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3\2T23\Planilhas interativas\"/>
    </mc:Choice>
  </mc:AlternateContent>
  <xr:revisionPtr revIDLastSave="0" documentId="13_ncr:1_{088FCD63-6066-4345-AF3D-8AA388D0729D}" xr6:coauthVersionLast="47" xr6:coauthVersionMax="47" xr10:uidLastSave="{00000000-0000-0000-0000-000000000000}"/>
  <bookViews>
    <workbookView xWindow="20370" yWindow="-120" windowWidth="19440" windowHeight="14880" tabRatio="874" xr2:uid="{2DB7AE96-5F18-426E-AF20-D18D7D17950C}"/>
  </bookViews>
  <sheets>
    <sheet name="Cemig D (Índice)" sheetId="1" r:id="rId1"/>
    <sheet name="1.1 Balanço de Energia" sheetId="19" r:id="rId2"/>
    <sheet name="1.2 Venda de energia por classe" sheetId="20" r:id="rId3"/>
    <sheet name="2.1 Receita" sheetId="9" r:id="rId4"/>
    <sheet name="2.2 Custos Despesas operaci" sheetId="10" r:id="rId5"/>
    <sheet name="2.3 EE comprada para revenda" sheetId="21" r:id="rId6"/>
    <sheet name="2.4 LAJIDA" sheetId="11" r:id="rId7"/>
    <sheet name="2.5 Resultado Financeiro" sheetId="12" r:id="rId8"/>
    <sheet name="2.6 Endividamento" sheetId="13" r:id="rId9"/>
    <sheet name="2.7 Investimentos" sheetId="22" r:id="rId10"/>
    <sheet name="3.1 BP (Ativo)" sheetId="15" r:id="rId11"/>
    <sheet name="3.2 BP (Passivo)" sheetId="16" r:id="rId12"/>
    <sheet name="4.0 DRE" sheetId="17" r:id="rId13"/>
    <sheet name="5. Fluxo de caixa" sheetId="18" r:id="rId14"/>
  </sheets>
  <externalReferences>
    <externalReference r:id="rId15"/>
    <externalReference r:id="rId16"/>
    <externalReference r:id="rId17"/>
  </externalReferences>
  <definedNames>
    <definedName name="_Hlk160453777" localSheetId="4">'2.2 Custos Despesas operaci'!$B$14</definedName>
    <definedName name="_Toc229977613" localSheetId="13">'5. Fluxo de caixa'!$B$7</definedName>
    <definedName name="_Toc282006926" localSheetId="11">'3.2 BP (Passivo)'!$B$6</definedName>
    <definedName name="_Toc282006927" localSheetId="11">'3.2 BP (Passivo)'!$B$7</definedName>
    <definedName name="_Toc288721758" localSheetId="4">'2.2 Custos Despesas operaci'!#REF!</definedName>
    <definedName name="_Toc288721760" localSheetId="4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2" l="1"/>
  <c r="D36" i="12"/>
  <c r="E36" i="12"/>
  <c r="F36" i="12"/>
  <c r="D25" i="10"/>
  <c r="F25" i="10"/>
  <c r="F28" i="10"/>
  <c r="E17" i="11"/>
  <c r="E13" i="11"/>
  <c r="C19" i="22"/>
  <c r="C16" i="22"/>
  <c r="D73" i="18" l="1"/>
  <c r="D74" i="18"/>
  <c r="D75" i="18"/>
  <c r="D76" i="18"/>
  <c r="D77" i="18"/>
  <c r="D78" i="18"/>
  <c r="D79" i="18"/>
  <c r="D80" i="18"/>
  <c r="D81" i="18"/>
  <c r="C81" i="18"/>
  <c r="C80" i="18"/>
  <c r="C79" i="18"/>
  <c r="C78" i="18"/>
  <c r="C77" i="18"/>
  <c r="C76" i="18"/>
  <c r="C75" i="18"/>
  <c r="C74" i="18"/>
  <c r="C73" i="18"/>
  <c r="D36" i="17"/>
  <c r="E36" i="17"/>
  <c r="F36" i="17"/>
  <c r="D37" i="17"/>
  <c r="E37" i="17"/>
  <c r="F37" i="17"/>
  <c r="D38" i="17"/>
  <c r="E38" i="17"/>
  <c r="F38" i="17"/>
  <c r="D39" i="17"/>
  <c r="E39" i="17"/>
  <c r="F39" i="17"/>
  <c r="D40" i="17"/>
  <c r="E40" i="17"/>
  <c r="F40" i="17"/>
  <c r="D41" i="17"/>
  <c r="E41" i="17"/>
  <c r="F41" i="17"/>
  <c r="C41" i="17"/>
  <c r="C40" i="17"/>
  <c r="C39" i="17"/>
  <c r="C38" i="17"/>
  <c r="C37" i="17"/>
  <c r="C36" i="17"/>
  <c r="C52" i="16"/>
  <c r="C51" i="16"/>
  <c r="C50" i="16"/>
  <c r="C44" i="15"/>
  <c r="C43" i="15"/>
  <c r="C42" i="15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15" i="13"/>
  <c r="D40" i="13"/>
  <c r="E40" i="13"/>
  <c r="F40" i="13"/>
  <c r="G40" i="13"/>
  <c r="H40" i="13"/>
  <c r="I40" i="13"/>
  <c r="D41" i="13"/>
  <c r="E41" i="13"/>
  <c r="F41" i="13"/>
  <c r="G41" i="13"/>
  <c r="H41" i="13"/>
  <c r="I41" i="13"/>
  <c r="C41" i="13"/>
  <c r="C40" i="13"/>
  <c r="C35" i="12"/>
  <c r="C34" i="12"/>
  <c r="C33" i="12"/>
  <c r="D19" i="11"/>
  <c r="D18" i="11"/>
  <c r="C19" i="11"/>
  <c r="C18" i="11"/>
  <c r="C40" i="21"/>
  <c r="C23" i="9"/>
  <c r="C22" i="9"/>
  <c r="D22" i="9"/>
  <c r="E22" i="9"/>
  <c r="F22" i="9"/>
  <c r="C26" i="20"/>
  <c r="C25" i="20"/>
  <c r="D40" i="21"/>
  <c r="E40" i="21"/>
  <c r="F40" i="21"/>
  <c r="J26" i="20"/>
  <c r="I26" i="20"/>
  <c r="H26" i="20"/>
  <c r="G26" i="20"/>
  <c r="F26" i="20"/>
  <c r="E26" i="20"/>
  <c r="D26" i="20"/>
  <c r="J25" i="20"/>
  <c r="I25" i="20"/>
  <c r="H25" i="20"/>
  <c r="G25" i="20"/>
  <c r="F25" i="20"/>
  <c r="E25" i="20"/>
  <c r="D25" i="20"/>
  <c r="D33" i="12"/>
  <c r="E33" i="12"/>
  <c r="F33" i="12"/>
  <c r="D34" i="12"/>
  <c r="E34" i="12"/>
  <c r="F34" i="12"/>
  <c r="D35" i="12"/>
  <c r="E35" i="12"/>
  <c r="F35" i="12"/>
  <c r="D23" i="9"/>
  <c r="E23" i="9"/>
  <c r="F23" i="9"/>
  <c r="D53" i="16"/>
  <c r="C53" i="16"/>
  <c r="D52" i="16"/>
  <c r="D51" i="16"/>
  <c r="D50" i="16"/>
  <c r="D49" i="16"/>
  <c r="D48" i="16"/>
  <c r="C49" i="16"/>
  <c r="C48" i="16"/>
  <c r="D44" i="15"/>
  <c r="D43" i="15"/>
  <c r="D42" i="15"/>
  <c r="D28" i="10" l="1"/>
  <c r="E25" i="10"/>
  <c r="E28" i="10" s="1"/>
  <c r="C25" i="10"/>
  <c r="C28" i="10" s="1"/>
  <c r="N33" i="19" l="1"/>
  <c r="N30" i="19"/>
  <c r="N28" i="19"/>
  <c r="N26" i="19"/>
  <c r="T24" i="19"/>
  <c r="Q24" i="19"/>
  <c r="N24" i="19"/>
  <c r="T22" i="19"/>
  <c r="Q22" i="19"/>
  <c r="N22" i="19"/>
  <c r="T20" i="19"/>
  <c r="Q20" i="19"/>
  <c r="N20" i="19"/>
  <c r="T18" i="19"/>
  <c r="Q18" i="19"/>
  <c r="Q16" i="19" l="1"/>
  <c r="N18" i="19"/>
  <c r="N16" i="19" s="1"/>
  <c r="T26" i="19"/>
  <c r="T16" i="19" s="1"/>
</calcChain>
</file>

<file path=xl/sharedStrings.xml><?xml version="1.0" encoding="utf-8"?>
<sst xmlns="http://schemas.openxmlformats.org/spreadsheetml/2006/main" count="390" uniqueCount="255">
  <si>
    <t>RECURSOS TOTAIS</t>
  </si>
  <si>
    <t>REQUISITOS TOTAIS</t>
  </si>
  <si>
    <t>Energia Comprada</t>
  </si>
  <si>
    <t>Itaipu</t>
  </si>
  <si>
    <t>CEMIG - Distribuição</t>
  </si>
  <si>
    <t>Recursos Totais</t>
  </si>
  <si>
    <t>Requisitos Totais</t>
  </si>
  <si>
    <t>Mercado Faturado</t>
  </si>
  <si>
    <t>Vendas na CCEE</t>
  </si>
  <si>
    <t xml:space="preserve">      Residencial</t>
  </si>
  <si>
    <t>Perdas Rede de Distribuição</t>
  </si>
  <si>
    <t xml:space="preserve">      Industrial</t>
  </si>
  <si>
    <t>Contratos Regulados</t>
  </si>
  <si>
    <t>Perdas Rede Básica</t>
  </si>
  <si>
    <t xml:space="preserve">      Comercial</t>
  </si>
  <si>
    <t>Contratos Bilaterais</t>
  </si>
  <si>
    <t xml:space="preserve">      Rural</t>
  </si>
  <si>
    <t>CCEN</t>
  </si>
  <si>
    <t xml:space="preserve">      Outros</t>
  </si>
  <si>
    <t>CCGF</t>
  </si>
  <si>
    <t>PROINFA</t>
  </si>
  <si>
    <t>Compras CCEE</t>
  </si>
  <si>
    <t>(Em milhares de Reais)</t>
  </si>
  <si>
    <t>R$</t>
  </si>
  <si>
    <t>Industrial </t>
  </si>
  <si>
    <t>Comércio, serviços e outros </t>
  </si>
  <si>
    <t>Rural </t>
  </si>
  <si>
    <t>Poder público </t>
  </si>
  <si>
    <t>Iluminação pública </t>
  </si>
  <si>
    <t>Serviço público </t>
  </si>
  <si>
    <t>Consumo próprio </t>
  </si>
  <si>
    <t>-</t>
  </si>
  <si>
    <t>Suprimento a outras Concessionárias </t>
  </si>
  <si>
    <t>Fornecimento não faturado líquido </t>
  </si>
  <si>
    <r>
      <t>Total </t>
    </r>
    <r>
      <rPr>
        <sz val="7"/>
        <color rgb="FF000000"/>
        <rFont val="Calibri"/>
        <family val="2"/>
      </rPr>
      <t> </t>
    </r>
  </si>
  <si>
    <t>Trimestre</t>
  </si>
  <si>
    <t>Energia de Itaipu binacional </t>
  </si>
  <si>
    <t>Contratos por cotas de garantia física      </t>
  </si>
  <si>
    <t>Cotas das usinas de Angra I e II </t>
  </si>
  <si>
    <t>Energia de curto prazo - CCEE </t>
  </si>
  <si>
    <t>Contratos bilaterais </t>
  </si>
  <si>
    <t>Energia adquirida em leilão em ambiente regulado </t>
  </si>
  <si>
    <t>PROINFA </t>
  </si>
  <si>
    <t>Geração distribuída </t>
  </si>
  <si>
    <t>Créditos de PIS/Pasep e Cofins </t>
  </si>
  <si>
    <t>Fornecimento bruto de energia elétrica e receita de uso da rede - consumidores cativos</t>
  </si>
  <si>
    <t>Restituição de créditos de PIS/Pasep e Cofins aos consumidores - Realização</t>
  </si>
  <si>
    <t>Receita de uso da rede - consumidores livres</t>
  </si>
  <si>
    <t>Ativos e passivos financeiros setoriais líquidos  </t>
  </si>
  <si>
    <t>Receita de construção de infraestrutura de distribuição  </t>
  </si>
  <si>
    <t>Ajuste de expectativa do fluxo de caixa do ativo financeiro indenizável da concessão  </t>
  </si>
  <si>
    <t>Multa por violação de padrão indicador de continuidade </t>
  </si>
  <si>
    <t>Transações no Mecanismo de Venda de Excedentes  </t>
  </si>
  <si>
    <t>Outras receitas operacionais</t>
  </si>
  <si>
    <t>Tributos e encargos incidentes sobre as receitas</t>
  </si>
  <si>
    <t>  </t>
  </si>
  <si>
    <t>Pessoal </t>
  </si>
  <si>
    <t>Participação de empregados e administradores no resultado </t>
  </si>
  <si>
    <t>Obrigações pós-emprego </t>
  </si>
  <si>
    <t>Materiais </t>
  </si>
  <si>
    <t>Serviços de terceiros </t>
  </si>
  <si>
    <t>Provisões (reversões) para contingências </t>
  </si>
  <si>
    <t>Outras despesas operacionais, líquidas </t>
  </si>
  <si>
    <t>Despesa com imposto de renda e contribuição social </t>
  </si>
  <si>
    <t>Resultado financeiro líquido </t>
  </si>
  <si>
    <t>Amortização </t>
  </si>
  <si>
    <t>= Lajida</t>
  </si>
  <si>
    <t>= Lajida ajustado</t>
  </si>
  <si>
    <r>
      <t>RECEITAS FINANCEIRAS</t>
    </r>
    <r>
      <rPr>
        <sz val="7"/>
        <color rgb="FF404040"/>
        <rFont val="Calibri"/>
        <family val="2"/>
      </rPr>
      <t> </t>
    </r>
  </si>
  <si>
    <t>Renda de aplicação financeira </t>
  </si>
  <si>
    <t>PIS/Pasep e Cofins incidentes sobre receitas financeiras</t>
  </si>
  <si>
    <t>Acréscimos moratórios de contas de energia </t>
  </si>
  <si>
    <t>Variações cambiais de Itaipu </t>
  </si>
  <si>
    <t>Variações monetárias  </t>
  </si>
  <si>
    <t>Variação monetária depósitos judiciais </t>
  </si>
  <si>
    <t xml:space="preserve">Variação monetária - CVA </t>
  </si>
  <si>
    <t>Outras </t>
  </si>
  <si>
    <r>
      <t>DESPESAS FINANCEIRAS</t>
    </r>
    <r>
      <rPr>
        <sz val="7"/>
        <color rgb="FF404040"/>
        <rFont val="Calibri"/>
        <family val="2"/>
      </rPr>
      <t> </t>
    </r>
  </si>
  <si>
    <t>Encargos de empréstimos, financiamentos e debêntures</t>
  </si>
  <si>
    <t>Amortização do custo de transação</t>
  </si>
  <si>
    <t>Encargos de variação monetária - Forluz </t>
  </si>
  <si>
    <t>Atualização PIS/Pasep e Cofins a restituir</t>
  </si>
  <si>
    <t>Variação monetária de P&amp;D e PEE </t>
  </si>
  <si>
    <t>Variação monetária de arrendamentos</t>
  </si>
  <si>
    <t>Outras variações monetárias </t>
  </si>
  <si>
    <t>RESULTADO FINANCEIRO LÍQUIDO</t>
  </si>
  <si>
    <t>2028 em diante</t>
  </si>
  <si>
    <t>Total</t>
  </si>
  <si>
    <r>
      <t>Indexadores</t>
    </r>
    <r>
      <rPr>
        <sz val="7"/>
        <color rgb="FF404040"/>
        <rFont val="Calibri"/>
        <family val="2"/>
      </rPr>
      <t> </t>
    </r>
  </si>
  <si>
    <t>IPCA</t>
  </si>
  <si>
    <t>UFIR/RGR</t>
  </si>
  <si>
    <t>CDI</t>
  </si>
  <si>
    <r>
      <t>Total por Indexadores</t>
    </r>
    <r>
      <rPr>
        <sz val="7"/>
        <color rgb="FF404040"/>
        <rFont val="Calibri"/>
        <family val="2"/>
      </rPr>
      <t> </t>
    </r>
  </si>
  <si>
    <t>(-) Custos de transação </t>
  </si>
  <si>
    <t>(-) Deságio </t>
  </si>
  <si>
    <r>
      <t>Total geral</t>
    </r>
    <r>
      <rPr>
        <sz val="7"/>
        <color rgb="FF404040"/>
        <rFont val="Calibri"/>
        <family val="2"/>
      </rPr>
      <t> </t>
    </r>
  </si>
  <si>
    <r>
      <t>Circulante</t>
    </r>
    <r>
      <rPr>
        <sz val="7"/>
        <color rgb="FF404040"/>
        <rFont val="Calibri"/>
        <family val="2"/>
      </rPr>
      <t> </t>
    </r>
  </si>
  <si>
    <t>Caixa e equivalentes de caixa </t>
  </si>
  <si>
    <t>Títulos e valores mobiliários </t>
  </si>
  <si>
    <t>Consumidores e revendedores </t>
  </si>
  <si>
    <t>Concessionários - transporte de energia </t>
  </si>
  <si>
    <t>Tributos compensáveis </t>
  </si>
  <si>
    <t>Estoques  </t>
  </si>
  <si>
    <t>Contribuição de iluminação pública </t>
  </si>
  <si>
    <t>Reembolso subsídios tarifários </t>
  </si>
  <si>
    <t>Subvenção baixa renda </t>
  </si>
  <si>
    <t>Ativos setoriais da concessão </t>
  </si>
  <si>
    <t>Outros ativos </t>
  </si>
  <si>
    <r>
      <t>Total do circulante</t>
    </r>
    <r>
      <rPr>
        <sz val="7"/>
        <color rgb="FF404040"/>
        <rFont val="Calibri"/>
        <family val="2"/>
      </rPr>
      <t> </t>
    </r>
  </si>
  <si>
    <r>
      <t>Não circulante</t>
    </r>
    <r>
      <rPr>
        <sz val="7"/>
        <color rgb="FF404040"/>
        <rFont val="Calibri"/>
        <family val="2"/>
      </rPr>
      <t> </t>
    </r>
  </si>
  <si>
    <t>Imposto de renda e contribuição social diferidos   </t>
  </si>
  <si>
    <t>Imposto de renda e contribuição social a recuperar </t>
  </si>
  <si>
    <t>Depósitos vinculados a litígios </t>
  </si>
  <si>
    <t>Ativos financeiros relacionados à infraestrutura </t>
  </si>
  <si>
    <t>Ativos de contrato </t>
  </si>
  <si>
    <t>Intangíveis   </t>
  </si>
  <si>
    <t>Arrendamentos - direito de uso </t>
  </si>
  <si>
    <r>
      <t>Total do não circulante</t>
    </r>
    <r>
      <rPr>
        <sz val="7"/>
        <color rgb="FF404040"/>
        <rFont val="Calibri"/>
        <family val="2"/>
      </rPr>
      <t> </t>
    </r>
  </si>
  <si>
    <r>
      <t>Ativo total</t>
    </r>
    <r>
      <rPr>
        <sz val="7"/>
        <color rgb="FF404040"/>
        <rFont val="Calibri"/>
        <family val="2"/>
      </rPr>
      <t> </t>
    </r>
  </si>
  <si>
    <t>Empréstimos, financiamentos e debêntures </t>
  </si>
  <si>
    <t>Fornecedores </t>
  </si>
  <si>
    <t>Impostos, taxas e contribuições    </t>
  </si>
  <si>
    <t>Imposto de renda e contribuição social </t>
  </si>
  <si>
    <t>Salários e encargos sociais </t>
  </si>
  <si>
    <t>Encargos regulatórios </t>
  </si>
  <si>
    <t>Participação dos empregados e administradores no resultado </t>
  </si>
  <si>
    <t>Contas a pagar relacionado a energia gerada por consumidores </t>
  </si>
  <si>
    <t>Juros sobre capital próprio e dividendos a pagar </t>
  </si>
  <si>
    <t>Arrendamentos - obrigações </t>
  </si>
  <si>
    <t>Outros passivos </t>
  </si>
  <si>
    <t>Provisões </t>
  </si>
  <si>
    <r>
      <t>Total do passivo</t>
    </r>
    <r>
      <rPr>
        <sz val="7"/>
        <color rgb="FF404040"/>
        <rFont val="Calibri"/>
        <family val="2"/>
      </rPr>
      <t> </t>
    </r>
  </si>
  <si>
    <r>
      <t>Patrimônio líquido</t>
    </r>
    <r>
      <rPr>
        <sz val="7"/>
        <color rgb="FF404040"/>
        <rFont val="Calibri"/>
        <family val="2"/>
      </rPr>
      <t> </t>
    </r>
  </si>
  <si>
    <t>Capital social </t>
  </si>
  <si>
    <t>Adiantamento para futuro aumento de capital </t>
  </si>
  <si>
    <t>Reservas de lucros </t>
  </si>
  <si>
    <t>Ajustes de avaliação patrimonial </t>
  </si>
  <si>
    <t>Lucros acumulados </t>
  </si>
  <si>
    <r>
      <t>Total do patrimônio líquido</t>
    </r>
    <r>
      <rPr>
        <sz val="7"/>
        <color rgb="FF404040"/>
        <rFont val="Calibri"/>
        <family val="2"/>
      </rPr>
      <t> </t>
    </r>
  </si>
  <si>
    <r>
      <t>Total do passivo e do patrimônio líquido</t>
    </r>
    <r>
      <rPr>
        <sz val="7"/>
        <color rgb="FF404040"/>
        <rFont val="Calibri"/>
        <family val="2"/>
      </rPr>
      <t> </t>
    </r>
  </si>
  <si>
    <t>(Em milhares de Reais, exceto resultado por ação)</t>
  </si>
  <si>
    <r>
      <t>Receita </t>
    </r>
    <r>
      <rPr>
        <sz val="7"/>
        <color rgb="FF404040"/>
        <rFont val="Calibri"/>
        <family val="2"/>
      </rPr>
      <t> </t>
    </r>
  </si>
  <si>
    <r>
      <t> </t>
    </r>
    <r>
      <rPr>
        <sz val="7"/>
        <color rgb="FF404040"/>
        <rFont val="Calibri"/>
        <family val="2"/>
      </rPr>
      <t> </t>
    </r>
  </si>
  <si>
    <r>
      <t>Custos operacionais</t>
    </r>
    <r>
      <rPr>
        <sz val="7"/>
        <color rgb="FF404040"/>
        <rFont val="Calibri"/>
        <family val="2"/>
      </rPr>
      <t> </t>
    </r>
  </si>
  <si>
    <t>Custo com energia elétrica  </t>
  </si>
  <si>
    <t>Custo de construção de infraestrutura de distribuição </t>
  </si>
  <si>
    <t>Custos de operação </t>
  </si>
  <si>
    <r>
      <t>Lucro bruto</t>
    </r>
    <r>
      <rPr>
        <sz val="7"/>
        <color rgb="FF404040"/>
        <rFont val="Calibri"/>
        <family val="2"/>
      </rPr>
      <t> </t>
    </r>
  </si>
  <si>
    <r>
      <t>Despesas operacionais</t>
    </r>
    <r>
      <rPr>
        <sz val="7"/>
        <color rgb="FF404040"/>
        <rFont val="Calibri"/>
        <family val="2"/>
      </rPr>
      <t> </t>
    </r>
  </si>
  <si>
    <t>Perdas de créditos esperadas - PCE </t>
  </si>
  <si>
    <t>Despesas gerais e administrativas </t>
  </si>
  <si>
    <r>
      <t>Resultado operacional antes do resultado financeiro e dos tributos sobre o lucro</t>
    </r>
    <r>
      <rPr>
        <sz val="7"/>
        <color rgb="FF404040"/>
        <rFont val="Calibri"/>
        <family val="2"/>
      </rPr>
      <t> </t>
    </r>
  </si>
  <si>
    <t>Receitas financeiras </t>
  </si>
  <si>
    <t>Despesas financeiras </t>
  </si>
  <si>
    <r>
      <t>Resultado antes do imposto de renda e contribuição social</t>
    </r>
    <r>
      <rPr>
        <sz val="7"/>
        <color rgb="FF404040"/>
        <rFont val="Calibri"/>
        <family val="2"/>
      </rPr>
      <t> </t>
    </r>
  </si>
  <si>
    <t>Imposto de renda e contribuição social correntes </t>
  </si>
  <si>
    <t>Imposto de renda e contribuição social diferidos  </t>
  </si>
  <si>
    <r>
      <t>FLUXO DE CAIXA DAS ATIVIDADES OPERACIONAIS</t>
    </r>
    <r>
      <rPr>
        <sz val="7"/>
        <color rgb="FF404040"/>
        <rFont val="Calibri"/>
        <family val="2"/>
      </rPr>
      <t> </t>
    </r>
  </si>
  <si>
    <t>Perdas de créditos esperadas </t>
  </si>
  <si>
    <t>Demais provisões </t>
  </si>
  <si>
    <t>Ajuste de ativos em curso </t>
  </si>
  <si>
    <t>Valor residual líquido de ativos financeiros da concessão e intangível baixados </t>
  </si>
  <si>
    <t>Restituição de créditos de PIS/Pasep e Cofins aos consumidores - Realização </t>
  </si>
  <si>
    <t>Juros e variações monetárias  </t>
  </si>
  <si>
    <t>Ajuste de expectativa do fluxo de caixa do ativo financeiro da concessão </t>
  </si>
  <si>
    <t>Amortização do custo de transação de empréstimos e financiamentos </t>
  </si>
  <si>
    <t>Conta de compensação de variação de valores de itens da “parcela A” (CVA) e outros componentes financeiros </t>
  </si>
  <si>
    <t>Imposto de renda e contribuição social diferidos </t>
  </si>
  <si>
    <t>(Aumento) redução de Ativos </t>
  </si>
  <si>
    <t>Imposto de renda e contribuição social a recuperar  </t>
  </si>
  <si>
    <t>Outros </t>
  </si>
  <si>
    <t>Aumento (redução) de passivos    </t>
  </si>
  <si>
    <t>Impostos, taxas e contribuições </t>
  </si>
  <si>
    <t>Imposto de renda e contribuição social a pagar </t>
  </si>
  <si>
    <r>
      <t>Caixa gerado pelas atividades operacionais</t>
    </r>
    <r>
      <rPr>
        <sz val="7"/>
        <color rgb="FF404040"/>
        <rFont val="Calibri"/>
        <family val="2"/>
      </rPr>
      <t> </t>
    </r>
  </si>
  <si>
    <t>Juros de empréstimos, financiamentos e debêntures pagos </t>
  </si>
  <si>
    <t>Juros de arrendamento pagos </t>
  </si>
  <si>
    <r>
      <t>CAIXA LÍQUIDO GERADO PELAS ATIVIDADES OPERACIONAIS</t>
    </r>
    <r>
      <rPr>
        <sz val="7"/>
        <color rgb="FF404040"/>
        <rFont val="Calibri"/>
        <family val="2"/>
      </rPr>
      <t> </t>
    </r>
  </si>
  <si>
    <r>
      <t>FLUXO DE CAIXA DAS ATIVIDADES DE INVESTIMENTO</t>
    </r>
    <r>
      <rPr>
        <sz val="7"/>
        <color rgb="FF404040"/>
        <rFont val="Calibri"/>
        <family val="2"/>
      </rPr>
      <t> </t>
    </r>
  </si>
  <si>
    <t>Em Títulos e Valores Mobiliários - aplicação financeira </t>
  </si>
  <si>
    <t>No intangível </t>
  </si>
  <si>
    <t>No ativo de contrato </t>
  </si>
  <si>
    <r>
      <t>CAIXA LÍQUIDO CONSUMIDO (GERADO) PELAS ATIVIDADES DE INVESTIMENTO</t>
    </r>
    <r>
      <rPr>
        <sz val="7"/>
        <color rgb="FF404040"/>
        <rFont val="Calibri"/>
        <family val="2"/>
      </rPr>
      <t> </t>
    </r>
  </si>
  <si>
    <r>
      <t>FLUXO DE CAIXA DAS ATIVIDADES DE FINANCIAMENTO</t>
    </r>
    <r>
      <rPr>
        <sz val="7"/>
        <color rgb="FF404040"/>
        <rFont val="Calibri"/>
        <family val="2"/>
      </rPr>
      <t> </t>
    </r>
  </si>
  <si>
    <t>Pagamento de arrendamento </t>
  </si>
  <si>
    <t>Pagamento de empréstimos, financiamentos e debêntures </t>
  </si>
  <si>
    <r>
      <t>CAIXA LÍQUIDO CONSUMIDO PELAS ATIVIDADES DE FINANCIAMENTO</t>
    </r>
    <r>
      <rPr>
        <sz val="7"/>
        <color rgb="FF404040"/>
        <rFont val="Calibri"/>
        <family val="2"/>
      </rPr>
      <t> </t>
    </r>
  </si>
  <si>
    <r>
      <t>VARIAÇÃO LÍQUIDA DO CAIXA E EQUIVALENTES DE CAIXA</t>
    </r>
    <r>
      <rPr>
        <sz val="7"/>
        <color rgb="FF404040"/>
        <rFont val="Calibri"/>
        <family val="2"/>
      </rPr>
      <t> </t>
    </r>
  </si>
  <si>
    <t>Caixa e equivalentes de caixa no início do período </t>
  </si>
  <si>
    <r>
      <t>CAIXA E EQUIVALENTES DE CAIXA NO FINAL DO PERÍODO</t>
    </r>
    <r>
      <rPr>
        <sz val="7"/>
        <color rgb="FF404040"/>
        <rFont val="Calibri"/>
        <family val="2"/>
      </rPr>
      <t> </t>
    </r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</si>
  <si>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</si>
  <si>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</si>
  <si>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</si>
  <si>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t>Contrato Compra Energia Nuclear</t>
  </si>
  <si>
    <t>Contrato Cota Garantia Fisica</t>
  </si>
  <si>
    <t xml:space="preserve">Geração Injetada Diretamente </t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</si>
  <si>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</si>
  <si>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>Compra na CCEE</t>
  </si>
  <si>
    <t>1. Compra de Energia  Elétrica pela CEMIG D por meio de CCEAR e Leilão de Ajuste</t>
  </si>
  <si>
    <t>2. Programa de Incentivo às Fontes Alternativas de Energia</t>
  </si>
  <si>
    <t>4. Compra de Energia não modelada na CCEE e outras injeções (incluindo micro geração distribuída)</t>
  </si>
  <si>
    <t>Perdas - Rede Básica</t>
  </si>
  <si>
    <t>Jan a Jun/2023</t>
  </si>
  <si>
    <t>Jan a Jun/2022</t>
  </si>
  <si>
    <t xml:space="preserve">Amortização </t>
  </si>
  <si>
    <t xml:space="preserve">Amortização direito de uso - arrendamento </t>
  </si>
  <si>
    <t xml:space="preserve">Perdas de créditos esperadas </t>
  </si>
  <si>
    <t>Acumulado</t>
  </si>
  <si>
    <t>Abr a Jun/2022</t>
  </si>
  <si>
    <t>Abr a Jun/2023</t>
  </si>
  <si>
    <t>Lucro líquido do período</t>
  </si>
  <si>
    <t>Devolução de Créditos de PIS/Pasep e Cofins sobre ICMS</t>
  </si>
  <si>
    <t>TARD relacionado a uso de infraestrutura</t>
  </si>
  <si>
    <t>MWh</t>
  </si>
  <si>
    <t>Residencial</t>
  </si>
  <si>
    <t xml:space="preserve">                             - </t>
  </si>
  <si>
    <t xml:space="preserve">                              -  </t>
  </si>
  <si>
    <t xml:space="preserve">                            - </t>
  </si>
  <si>
    <t>Energia elétrica comprada para revenda</t>
  </si>
  <si>
    <t>Encargos de uso da rede básica de transmissão e demais encargos do sistema</t>
  </si>
  <si>
    <t>Custo de construção da infraestrutura de distribuição</t>
  </si>
  <si>
    <t xml:space="preserve">                                 - </t>
  </si>
  <si>
    <t>Imposto de renda e contribuição social a recuperar</t>
  </si>
  <si>
    <t xml:space="preserve">                              - </t>
  </si>
  <si>
    <t>Abr a Jun /2022</t>
  </si>
  <si>
    <t>Lucro (prejuízo) líquido do período</t>
  </si>
  <si>
    <t>Lucro (prejuízo) básico e diluído por ação (em R$)</t>
  </si>
  <si>
    <t xml:space="preserve">Lucro (prejuízo) líquido do período </t>
  </si>
  <si>
    <r>
      <t>AJUSTES:</t>
    </r>
    <r>
      <rPr>
        <b/>
        <sz val="7"/>
        <color rgb="FF404040"/>
        <rFont val="Calibri"/>
        <family val="2"/>
      </rPr>
      <t> </t>
    </r>
  </si>
  <si>
    <t>Obtenção de empréstimos e debêntures, líquidos</t>
  </si>
  <si>
    <t>Juros sobre capital próprio e dividendos pagos</t>
  </si>
  <si>
    <t>Conta de compensação de variação de valores de itens da “parcela A” (CVA) e outros componentes financeiros</t>
  </si>
  <si>
    <t xml:space="preserve">Lajida </t>
  </si>
  <si>
    <t>Valores a serem restituído a consumidores</t>
  </si>
  <si>
    <r>
      <t>Subtotal</t>
    </r>
    <r>
      <rPr>
        <b/>
        <sz val="7"/>
        <color rgb="FF404040"/>
        <rFont val="Calibri"/>
        <family val="2"/>
      </rPr>
      <t> </t>
    </r>
  </si>
  <si>
    <t xml:space="preserve">                                           - </t>
  </si>
  <si>
    <t>(Em milhões de Reais)</t>
  </si>
  <si>
    <t xml:space="preserve">Descrição </t>
  </si>
  <si>
    <t>Realizado</t>
  </si>
  <si>
    <t>Geração</t>
  </si>
  <si>
    <t>Transmissão</t>
  </si>
  <si>
    <t>Distribuição</t>
  </si>
  <si>
    <t>Holding</t>
  </si>
  <si>
    <t>Gás</t>
  </si>
  <si>
    <t>Geração Distribuída</t>
  </si>
  <si>
    <t>TOTAL</t>
  </si>
  <si>
    <t>Var. %</t>
  </si>
  <si>
    <t>Variação monetária de empréstimos e debêntures</t>
  </si>
  <si>
    <t>23.334 GWh</t>
  </si>
  <si>
    <r>
      <t xml:space="preserve">Perdas - Rede de Distribuição </t>
    </r>
    <r>
      <rPr>
        <b/>
        <vertAlign val="superscript"/>
        <sz val="11.5"/>
        <color rgb="FF0000FF"/>
        <rFont val="Arial"/>
        <family val="2"/>
      </rPr>
      <t>(5)</t>
    </r>
  </si>
  <si>
    <r>
      <t xml:space="preserve">Mercado Faturado </t>
    </r>
    <r>
      <rPr>
        <b/>
        <vertAlign val="superscript"/>
        <sz val="10"/>
        <color rgb="FF0000FF"/>
        <rFont val="Arial"/>
        <family val="2"/>
      </rPr>
      <t>(6)</t>
    </r>
  </si>
  <si>
    <t>3. Energia Contratada pela CEMIG D de forma bilateral com a UHE Ponte de Pedra e UHE Capim Branco</t>
  </si>
  <si>
    <t xml:space="preserve">6. Considera a energia compesada pela Micro e Mini GD e o mês de referência é o de leitura </t>
  </si>
  <si>
    <t>5. Perdas técnicas e não técnicas atribuídas ao mercado cativo e a energia transportada na rede de distribuição</t>
  </si>
  <si>
    <t xml:space="preserve">Créditos de PIS/Pasep e Cofins a restituir aos consumidores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</si>
</sst>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#,##0_ ;[Red]\-#,##0\ "/>
    <numFmt numFmtId="169" formatCode="_-* #,##0_-;\-* #,##0_-;_-* &quot;-&quot;??_-;_-@_-"/>
    <numFmt numFmtId="170" formatCode="0.0%"/>
  </numFmts>
  <fonts count="4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4"/>
      <color rgb="FF00744D"/>
      <name val="Calibri"/>
      <family val="2"/>
    </font>
    <font>
      <b/>
      <sz val="7"/>
      <color rgb="FF404040"/>
      <name val="Calibri"/>
      <family val="2"/>
    </font>
    <font>
      <b/>
      <sz val="12"/>
      <color rgb="FF00744D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404040"/>
      <name val="Arial"/>
      <family val="2"/>
    </font>
    <font>
      <sz val="7"/>
      <color rgb="FF404040"/>
      <name val="Calibri"/>
      <family val="2"/>
    </font>
    <font>
      <sz val="11"/>
      <color rgb="FFFFFFFF"/>
      <name val="Arial"/>
      <family val="2"/>
    </font>
    <font>
      <sz val="10"/>
      <name val="Arial "/>
    </font>
    <font>
      <b/>
      <sz val="10"/>
      <name val="Arial 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  <font>
      <sz val="9"/>
      <color rgb="FF000000"/>
      <name val="Century Gothic"/>
      <family val="2"/>
    </font>
    <font>
      <b/>
      <sz val="10"/>
      <color theme="1"/>
      <name val="Arial"/>
      <family val="2"/>
    </font>
    <font>
      <sz val="7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FF"/>
      <name val="Arial"/>
      <family val="2"/>
    </font>
    <font>
      <vertAlign val="superscript"/>
      <sz val="10"/>
      <color rgb="FF000000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vertAlign val="superscript"/>
      <sz val="11.5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228"/>
        <bgColor rgb="FF000000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rgb="FFFFFFFF"/>
      </left>
      <right/>
      <top style="thick">
        <color rgb="FFFFFFFF"/>
      </top>
      <bottom style="thin">
        <color rgb="FFFFFFFF"/>
      </bottom>
      <diagonal/>
    </border>
    <border>
      <left/>
      <right/>
      <top style="thick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ck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n">
        <color theme="0"/>
      </left>
      <right/>
      <top/>
      <bottom style="thick">
        <color rgb="FFFFFFFF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2" borderId="0" applyFont="0" applyBorder="0" applyAlignment="0">
      <alignment vertical="center" wrapText="1"/>
    </xf>
    <xf numFmtId="0" fontId="8" fillId="0" borderId="0"/>
    <xf numFmtId="0" fontId="8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5">
    <xf numFmtId="0" fontId="0" fillId="0" borderId="0" xfId="0"/>
    <xf numFmtId="0" fontId="1" fillId="3" borderId="0" xfId="0" applyFont="1" applyFill="1"/>
    <xf numFmtId="0" fontId="4" fillId="0" borderId="0" xfId="0" applyFont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5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4" borderId="0" xfId="0" applyFill="1"/>
    <xf numFmtId="0" fontId="7" fillId="0" borderId="0" xfId="0" applyFont="1" applyAlignment="1">
      <alignment vertical="center"/>
    </xf>
    <xf numFmtId="0" fontId="1" fillId="0" borderId="0" xfId="0" applyFont="1"/>
    <xf numFmtId="0" fontId="14" fillId="0" borderId="0" xfId="6" applyFont="1"/>
    <xf numFmtId="0" fontId="15" fillId="0" borderId="0" xfId="7" applyFont="1"/>
    <xf numFmtId="0" fontId="14" fillId="0" borderId="0" xfId="7" applyFont="1"/>
    <xf numFmtId="0" fontId="15" fillId="7" borderId="0" xfId="7" applyFont="1" applyFill="1"/>
    <xf numFmtId="168" fontId="15" fillId="7" borderId="0" xfId="3" applyNumberFormat="1" applyFont="1" applyFill="1"/>
    <xf numFmtId="168" fontId="15" fillId="0" borderId="0" xfId="3" applyNumberFormat="1" applyFont="1" applyFill="1"/>
    <xf numFmtId="0" fontId="15" fillId="8" borderId="0" xfId="7" applyFont="1" applyFill="1"/>
    <xf numFmtId="168" fontId="15" fillId="8" borderId="0" xfId="3" applyNumberFormat="1" applyFont="1" applyFill="1"/>
    <xf numFmtId="168" fontId="15" fillId="9" borderId="0" xfId="7" applyNumberFormat="1" applyFont="1" applyFill="1"/>
    <xf numFmtId="168" fontId="15" fillId="9" borderId="0" xfId="3" applyNumberFormat="1" applyFont="1" applyFill="1"/>
    <xf numFmtId="0" fontId="14" fillId="3" borderId="0" xfId="7" applyFont="1" applyFill="1"/>
    <xf numFmtId="168" fontId="14" fillId="3" borderId="0" xfId="7" applyNumberFormat="1" applyFont="1" applyFill="1"/>
    <xf numFmtId="0" fontId="14" fillId="10" borderId="0" xfId="7" applyFont="1" applyFill="1"/>
    <xf numFmtId="168" fontId="14" fillId="10" borderId="0" xfId="7" applyNumberFormat="1" applyFont="1" applyFill="1"/>
    <xf numFmtId="168" fontId="14" fillId="3" borderId="0" xfId="3" applyNumberFormat="1" applyFont="1" applyFill="1"/>
    <xf numFmtId="164" fontId="14" fillId="0" borderId="0" xfId="3" applyNumberFormat="1" applyFont="1"/>
    <xf numFmtId="164" fontId="14" fillId="0" borderId="0" xfId="6" applyNumberFormat="1" applyFont="1"/>
    <xf numFmtId="167" fontId="17" fillId="6" borderId="2" xfId="0" applyNumberFormat="1" applyFont="1" applyFill="1" applyBorder="1" applyAlignment="1">
      <alignment horizontal="right" vertical="center"/>
    </xf>
    <xf numFmtId="167" fontId="20" fillId="6" borderId="2" xfId="0" applyNumberFormat="1" applyFont="1" applyFill="1" applyBorder="1" applyAlignment="1">
      <alignment vertical="center"/>
    </xf>
    <xf numFmtId="167" fontId="20" fillId="0" borderId="2" xfId="0" applyNumberFormat="1" applyFont="1" applyBorder="1" applyAlignment="1">
      <alignment vertical="center"/>
    </xf>
    <xf numFmtId="1" fontId="19" fillId="11" borderId="0" xfId="0" applyNumberFormat="1" applyFont="1" applyFill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14" fontId="19" fillId="11" borderId="8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7" fontId="17" fillId="2" borderId="2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167" fontId="17" fillId="2" borderId="5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6" fillId="4" borderId="2" xfId="0" applyFont="1" applyFill="1" applyBorder="1" applyAlignment="1">
      <alignment vertical="center"/>
    </xf>
    <xf numFmtId="3" fontId="22" fillId="4" borderId="2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horizontal="right" vertical="center"/>
    </xf>
    <xf numFmtId="0" fontId="22" fillId="4" borderId="2" xfId="0" applyFont="1" applyFill="1" applyBorder="1" applyAlignment="1">
      <alignment horizontal="right" vertical="center"/>
    </xf>
    <xf numFmtId="3" fontId="12" fillId="4" borderId="2" xfId="0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right" vertical="center"/>
    </xf>
    <xf numFmtId="167" fontId="17" fillId="2" borderId="9" xfId="0" applyNumberFormat="1" applyFont="1" applyFill="1" applyBorder="1" applyAlignment="1">
      <alignment horizontal="right" vertical="center"/>
    </xf>
    <xf numFmtId="167" fontId="18" fillId="2" borderId="10" xfId="0" applyNumberFormat="1" applyFont="1" applyFill="1" applyBorder="1" applyAlignment="1">
      <alignment horizontal="right" vertical="center"/>
    </xf>
    <xf numFmtId="167" fontId="17" fillId="2" borderId="12" xfId="0" applyNumberFormat="1" applyFont="1" applyFill="1" applyBorder="1" applyAlignment="1">
      <alignment horizontal="right" vertical="center"/>
    </xf>
    <xf numFmtId="167" fontId="18" fillId="2" borderId="9" xfId="0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167" fontId="24" fillId="2" borderId="6" xfId="0" applyNumberFormat="1" applyFont="1" applyFill="1" applyBorder="1" applyAlignment="1">
      <alignment horizontal="right" vertical="center"/>
    </xf>
    <xf numFmtId="167" fontId="24" fillId="2" borderId="2" xfId="0" applyNumberFormat="1" applyFont="1" applyFill="1" applyBorder="1" applyAlignment="1">
      <alignment horizontal="right" vertical="center"/>
    </xf>
    <xf numFmtId="167" fontId="25" fillId="2" borderId="3" xfId="0" applyNumberFormat="1" applyFont="1" applyFill="1" applyBorder="1" applyAlignment="1">
      <alignment horizontal="right" vertical="center"/>
    </xf>
    <xf numFmtId="0" fontId="8" fillId="0" borderId="0" xfId="6"/>
    <xf numFmtId="0" fontId="26" fillId="0" borderId="0" xfId="6" applyFont="1"/>
    <xf numFmtId="0" fontId="8" fillId="0" borderId="16" xfId="6" applyBorder="1"/>
    <xf numFmtId="164" fontId="29" fillId="0" borderId="17" xfId="3" applyNumberFormat="1" applyFont="1" applyBorder="1"/>
    <xf numFmtId="0" fontId="8" fillId="0" borderId="16" xfId="6" applyBorder="1" applyAlignment="1">
      <alignment horizontal="left" indent="1"/>
    </xf>
    <xf numFmtId="0" fontId="30" fillId="0" borderId="18" xfId="0" applyFont="1" applyBorder="1"/>
    <xf numFmtId="164" fontId="29" fillId="0" borderId="19" xfId="3" applyNumberFormat="1" applyFont="1" applyBorder="1" applyAlignment="1">
      <alignment horizontal="center"/>
    </xf>
    <xf numFmtId="164" fontId="29" fillId="0" borderId="19" xfId="3" applyNumberFormat="1" applyFont="1" applyBorder="1"/>
    <xf numFmtId="167" fontId="17" fillId="2" borderId="9" xfId="1" applyNumberFormat="1" applyFont="1" applyFill="1" applyBorder="1" applyAlignment="1">
      <alignment horizontal="right" vertical="center"/>
    </xf>
    <xf numFmtId="167" fontId="18" fillId="2" borderId="4" xfId="1" applyNumberFormat="1" applyFont="1" applyFill="1" applyBorder="1" applyAlignment="1">
      <alignment horizontal="right" vertical="center"/>
    </xf>
    <xf numFmtId="167" fontId="18" fillId="2" borderId="2" xfId="0" applyNumberFormat="1" applyFont="1" applyFill="1" applyBorder="1" applyAlignment="1">
      <alignment horizontal="right" vertical="center"/>
    </xf>
    <xf numFmtId="167" fontId="18" fillId="2" borderId="21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8" fillId="2" borderId="22" xfId="0" applyNumberFormat="1" applyFont="1" applyFill="1" applyBorder="1" applyAlignment="1">
      <alignment horizontal="right" vertical="center"/>
    </xf>
    <xf numFmtId="3" fontId="18" fillId="2" borderId="3" xfId="0" applyNumberFormat="1" applyFont="1" applyFill="1" applyBorder="1" applyAlignment="1">
      <alignment horizontal="right" vertical="center"/>
    </xf>
    <xf numFmtId="167" fontId="18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3" fontId="18" fillId="2" borderId="9" xfId="0" applyNumberFormat="1" applyFont="1" applyFill="1" applyBorder="1" applyAlignment="1">
      <alignment horizontal="right" vertical="center"/>
    </xf>
    <xf numFmtId="167" fontId="18" fillId="6" borderId="2" xfId="0" applyNumberFormat="1" applyFont="1" applyFill="1" applyBorder="1" applyAlignment="1">
      <alignment horizontal="right" vertical="center"/>
    </xf>
    <xf numFmtId="167" fontId="20" fillId="0" borderId="5" xfId="0" applyNumberFormat="1" applyFont="1" applyBorder="1" applyAlignment="1">
      <alignment vertical="center"/>
    </xf>
    <xf numFmtId="167" fontId="33" fillId="0" borderId="21" xfId="0" applyNumberFormat="1" applyFont="1" applyBorder="1" applyAlignment="1">
      <alignment vertical="center"/>
    </xf>
    <xf numFmtId="167" fontId="18" fillId="2" borderId="12" xfId="0" applyNumberFormat="1" applyFont="1" applyFill="1" applyBorder="1" applyAlignment="1">
      <alignment horizontal="right" vertical="center"/>
    </xf>
    <xf numFmtId="167" fontId="18" fillId="2" borderId="11" xfId="0" applyNumberFormat="1" applyFont="1" applyFill="1" applyBorder="1" applyAlignment="1">
      <alignment horizontal="right" vertical="center"/>
    </xf>
    <xf numFmtId="43" fontId="17" fillId="2" borderId="9" xfId="1" applyFont="1" applyFill="1" applyBorder="1" applyAlignment="1">
      <alignment horizontal="right" vertical="center"/>
    </xf>
    <xf numFmtId="49" fontId="18" fillId="2" borderId="7" xfId="0" applyNumberFormat="1" applyFont="1" applyFill="1" applyBorder="1" applyAlignment="1">
      <alignment vertical="center"/>
    </xf>
    <xf numFmtId="167" fontId="20" fillId="0" borderId="5" xfId="0" applyNumberFormat="1" applyFont="1" applyBorder="1" applyAlignment="1">
      <alignment horizontal="right" vertical="center"/>
    </xf>
    <xf numFmtId="167" fontId="20" fillId="0" borderId="2" xfId="0" applyNumberFormat="1" applyFont="1" applyBorder="1" applyAlignment="1">
      <alignment horizontal="right" vertical="center"/>
    </xf>
    <xf numFmtId="167" fontId="35" fillId="2" borderId="2" xfId="0" applyNumberFormat="1" applyFont="1" applyFill="1" applyBorder="1" applyAlignment="1">
      <alignment horizontal="right" vertical="center"/>
    </xf>
    <xf numFmtId="167" fontId="36" fillId="2" borderId="20" xfId="0" applyNumberFormat="1" applyFont="1" applyFill="1" applyBorder="1" applyAlignment="1">
      <alignment horizontal="right" vertical="center"/>
    </xf>
    <xf numFmtId="167" fontId="36" fillId="2" borderId="21" xfId="0" applyNumberFormat="1" applyFont="1" applyFill="1" applyBorder="1" applyAlignment="1">
      <alignment horizontal="right" vertical="center"/>
    </xf>
    <xf numFmtId="0" fontId="17" fillId="6" borderId="6" xfId="0" applyFont="1" applyFill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6" borderId="7" xfId="0" applyFont="1" applyFill="1" applyBorder="1" applyAlignment="1">
      <alignment vertical="center"/>
    </xf>
    <xf numFmtId="0" fontId="18" fillId="6" borderId="6" xfId="0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0" fontId="18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right" vertical="center"/>
    </xf>
    <xf numFmtId="167" fontId="17" fillId="2" borderId="13" xfId="0" applyNumberFormat="1" applyFont="1" applyFill="1" applyBorder="1" applyAlignment="1">
      <alignment horizontal="right" vertical="center"/>
    </xf>
    <xf numFmtId="167" fontId="17" fillId="2" borderId="24" xfId="0" applyNumberFormat="1" applyFont="1" applyFill="1" applyBorder="1" applyAlignment="1">
      <alignment horizontal="right" vertical="center"/>
    </xf>
    <xf numFmtId="167" fontId="18" fillId="2" borderId="13" xfId="0" applyNumberFormat="1" applyFont="1" applyFill="1" applyBorder="1" applyAlignment="1">
      <alignment horizontal="right" vertical="center"/>
    </xf>
    <xf numFmtId="167" fontId="35" fillId="2" borderId="13" xfId="0" applyNumberFormat="1" applyFont="1" applyFill="1" applyBorder="1" applyAlignment="1">
      <alignment horizontal="right" vertical="center"/>
    </xf>
    <xf numFmtId="167" fontId="36" fillId="2" borderId="25" xfId="0" applyNumberFormat="1" applyFont="1" applyFill="1" applyBorder="1" applyAlignment="1">
      <alignment horizontal="right" vertical="center"/>
    </xf>
    <xf numFmtId="167" fontId="36" fillId="2" borderId="26" xfId="0" applyNumberFormat="1" applyFont="1" applyFill="1" applyBorder="1" applyAlignment="1">
      <alignment horizontal="right" vertical="center"/>
    </xf>
    <xf numFmtId="3" fontId="17" fillId="2" borderId="22" xfId="0" applyNumberFormat="1" applyFont="1" applyFill="1" applyBorder="1" applyAlignment="1">
      <alignment horizontal="right" vertical="center"/>
    </xf>
    <xf numFmtId="164" fontId="28" fillId="0" borderId="17" xfId="9" applyNumberFormat="1" applyFont="1" applyBorder="1" applyAlignment="1">
      <alignment horizontal="center"/>
    </xf>
    <xf numFmtId="0" fontId="27" fillId="0" borderId="16" xfId="0" applyFont="1" applyBorder="1" applyAlignment="1">
      <alignment horizontal="left" indent="1"/>
    </xf>
    <xf numFmtId="164" fontId="29" fillId="0" borderId="17" xfId="9" applyNumberFormat="1" applyFont="1" applyBorder="1" applyAlignment="1">
      <alignment horizontal="center"/>
    </xf>
    <xf numFmtId="164" fontId="8" fillId="2" borderId="17" xfId="9" applyNumberFormat="1" applyFont="1" applyFill="1" applyBorder="1" applyAlignment="1">
      <alignment horizontal="center"/>
    </xf>
    <xf numFmtId="0" fontId="17" fillId="2" borderId="16" xfId="0" applyFont="1" applyFill="1" applyBorder="1" applyAlignment="1">
      <alignment horizontal="left" indent="2"/>
    </xf>
    <xf numFmtId="164" fontId="29" fillId="0" borderId="17" xfId="9" applyNumberFormat="1" applyFont="1" applyBorder="1"/>
    <xf numFmtId="164" fontId="28" fillId="0" borderId="17" xfId="9" applyNumberFormat="1" applyFont="1" applyBorder="1" applyAlignment="1">
      <alignment horizontal="left" indent="1"/>
    </xf>
    <xf numFmtId="0" fontId="30" fillId="0" borderId="16" xfId="0" applyFont="1" applyBorder="1" applyAlignment="1">
      <alignment horizontal="left" indent="1"/>
    </xf>
    <xf numFmtId="0" fontId="19" fillId="13" borderId="27" xfId="0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1" fillId="11" borderId="0" xfId="0" applyFont="1" applyFill="1" applyAlignment="1">
      <alignment vertical="center" wrapText="1"/>
    </xf>
    <xf numFmtId="167" fontId="17" fillId="2" borderId="2" xfId="0" applyNumberFormat="1" applyFont="1" applyFill="1" applyBorder="1" applyAlignment="1">
      <alignment horizontal="left" vertical="center"/>
    </xf>
    <xf numFmtId="167" fontId="18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3" fontId="12" fillId="5" borderId="0" xfId="0" applyNumberFormat="1" applyFont="1" applyFill="1" applyAlignment="1">
      <alignment horizontal="right" vertical="center"/>
    </xf>
    <xf numFmtId="166" fontId="17" fillId="2" borderId="9" xfId="0" applyNumberFormat="1" applyFont="1" applyFill="1" applyBorder="1" applyAlignment="1">
      <alignment horizontal="right" vertical="center"/>
    </xf>
    <xf numFmtId="0" fontId="39" fillId="2" borderId="0" xfId="0" applyFont="1" applyFill="1" applyAlignment="1">
      <alignment vertical="center"/>
    </xf>
    <xf numFmtId="167" fontId="39" fillId="2" borderId="9" xfId="0" applyNumberFormat="1" applyFont="1" applyFill="1" applyBorder="1" applyAlignment="1">
      <alignment vertical="center"/>
    </xf>
    <xf numFmtId="167" fontId="39" fillId="2" borderId="12" xfId="0" applyNumberFormat="1" applyFont="1" applyFill="1" applyBorder="1" applyAlignment="1">
      <alignment vertical="center"/>
    </xf>
    <xf numFmtId="167" fontId="40" fillId="2" borderId="9" xfId="0" applyNumberFormat="1" applyFont="1" applyFill="1" applyBorder="1" applyAlignment="1">
      <alignment vertical="center"/>
    </xf>
    <xf numFmtId="167" fontId="39" fillId="2" borderId="9" xfId="0" applyNumberFormat="1" applyFont="1" applyFill="1" applyBorder="1" applyAlignment="1">
      <alignment horizontal="right" vertical="center"/>
    </xf>
    <xf numFmtId="167" fontId="40" fillId="2" borderId="10" xfId="0" applyNumberFormat="1" applyFont="1" applyFill="1" applyBorder="1" applyAlignment="1">
      <alignment vertical="center"/>
    </xf>
    <xf numFmtId="0" fontId="17" fillId="2" borderId="38" xfId="0" applyFont="1" applyFill="1" applyBorder="1" applyAlignment="1">
      <alignment horizontal="right" vertical="center"/>
    </xf>
    <xf numFmtId="3" fontId="17" fillId="2" borderId="38" xfId="0" applyNumberFormat="1" applyFont="1" applyFill="1" applyBorder="1" applyAlignment="1">
      <alignment horizontal="right" vertical="center"/>
    </xf>
    <xf numFmtId="3" fontId="17" fillId="2" borderId="13" xfId="0" applyNumberFormat="1" applyFont="1" applyFill="1" applyBorder="1" applyAlignment="1">
      <alignment horizontal="right" vertical="center"/>
    </xf>
    <xf numFmtId="3" fontId="18" fillId="2" borderId="25" xfId="0" applyNumberFormat="1" applyFont="1" applyFill="1" applyBorder="1" applyAlignment="1">
      <alignment horizontal="right" vertical="center"/>
    </xf>
    <xf numFmtId="3" fontId="18" fillId="2" borderId="26" xfId="0" applyNumberFormat="1" applyFont="1" applyFill="1" applyBorder="1" applyAlignment="1">
      <alignment horizontal="right" vertical="center"/>
    </xf>
    <xf numFmtId="167" fontId="0" fillId="0" borderId="0" xfId="0" applyNumberFormat="1"/>
    <xf numFmtId="0" fontId="41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41" fillId="0" borderId="0" xfId="0" applyFont="1"/>
    <xf numFmtId="167" fontId="40" fillId="2" borderId="11" xfId="0" applyNumberFormat="1" applyFont="1" applyFill="1" applyBorder="1" applyAlignment="1">
      <alignment vertical="center"/>
    </xf>
    <xf numFmtId="167" fontId="40" fillId="2" borderId="39" xfId="0" applyNumberFormat="1" applyFont="1" applyFill="1" applyBorder="1" applyAlignment="1">
      <alignment vertical="center"/>
    </xf>
    <xf numFmtId="167" fontId="42" fillId="0" borderId="0" xfId="0" applyNumberFormat="1" applyFont="1"/>
    <xf numFmtId="0" fontId="42" fillId="0" borderId="0" xfId="0" applyFont="1"/>
    <xf numFmtId="0" fontId="4" fillId="4" borderId="0" xfId="0" applyFont="1" applyFill="1"/>
    <xf numFmtId="0" fontId="19" fillId="11" borderId="40" xfId="0" applyFont="1" applyFill="1" applyBorder="1" applyAlignment="1">
      <alignment horizontal="center" vertical="center" wrapText="1"/>
    </xf>
    <xf numFmtId="17" fontId="19" fillId="11" borderId="40" xfId="0" applyNumberFormat="1" applyFont="1" applyFill="1" applyBorder="1" applyAlignment="1">
      <alignment horizontal="center" vertical="center" wrapText="1"/>
    </xf>
    <xf numFmtId="0" fontId="43" fillId="14" borderId="0" xfId="0" applyFont="1" applyFill="1" applyAlignment="1">
      <alignment vertical="center" wrapText="1"/>
    </xf>
    <xf numFmtId="169" fontId="43" fillId="14" borderId="40" xfId="1" applyNumberFormat="1" applyFont="1" applyFill="1" applyBorder="1" applyAlignment="1">
      <alignment horizontal="center" vertical="center" wrapText="1"/>
    </xf>
    <xf numFmtId="0" fontId="10" fillId="15" borderId="0" xfId="0" applyFont="1" applyFill="1" applyAlignment="1">
      <alignment horizontal="left" vertical="center" wrapText="1" indent="2"/>
    </xf>
    <xf numFmtId="169" fontId="10" fillId="15" borderId="40" xfId="1" applyNumberFormat="1" applyFont="1" applyFill="1" applyBorder="1" applyAlignment="1">
      <alignment horizontal="center" vertical="center" wrapText="1"/>
    </xf>
    <xf numFmtId="0" fontId="43" fillId="14" borderId="0" xfId="0" applyFont="1" applyFill="1" applyAlignment="1">
      <alignment horizontal="left" vertical="center" wrapText="1"/>
    </xf>
    <xf numFmtId="169" fontId="43" fillId="14" borderId="1" xfId="1" applyNumberFormat="1" applyFont="1" applyFill="1" applyBorder="1" applyAlignment="1">
      <alignment horizontal="center" vertical="center" wrapText="1"/>
    </xf>
    <xf numFmtId="169" fontId="10" fillId="15" borderId="1" xfId="1" applyNumberFormat="1" applyFont="1" applyFill="1" applyBorder="1" applyAlignment="1">
      <alignment horizontal="center" vertical="center" wrapText="1"/>
    </xf>
    <xf numFmtId="169" fontId="43" fillId="14" borderId="41" xfId="1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0" fontId="19" fillId="11" borderId="0" xfId="0" applyFont="1" applyFill="1" applyAlignment="1">
      <alignment vertical="center" wrapText="1"/>
    </xf>
    <xf numFmtId="170" fontId="17" fillId="2" borderId="9" xfId="10" applyNumberFormat="1" applyFont="1" applyFill="1" applyBorder="1" applyAlignment="1">
      <alignment horizontal="right" vertical="center"/>
    </xf>
    <xf numFmtId="170" fontId="18" fillId="2" borderId="11" xfId="1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1" fillId="12" borderId="14" xfId="0" applyFont="1" applyFill="1" applyBorder="1" applyAlignment="1">
      <alignment horizontal="center" vertical="center" readingOrder="1"/>
    </xf>
    <xf numFmtId="0" fontId="31" fillId="12" borderId="15" xfId="0" applyFont="1" applyFill="1" applyBorder="1" applyAlignment="1">
      <alignment horizontal="center" vertical="center" readingOrder="1"/>
    </xf>
    <xf numFmtId="0" fontId="31" fillId="12" borderId="16" xfId="0" applyFont="1" applyFill="1" applyBorder="1" applyAlignment="1">
      <alignment horizontal="center" vertical="center" readingOrder="1"/>
    </xf>
    <xf numFmtId="0" fontId="31" fillId="12" borderId="17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left" vertical="center" wrapText="1"/>
    </xf>
    <xf numFmtId="0" fontId="23" fillId="13" borderId="34" xfId="0" applyFont="1" applyFill="1" applyBorder="1" applyAlignment="1">
      <alignment horizontal="center" vertical="center" wrapText="1"/>
    </xf>
    <xf numFmtId="0" fontId="19" fillId="13" borderId="28" xfId="0" applyFont="1" applyFill="1" applyBorder="1" applyAlignment="1">
      <alignment horizontal="center" vertical="center" wrapText="1"/>
    </xf>
    <xf numFmtId="0" fontId="19" fillId="13" borderId="29" xfId="0" applyFont="1" applyFill="1" applyBorder="1" applyAlignment="1">
      <alignment horizontal="center" vertical="center" wrapText="1"/>
    </xf>
    <xf numFmtId="0" fontId="19" fillId="13" borderId="32" xfId="0" applyFont="1" applyFill="1" applyBorder="1" applyAlignment="1">
      <alignment horizontal="center" vertical="center" wrapText="1"/>
    </xf>
    <xf numFmtId="0" fontId="19" fillId="13" borderId="30" xfId="0" applyFont="1" applyFill="1" applyBorder="1" applyAlignment="1">
      <alignment horizontal="center" vertical="center" wrapText="1"/>
    </xf>
    <xf numFmtId="0" fontId="19" fillId="13" borderId="33" xfId="0" applyFont="1" applyFill="1" applyBorder="1" applyAlignment="1">
      <alignment horizontal="center" vertical="center" wrapText="1"/>
    </xf>
    <xf numFmtId="0" fontId="19" fillId="13" borderId="31" xfId="0" applyFont="1" applyFill="1" applyBorder="1" applyAlignment="1">
      <alignment horizontal="center" vertical="center" wrapText="1"/>
    </xf>
    <xf numFmtId="0" fontId="19" fillId="13" borderId="35" xfId="0" applyFont="1" applyFill="1" applyBorder="1" applyAlignment="1">
      <alignment horizontal="center" vertical="center" wrapText="1"/>
    </xf>
    <xf numFmtId="0" fontId="19" fillId="13" borderId="36" xfId="0" applyFont="1" applyFill="1" applyBorder="1" applyAlignment="1">
      <alignment horizontal="center" vertical="center" wrapText="1"/>
    </xf>
    <xf numFmtId="0" fontId="19" fillId="13" borderId="37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1" fillId="13" borderId="34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11">
    <cellStyle name="Estilo 1" xfId="5" xr:uid="{00000000-0005-0000-0000-000000000000}"/>
    <cellStyle name="Normal" xfId="0" builtinId="0"/>
    <cellStyle name="Normal 2 2" xfId="6" xr:uid="{00000000-0005-0000-0000-000002000000}"/>
    <cellStyle name="Normal 3" xfId="2" xr:uid="{00000000-0005-0000-0000-000003000000}"/>
    <cellStyle name="Normal 3 2" xfId="7" xr:uid="{00000000-0005-0000-0000-000004000000}"/>
    <cellStyle name="Porcentagem" xfId="10" builtinId="5"/>
    <cellStyle name="Porcentagem 2" xfId="4" xr:uid="{00000000-0005-0000-0000-000005000000}"/>
    <cellStyle name="Vírgula" xfId="1" builtinId="3"/>
    <cellStyle name="Vírgula 2" xfId="3" xr:uid="{00000000-0005-0000-0000-000007000000}"/>
    <cellStyle name="Vírgula 2 2" xfId="9" xr:uid="{10AF16C3-CC85-4DD0-9ABC-63EF2AAA7D06}"/>
    <cellStyle name="Vírgula 3" xfId="8" xr:uid="{75815D7D-ED66-41D8-BE7A-E74AF63B781D}"/>
  </cellStyles>
  <dxfs count="58"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228"/>
      <color rgb="FFFF3300"/>
      <color rgb="FF46D232"/>
      <color rgb="FFD7F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2 BP (Passivo)'!A1"/><Relationship Id="rId13" Type="http://schemas.openxmlformats.org/officeDocument/2006/relationships/hyperlink" Target="#'2.3 EE comprada para revenda'!A1"/><Relationship Id="rId3" Type="http://schemas.openxmlformats.org/officeDocument/2006/relationships/hyperlink" Target="#'2.2 Custos Despesas operaci'!A1"/><Relationship Id="rId7" Type="http://schemas.openxmlformats.org/officeDocument/2006/relationships/hyperlink" Target="#'3.1 BP (Ativo)'!A1"/><Relationship Id="rId12" Type="http://schemas.openxmlformats.org/officeDocument/2006/relationships/hyperlink" Target="#'1.2 Venda de energia por classe'!A1"/><Relationship Id="rId2" Type="http://schemas.openxmlformats.org/officeDocument/2006/relationships/hyperlink" Target="#'2.1 Receita'!A1"/><Relationship Id="rId1" Type="http://schemas.openxmlformats.org/officeDocument/2006/relationships/hyperlink" Target="#'4.0 DRE'!A1"/><Relationship Id="rId6" Type="http://schemas.openxmlformats.org/officeDocument/2006/relationships/hyperlink" Target="#'2.6 Endividamento'!A1"/><Relationship Id="rId11" Type="http://schemas.openxmlformats.org/officeDocument/2006/relationships/hyperlink" Target="#'1.1 Balan&#231;o de Energia'!A1"/><Relationship Id="rId5" Type="http://schemas.openxmlformats.org/officeDocument/2006/relationships/hyperlink" Target="#'2.5 Resultado Financeiro'!A1"/><Relationship Id="rId10" Type="http://schemas.openxmlformats.org/officeDocument/2006/relationships/image" Target="../media/image1.jpeg"/><Relationship Id="rId4" Type="http://schemas.openxmlformats.org/officeDocument/2006/relationships/hyperlink" Target="#'2.4 LAJIDA'!A1"/><Relationship Id="rId9" Type="http://schemas.openxmlformats.org/officeDocument/2006/relationships/hyperlink" Target="#'5. Fluxo de caixa'!A1"/><Relationship Id="rId14" Type="http://schemas.openxmlformats.org/officeDocument/2006/relationships/hyperlink" Target="#'2.7 Investimento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hyperlink" Target="#'Cemig D (&#205;ndice)'!A1"/><Relationship Id="rId4" Type="http://schemas.openxmlformats.org/officeDocument/2006/relationships/hyperlink" Target="#'Cemig (&#205;ndice)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6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6.jpeg"/><Relationship Id="rId4" Type="http://schemas.openxmlformats.org/officeDocument/2006/relationships/hyperlink" Target="#'Cemig D (&#205;ndice)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15</xdr:row>
      <xdr:rowOff>91685</xdr:rowOff>
    </xdr:from>
    <xdr:to>
      <xdr:col>10</xdr:col>
      <xdr:colOff>564933</xdr:colOff>
      <xdr:row>17</xdr:row>
      <xdr:rowOff>137473</xdr:rowOff>
    </xdr:to>
    <xdr:sp macro="" textlink="">
      <xdr:nvSpPr>
        <xdr:cNvPr id="15" name="Retângulo Arredondad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54219" y="2949185"/>
          <a:ext cx="1898983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196453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411412" y="1893553"/>
          <a:ext cx="1868885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196453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411412" y="2390034"/>
          <a:ext cx="1868885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17</xdr:row>
      <xdr:rowOff>183793</xdr:rowOff>
    </xdr:from>
    <xdr:to>
      <xdr:col>7</xdr:col>
      <xdr:colOff>190103</xdr:colOff>
      <xdr:row>20</xdr:row>
      <xdr:rowOff>36478</xdr:rowOff>
    </xdr:to>
    <xdr:sp macro="" textlink="">
      <xdr:nvSpPr>
        <xdr:cNvPr id="25" name="Retângulo Arredondado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405062" y="3422293"/>
          <a:ext cx="1868885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LAJIDA</a:t>
          </a:r>
        </a:p>
      </xdr:txBody>
    </xdr:sp>
    <xdr:clientData/>
  </xdr:twoCellAnchor>
  <xdr:twoCellAnchor>
    <xdr:from>
      <xdr:col>4</xdr:col>
      <xdr:colOff>71437</xdr:colOff>
      <xdr:row>20</xdr:row>
      <xdr:rowOff>99703</xdr:rowOff>
    </xdr:from>
    <xdr:to>
      <xdr:col>7</xdr:col>
      <xdr:colOff>190103</xdr:colOff>
      <xdr:row>22</xdr:row>
      <xdr:rowOff>141141</xdr:rowOff>
    </xdr:to>
    <xdr:sp macro="" textlink="">
      <xdr:nvSpPr>
        <xdr:cNvPr id="26" name="Retângulo Arredondado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405062" y="3909703"/>
          <a:ext cx="1868885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23</xdr:row>
      <xdr:rowOff>21804</xdr:rowOff>
    </xdr:from>
    <xdr:to>
      <xdr:col>7</xdr:col>
      <xdr:colOff>190103</xdr:colOff>
      <xdr:row>25</xdr:row>
      <xdr:rowOff>64989</xdr:rowOff>
    </xdr:to>
    <xdr:sp macro="" textlink="">
      <xdr:nvSpPr>
        <xdr:cNvPr id="27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405062" y="4403304"/>
          <a:ext cx="1868885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571499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536282" y="1893553"/>
          <a:ext cx="1869280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571499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536282" y="2390034"/>
          <a:ext cx="1869280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392911</xdr:colOff>
      <xdr:row>18</xdr:row>
      <xdr:rowOff>126931</xdr:rowOff>
    </xdr:from>
    <xdr:to>
      <xdr:col>10</xdr:col>
      <xdr:colOff>554292</xdr:colOff>
      <xdr:row>20</xdr:row>
      <xdr:rowOff>174331</xdr:rowOff>
    </xdr:to>
    <xdr:sp macro="" textlink="">
      <xdr:nvSpPr>
        <xdr:cNvPr id="32" name="Retângulo Arredond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44699" y="3555931"/>
          <a:ext cx="1897862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36635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5923" cy="98913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4000" b="0">
              <a:solidFill>
                <a:srgbClr val="008228"/>
              </a:solidFill>
              <a:latin typeface="+mj-lt"/>
              <a:ea typeface="+mj-lt"/>
              <a:cs typeface="+mj-lt"/>
            </a:rPr>
            <a:t>RESULTADOS</a:t>
          </a:r>
          <a:r>
            <a:rPr lang="en-US" sz="4000">
              <a:solidFill>
                <a:srgbClr val="008228"/>
              </a:solidFill>
              <a:latin typeface="+mj-lt"/>
              <a:ea typeface="+mj-lt"/>
              <a:cs typeface="+mj-lt"/>
            </a:rPr>
            <a:t> </a:t>
          </a:r>
          <a:r>
            <a:rPr lang="en-US" sz="40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T2</a:t>
          </a:r>
          <a:r>
            <a:rPr lang="en-US" sz="4000" b="1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0</xdr:col>
      <xdr:colOff>321468</xdr:colOff>
      <xdr:row>9</xdr:row>
      <xdr:rowOff>178594</xdr:rowOff>
    </xdr:from>
    <xdr:to>
      <xdr:col>3</xdr:col>
      <xdr:colOff>440530</xdr:colOff>
      <xdr:row>12</xdr:row>
      <xdr:rowOff>31279</xdr:rowOff>
    </xdr:to>
    <xdr:sp macro="" textlink="">
      <xdr:nvSpPr>
        <xdr:cNvPr id="36" name="Retângulo Arredondado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21468" y="1893094"/>
          <a:ext cx="186928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321468</xdr:colOff>
      <xdr:row>12</xdr:row>
      <xdr:rowOff>101947</xdr:rowOff>
    </xdr:from>
    <xdr:to>
      <xdr:col>3</xdr:col>
      <xdr:colOff>440530</xdr:colOff>
      <xdr:row>14</xdr:row>
      <xdr:rowOff>145132</xdr:rowOff>
    </xdr:to>
    <xdr:sp macro="" textlink="">
      <xdr:nvSpPr>
        <xdr:cNvPr id="37" name="Retângulo Arredondado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21468" y="2387947"/>
          <a:ext cx="186928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de energia por        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classe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 consumo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77391</xdr:colOff>
      <xdr:row>15</xdr:row>
      <xdr:rowOff>48941</xdr:rowOff>
    </xdr:from>
    <xdr:to>
      <xdr:col>7</xdr:col>
      <xdr:colOff>193912</xdr:colOff>
      <xdr:row>17</xdr:row>
      <xdr:rowOff>92126</xdr:rowOff>
    </xdr:to>
    <xdr:sp macro="" textlink="">
      <xdr:nvSpPr>
        <xdr:cNvPr id="38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411016" y="2906441"/>
          <a:ext cx="186674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elétrica comprada     para revenda</a:t>
          </a:r>
        </a:p>
      </xdr:txBody>
    </xdr:sp>
    <xdr:clientData/>
  </xdr:twoCellAnchor>
  <xdr:twoCellAnchor>
    <xdr:from>
      <xdr:col>4</xdr:col>
      <xdr:colOff>57979</xdr:colOff>
      <xdr:row>25</xdr:row>
      <xdr:rowOff>165651</xdr:rowOff>
    </xdr:from>
    <xdr:to>
      <xdr:col>7</xdr:col>
      <xdr:colOff>190501</xdr:colOff>
      <xdr:row>28</xdr:row>
      <xdr:rowOff>33128</xdr:rowOff>
    </xdr:to>
    <xdr:sp macro="" textlink="">
      <xdr:nvSpPr>
        <xdr:cNvPr id="19" name="Retângulo Arredondado 2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CF106D2A-EF34-488E-9F30-24BAB9451FE0}"/>
            </a:ext>
          </a:extLst>
        </xdr:cNvPr>
        <xdr:cNvSpPr/>
      </xdr:nvSpPr>
      <xdr:spPr>
        <a:xfrm>
          <a:off x="2377109" y="4928151"/>
          <a:ext cx="1871870" cy="438977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11906</xdr:colOff>
      <xdr:row>5</xdr:row>
      <xdr:rowOff>57151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AE7778-4F79-4D08-98E3-86BD9F14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12806" cy="1009650"/>
        </a:xfrm>
        <a:prstGeom prst="rect">
          <a:avLst/>
        </a:prstGeom>
      </xdr:spPr>
    </xdr:pic>
    <xdr:clientData/>
  </xdr:twoCellAnchor>
  <xdr:twoCellAnchor>
    <xdr:from>
      <xdr:col>1</xdr:col>
      <xdr:colOff>609600</xdr:colOff>
      <xdr:row>0</xdr:row>
      <xdr:rowOff>128588</xdr:rowOff>
    </xdr:from>
    <xdr:to>
      <xdr:col>3</xdr:col>
      <xdr:colOff>1276350</xdr:colOff>
      <xdr:row>4</xdr:row>
      <xdr:rowOff>12701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879B2913-66C1-48B6-B155-6E0D0F158CFC}"/>
            </a:ext>
          </a:extLst>
        </xdr:cNvPr>
        <xdr:cNvSpPr txBox="1"/>
      </xdr:nvSpPr>
      <xdr:spPr>
        <a:xfrm>
          <a:off x="1524000" y="128588"/>
          <a:ext cx="5467350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2.7 INVESTIMENTOS</a:t>
          </a:r>
        </a:p>
      </xdr:txBody>
    </xdr:sp>
    <xdr:clientData/>
  </xdr:twoCellAnchor>
  <xdr:twoCellAnchor editAs="oneCell">
    <xdr:from>
      <xdr:col>1</xdr:col>
      <xdr:colOff>44818</xdr:colOff>
      <xdr:row>20</xdr:row>
      <xdr:rowOff>156879</xdr:rowOff>
    </xdr:from>
    <xdr:to>
      <xdr:col>2</xdr:col>
      <xdr:colOff>1418658</xdr:colOff>
      <xdr:row>36</xdr:row>
      <xdr:rowOff>87042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438FD0C-F8E9-4D5E-9DD4-46C13DF70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218" y="4395504"/>
          <a:ext cx="4688540" cy="2978163"/>
        </a:xfrm>
        <a:prstGeom prst="rect">
          <a:avLst/>
        </a:prstGeom>
      </xdr:spPr>
    </xdr:pic>
    <xdr:clientData/>
  </xdr:twoCellAnchor>
  <xdr:twoCellAnchor editAs="oneCell">
    <xdr:from>
      <xdr:col>1</xdr:col>
      <xdr:colOff>51412</xdr:colOff>
      <xdr:row>36</xdr:row>
      <xdr:rowOff>75592</xdr:rowOff>
    </xdr:from>
    <xdr:to>
      <xdr:col>2</xdr:col>
      <xdr:colOff>1420124</xdr:colOff>
      <xdr:row>45</xdr:row>
      <xdr:rowOff>8881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3956E63-6948-4F6B-B1C1-DC66DE398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5812" y="7362217"/>
          <a:ext cx="4683412" cy="1647789"/>
        </a:xfrm>
        <a:prstGeom prst="rect">
          <a:avLst/>
        </a:prstGeom>
      </xdr:spPr>
    </xdr:pic>
    <xdr:clientData/>
  </xdr:twoCellAnchor>
  <xdr:twoCellAnchor>
    <xdr:from>
      <xdr:col>3</xdr:col>
      <xdr:colOff>628650</xdr:colOff>
      <xdr:row>3</xdr:row>
      <xdr:rowOff>142875</xdr:rowOff>
    </xdr:from>
    <xdr:to>
      <xdr:col>3</xdr:col>
      <xdr:colOff>1428750</xdr:colOff>
      <xdr:row>4</xdr:row>
      <xdr:rowOff>180975</xdr:rowOff>
    </xdr:to>
    <xdr:grpSp>
      <xdr:nvGrpSpPr>
        <xdr:cNvPr id="9" name="Agrupar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F3B9B8-2BB9-40A9-A137-A37FA9DC25DF}"/>
            </a:ext>
            <a:ext uri="{147F2762-F138-4A5C-976F-8EAC2B608ADB}">
              <a16:predDERef xmlns:a16="http://schemas.microsoft.com/office/drawing/2014/main" pred="{00000000-0008-0000-0800-000004000000}"/>
            </a:ext>
          </a:extLst>
        </xdr:cNvPr>
        <xdr:cNvGrpSpPr/>
      </xdr:nvGrpSpPr>
      <xdr:grpSpPr>
        <a:xfrm>
          <a:off x="6343650" y="714375"/>
          <a:ext cx="800100" cy="228600"/>
          <a:chOff x="7817675" y="768144"/>
          <a:chExt cx="918516" cy="249238"/>
        </a:xfrm>
      </xdr:grpSpPr>
      <xdr:sp macro="" textlink="">
        <xdr:nvSpPr>
          <xdr:cNvPr id="10" name="Retângulo Arredondado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7095239-687F-0E87-C557-6D9BC365A7DA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9">
            <a:extLst>
              <a:ext uri="{FF2B5EF4-FFF2-40B4-BE49-F238E27FC236}">
                <a16:creationId xmlns:a16="http://schemas.microsoft.com/office/drawing/2014/main" id="{64DD2687-0159-B08C-E1A8-16042EEECA4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35720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227094" cy="10910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4</xdr:col>
      <xdr:colOff>11906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389857" y="60326"/>
          <a:ext cx="5813424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355609</xdr:colOff>
      <xdr:row>4</xdr:row>
      <xdr:rowOff>31751</xdr:rowOff>
    </xdr:from>
    <xdr:to>
      <xdr:col>3</xdr:col>
      <xdr:colOff>1118998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35635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0</xdr:rowOff>
    </xdr:from>
    <xdr:to>
      <xdr:col>3</xdr:col>
      <xdr:colOff>1047752</xdr:colOff>
      <xdr:row>6</xdr:row>
      <xdr:rowOff>133350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162050"/>
          <a:ext cx="988221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1375" cy="1081535"/>
        </a:xfrm>
        <a:prstGeom prst="rect">
          <a:avLst/>
        </a:prstGeom>
      </xdr:spPr>
    </xdr:pic>
    <xdr:clientData/>
  </xdr:twoCellAnchor>
  <xdr:twoCellAnchor>
    <xdr:from>
      <xdr:col>1</xdr:col>
      <xdr:colOff>417515</xdr:colOff>
      <xdr:row>0</xdr:row>
      <xdr:rowOff>60326</xdr:rowOff>
    </xdr:from>
    <xdr:to>
      <xdr:col>4</xdr:col>
      <xdr:colOff>35719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143796" y="60326"/>
          <a:ext cx="6059486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367513</xdr:colOff>
      <xdr:row>3</xdr:row>
      <xdr:rowOff>211136</xdr:rowOff>
    </xdr:from>
    <xdr:to>
      <xdr:col>3</xdr:col>
      <xdr:colOff>1186465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6206338" y="782636"/>
          <a:ext cx="818952" cy="234518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7</xdr:row>
      <xdr:rowOff>65943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2433" y="1165897"/>
          <a:ext cx="988221" cy="3874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22412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432676" cy="1125983"/>
        </a:xfrm>
        <a:prstGeom prst="rect">
          <a:avLst/>
        </a:prstGeom>
      </xdr:spPr>
    </xdr:pic>
    <xdr:clientData/>
  </xdr:twoCellAnchor>
  <xdr:twoCellAnchor>
    <xdr:from>
      <xdr:col>1</xdr:col>
      <xdr:colOff>2003219</xdr:colOff>
      <xdr:row>0</xdr:row>
      <xdr:rowOff>160337</xdr:rowOff>
    </xdr:from>
    <xdr:to>
      <xdr:col>4</xdr:col>
      <xdr:colOff>1147143</xdr:colOff>
      <xdr:row>5</xdr:row>
      <xdr:rowOff>119062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  <a:ext uri="{147F2762-F138-4A5C-976F-8EAC2B608ADB}">
              <a16:predDERef xmlns:a16="http://schemas.microsoft.com/office/drawing/2014/main" pred="{00000000-0008-0000-0C00-000003000000}"/>
            </a:ext>
          </a:extLst>
        </xdr:cNvPr>
        <xdr:cNvSpPr txBox="1"/>
      </xdr:nvSpPr>
      <xdr:spPr>
        <a:xfrm>
          <a:off x="2657545" y="160337"/>
          <a:ext cx="6200707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  <a:endParaRPr lang="en-US" sz="24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en-US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</a:t>
          </a:r>
          <a:r>
            <a:rPr lang="en-US" sz="2400" b="0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24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endParaRPr lang="en-US" sz="24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536335</xdr:colOff>
      <xdr:row>4</xdr:row>
      <xdr:rowOff>44207</xdr:rowOff>
    </xdr:from>
    <xdr:to>
      <xdr:col>5</xdr:col>
      <xdr:colOff>1340999</xdr:colOff>
      <xdr:row>5</xdr:row>
      <xdr:rowOff>86637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9508885" y="806207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316813</xdr:colOff>
      <xdr:row>6</xdr:row>
      <xdr:rowOff>64186</xdr:rowOff>
    </xdr:from>
    <xdr:to>
      <xdr:col>5</xdr:col>
      <xdr:colOff>1305034</xdr:colOff>
      <xdr:row>7</xdr:row>
      <xdr:rowOff>342900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4638" y="1207186"/>
          <a:ext cx="988221" cy="3739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47625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743949" cy="1118046"/>
        </a:xfrm>
        <a:prstGeom prst="rect">
          <a:avLst/>
        </a:prstGeom>
      </xdr:spPr>
    </xdr:pic>
    <xdr:clientData/>
  </xdr:twoCellAnchor>
  <xdr:twoCellAnchor>
    <xdr:from>
      <xdr:col>1</xdr:col>
      <xdr:colOff>1011237</xdr:colOff>
      <xdr:row>1</xdr:row>
      <xdr:rowOff>20637</xdr:rowOff>
    </xdr:from>
    <xdr:to>
      <xdr:col>3</xdr:col>
      <xdr:colOff>368300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  <a:ext uri="{147F2762-F138-4A5C-976F-8EAC2B608ADB}">
              <a16:predDERef xmlns:a16="http://schemas.microsoft.com/office/drawing/2014/main" pred="{00000000-0008-0000-0D00-000003000000}"/>
            </a:ext>
          </a:extLst>
        </xdr:cNvPr>
        <xdr:cNvSpPr txBox="1"/>
      </xdr:nvSpPr>
      <xdr:spPr>
        <a:xfrm>
          <a:off x="1296987" y="211137"/>
          <a:ext cx="6719888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  <a:endParaRPr lang="en-US" sz="18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en-US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</a:t>
          </a:r>
          <a:r>
            <a:rPr lang="en-US" sz="1800" b="0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3</xdr:col>
      <xdr:colOff>133350</xdr:colOff>
      <xdr:row>4</xdr:row>
      <xdr:rowOff>55561</xdr:rowOff>
    </xdr:from>
    <xdr:to>
      <xdr:col>3</xdr:col>
      <xdr:colOff>995961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7781925" y="817561"/>
          <a:ext cx="862611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26194</xdr:colOff>
      <xdr:row>6</xdr:row>
      <xdr:rowOff>23813</xdr:rowOff>
    </xdr:from>
    <xdr:to>
      <xdr:col>3</xdr:col>
      <xdr:colOff>1014415</xdr:colOff>
      <xdr:row>8</xdr:row>
      <xdr:rowOff>140804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44" y="1166813"/>
          <a:ext cx="988221" cy="4217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272902</xdr:colOff>
      <xdr:row>50</xdr:row>
      <xdr:rowOff>45166</xdr:rowOff>
    </xdr:from>
    <xdr:to>
      <xdr:col>7</xdr:col>
      <xdr:colOff>232686</xdr:colOff>
      <xdr:row>56</xdr:row>
      <xdr:rowOff>90147</xdr:rowOff>
    </xdr:to>
    <xdr:sp macro="" textlink="">
      <xdr:nvSpPr>
        <xdr:cNvPr id="16" name="Text Box 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72902" y="10284541"/>
          <a:ext cx="7103534" cy="1245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Compra de Energia  Elétrica pela CEMIG D por meio de CCEAR e Leilão de Ajuste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Programa de Incentivo às Fontes Alternativas de Energia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Usinas de biomassa Coruripe, biomassa Delta, UTE - Caeté/Volta Grande,  UHE Ponte de Pedra e UHE Capim Branco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Compra de Energia não modelada na CCEE e outras injeções (incluindo micro geração distribuída)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 tecnicas e não tecnicas atribuidas ao mercado cativo e a energia transportada na rede de distribuição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Não contempla processos em andamento  na CCEE (aprovados e não publicados pela CCEE )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7. Mercado cativo e contrato energia regulado (CCER)  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180975</xdr:colOff>
      <xdr:row>5</xdr:row>
      <xdr:rowOff>147469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05724" cy="1147594"/>
        </a:xfrm>
        <a:prstGeom prst="rect">
          <a:avLst/>
        </a:prstGeom>
      </xdr:spPr>
    </xdr:pic>
    <xdr:clientData/>
  </xdr:twoCellAnchor>
  <xdr:twoCellAnchor>
    <xdr:from>
      <xdr:col>2</xdr:col>
      <xdr:colOff>328681</xdr:colOff>
      <xdr:row>0</xdr:row>
      <xdr:rowOff>134940</xdr:rowOff>
    </xdr:from>
    <xdr:to>
      <xdr:col>6</xdr:col>
      <xdr:colOff>993843</xdr:colOff>
      <xdr:row>4</xdr:row>
      <xdr:rowOff>169343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366906" y="134940"/>
          <a:ext cx="5922962" cy="8345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6</xdr:col>
      <xdr:colOff>409575</xdr:colOff>
      <xdr:row>4</xdr:row>
      <xdr:rowOff>4972</xdr:rowOff>
    </xdr:from>
    <xdr:to>
      <xdr:col>7</xdr:col>
      <xdr:colOff>110682</xdr:colOff>
      <xdr:row>5</xdr:row>
      <xdr:rowOff>55116</xdr:rowOff>
    </xdr:to>
    <xdr:grpSp>
      <xdr:nvGrpSpPr>
        <xdr:cNvPr id="21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6705600" y="805072"/>
          <a:ext cx="929832" cy="250169"/>
          <a:chOff x="7817675" y="768144"/>
          <a:chExt cx="918516" cy="249238"/>
        </a:xfrm>
      </xdr:grpSpPr>
      <xdr:sp macro="" textlink="">
        <xdr:nvSpPr>
          <xdr:cNvPr id="22" name="Retângulo Arredondado 48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3" name="Seta para a Direita 55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6</xdr:col>
      <xdr:colOff>368076</xdr:colOff>
      <xdr:row>5</xdr:row>
      <xdr:rowOff>176931</xdr:rowOff>
    </xdr:from>
    <xdr:to>
      <xdr:col>7</xdr:col>
      <xdr:colOff>129009</xdr:colOff>
      <xdr:row>7</xdr:row>
      <xdr:rowOff>151158</xdr:rowOff>
    </xdr:to>
    <xdr:pic>
      <xdr:nvPicPr>
        <xdr:cNvPr id="24" name="Imagem 23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4101" y="1177056"/>
          <a:ext cx="989658" cy="3742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33618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16018" cy="1143000"/>
        </a:xfrm>
        <a:prstGeom prst="rect">
          <a:avLst/>
        </a:prstGeom>
      </xdr:spPr>
    </xdr:pic>
    <xdr:clientData/>
  </xdr:twoCellAnchor>
  <xdr:twoCellAnchor editAs="oneCell">
    <xdr:from>
      <xdr:col>8</xdr:col>
      <xdr:colOff>1007830</xdr:colOff>
      <xdr:row>6</xdr:row>
      <xdr:rowOff>77324</xdr:rowOff>
    </xdr:from>
    <xdr:to>
      <xdr:col>9</xdr:col>
      <xdr:colOff>965110</xdr:colOff>
      <xdr:row>7</xdr:row>
      <xdr:rowOff>281271</xdr:rowOff>
    </xdr:to>
    <xdr:pic>
      <xdr:nvPicPr>
        <xdr:cNvPr id="3" name="Imagem 2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3780" y="1220324"/>
          <a:ext cx="985980" cy="39444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274429</xdr:colOff>
      <xdr:row>4</xdr:row>
      <xdr:rowOff>33618</xdr:rowOff>
    </xdr:from>
    <xdr:to>
      <xdr:col>9</xdr:col>
      <xdr:colOff>939393</xdr:colOff>
      <xdr:row>5</xdr:row>
      <xdr:rowOff>69698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0807958" y="795618"/>
          <a:ext cx="664964" cy="22658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1</xdr:col>
      <xdr:colOff>2510117</xdr:colOff>
      <xdr:row>1</xdr:row>
      <xdr:rowOff>8965</xdr:rowOff>
    </xdr:from>
    <xdr:to>
      <xdr:col>8</xdr:col>
      <xdr:colOff>400610</xdr:colOff>
      <xdr:row>5</xdr:row>
      <xdr:rowOff>87966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5EE0875-B9AD-86D6-B8BE-40DE40A1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967" y="199465"/>
          <a:ext cx="7072593" cy="84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44275" cy="1094233"/>
        </a:xfrm>
        <a:prstGeom prst="rect">
          <a:avLst/>
        </a:prstGeom>
      </xdr:spPr>
    </xdr:pic>
    <xdr:clientData/>
  </xdr:twoCellAnchor>
  <xdr:twoCellAnchor>
    <xdr:from>
      <xdr:col>1</xdr:col>
      <xdr:colOff>1530350</xdr:colOff>
      <xdr:row>1</xdr:row>
      <xdr:rowOff>50800</xdr:rowOff>
    </xdr:from>
    <xdr:to>
      <xdr:col>5</xdr:col>
      <xdr:colOff>762000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06575" y="241300"/>
          <a:ext cx="87185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 editAs="oneCell">
    <xdr:from>
      <xdr:col>5</xdr:col>
      <xdr:colOff>507205</xdr:colOff>
      <xdr:row>6</xdr:row>
      <xdr:rowOff>26193</xdr:rowOff>
    </xdr:from>
    <xdr:to>
      <xdr:col>5</xdr:col>
      <xdr:colOff>1495426</xdr:colOff>
      <xdr:row>7</xdr:row>
      <xdr:rowOff>219075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0330" y="1169193"/>
          <a:ext cx="988221" cy="38338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638736</xdr:colOff>
      <xdr:row>3</xdr:row>
      <xdr:rowOff>179294</xdr:rowOff>
    </xdr:from>
    <xdr:to>
      <xdr:col>5</xdr:col>
      <xdr:colOff>1475150</xdr:colOff>
      <xdr:row>5</xdr:row>
      <xdr:rowOff>32811</xdr:rowOff>
    </xdr:to>
    <xdr:grpSp>
      <xdr:nvGrpSpPr>
        <xdr:cNvPr id="9" name="Agrupar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18D081-D455-4318-ADD4-3F5C9A7E6BC1}"/>
            </a:ext>
          </a:extLst>
        </xdr:cNvPr>
        <xdr:cNvGrpSpPr/>
      </xdr:nvGrpSpPr>
      <xdr:grpSpPr>
        <a:xfrm>
          <a:off x="10410265" y="750794"/>
          <a:ext cx="836414" cy="234517"/>
          <a:chOff x="7817675" y="768144"/>
          <a:chExt cx="918516" cy="249238"/>
        </a:xfrm>
      </xdr:grpSpPr>
      <xdr:sp macro="" textlink="">
        <xdr:nvSpPr>
          <xdr:cNvPr id="10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F801B77-A837-6266-72DE-2FF19CC40D4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>
            <a:extLst>
              <a:ext uri="{FF2B5EF4-FFF2-40B4-BE49-F238E27FC236}">
                <a16:creationId xmlns:a16="http://schemas.microsoft.com/office/drawing/2014/main" id="{1B881B51-127C-167B-91D6-BD1B907F4C8F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19049</xdr:colOff>
      <xdr:row>6</xdr:row>
      <xdr:rowOff>114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544173" cy="1143114"/>
        </a:xfrm>
        <a:prstGeom prst="rect">
          <a:avLst/>
        </a:prstGeom>
      </xdr:spPr>
    </xdr:pic>
    <xdr:clientData/>
  </xdr:twoCellAnchor>
  <xdr:twoCellAnchor>
    <xdr:from>
      <xdr:col>1</xdr:col>
      <xdr:colOff>1673225</xdr:colOff>
      <xdr:row>1</xdr:row>
      <xdr:rowOff>80962</xdr:rowOff>
    </xdr:from>
    <xdr:to>
      <xdr:col>5</xdr:col>
      <xdr:colOff>342900</xdr:colOff>
      <xdr:row>6</xdr:row>
      <xdr:rowOff>69056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901825" y="271462"/>
          <a:ext cx="6775450" cy="940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332333</xdr:colOff>
      <xdr:row>3</xdr:row>
      <xdr:rowOff>144681</xdr:rowOff>
    </xdr:from>
    <xdr:to>
      <xdr:col>5</xdr:col>
      <xdr:colOff>1168747</xdr:colOff>
      <xdr:row>4</xdr:row>
      <xdr:rowOff>188698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9571583" y="716181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252413</xdr:colOff>
      <xdr:row>6</xdr:row>
      <xdr:rowOff>54769</xdr:rowOff>
    </xdr:from>
    <xdr:to>
      <xdr:col>5</xdr:col>
      <xdr:colOff>1240634</xdr:colOff>
      <xdr:row>7</xdr:row>
      <xdr:rowOff>228600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6788" y="1197769"/>
          <a:ext cx="988221" cy="3643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67236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48265" cy="1094233"/>
        </a:xfrm>
        <a:prstGeom prst="rect">
          <a:avLst/>
        </a:prstGeom>
      </xdr:spPr>
    </xdr:pic>
    <xdr:clientData/>
  </xdr:twoCellAnchor>
  <xdr:twoCellAnchor>
    <xdr:from>
      <xdr:col>5</xdr:col>
      <xdr:colOff>163219</xdr:colOff>
      <xdr:row>4</xdr:row>
      <xdr:rowOff>57555</xdr:rowOff>
    </xdr:from>
    <xdr:to>
      <xdr:col>5</xdr:col>
      <xdr:colOff>999633</xdr:colOff>
      <xdr:row>5</xdr:row>
      <xdr:rowOff>93635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640469" y="819555"/>
          <a:ext cx="836414" cy="226580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83344</xdr:colOff>
      <xdr:row>6</xdr:row>
      <xdr:rowOff>52727</xdr:rowOff>
    </xdr:from>
    <xdr:to>
      <xdr:col>5</xdr:col>
      <xdr:colOff>1071565</xdr:colOff>
      <xdr:row>7</xdr:row>
      <xdr:rowOff>156882</xdr:rowOff>
    </xdr:to>
    <xdr:pic>
      <xdr:nvPicPr>
        <xdr:cNvPr id="6" name="Imagem 5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4991" y="1195727"/>
          <a:ext cx="988221" cy="40671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1075737</xdr:colOff>
      <xdr:row>1</xdr:row>
      <xdr:rowOff>100854</xdr:rowOff>
    </xdr:from>
    <xdr:to>
      <xdr:col>5</xdr:col>
      <xdr:colOff>605120</xdr:colOff>
      <xdr:row>6</xdr:row>
      <xdr:rowOff>41324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736884" y="291354"/>
          <a:ext cx="7339883" cy="892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2.3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57150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677024" cy="1118046"/>
        </a:xfrm>
        <a:prstGeom prst="rect">
          <a:avLst/>
        </a:prstGeom>
      </xdr:spPr>
    </xdr:pic>
    <xdr:clientData/>
  </xdr:twoCellAnchor>
  <xdr:twoCellAnchor>
    <xdr:from>
      <xdr:col>1</xdr:col>
      <xdr:colOff>1206150</xdr:colOff>
      <xdr:row>0</xdr:row>
      <xdr:rowOff>134938</xdr:rowOff>
    </xdr:from>
    <xdr:to>
      <xdr:col>4</xdr:col>
      <xdr:colOff>0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95433" y="134938"/>
          <a:ext cx="4326627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2.4 LAJIDA</a:t>
          </a:r>
        </a:p>
      </xdr:txBody>
    </xdr:sp>
    <xdr:clientData/>
  </xdr:twoCellAnchor>
  <xdr:twoCellAnchor>
    <xdr:from>
      <xdr:col>4</xdr:col>
      <xdr:colOff>0</xdr:colOff>
      <xdr:row>4</xdr:row>
      <xdr:rowOff>17401</xdr:rowOff>
    </xdr:from>
    <xdr:to>
      <xdr:col>4</xdr:col>
      <xdr:colOff>0</xdr:colOff>
      <xdr:row>5</xdr:row>
      <xdr:rowOff>61418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5815853" y="779401"/>
          <a:ext cx="0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904875</xdr:colOff>
      <xdr:row>5</xdr:row>
      <xdr:rowOff>246110</xdr:rowOff>
    </xdr:from>
    <xdr:to>
      <xdr:col>5</xdr:col>
      <xdr:colOff>11348</xdr:colOff>
      <xdr:row>6</xdr:row>
      <xdr:rowOff>270622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198610"/>
          <a:ext cx="992423" cy="376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962025</xdr:colOff>
      <xdr:row>4</xdr:row>
      <xdr:rowOff>66675</xdr:rowOff>
    </xdr:from>
    <xdr:to>
      <xdr:col>4</xdr:col>
      <xdr:colOff>722114</xdr:colOff>
      <xdr:row>5</xdr:row>
      <xdr:rowOff>102755</xdr:rowOff>
    </xdr:to>
    <xdr:grpSp>
      <xdr:nvGrpSpPr>
        <xdr:cNvPr id="9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3EF69C-DDEB-4A8C-948E-DD340449009D}"/>
            </a:ext>
          </a:extLst>
        </xdr:cNvPr>
        <xdr:cNvGrpSpPr/>
      </xdr:nvGrpSpPr>
      <xdr:grpSpPr>
        <a:xfrm>
          <a:off x="5702113" y="828675"/>
          <a:ext cx="835854" cy="226580"/>
          <a:chOff x="7817675" y="768144"/>
          <a:chExt cx="918516" cy="249238"/>
        </a:xfrm>
      </xdr:grpSpPr>
      <xdr:sp macro="" textlink="">
        <xdr:nvSpPr>
          <xdr:cNvPr id="10" name="Retângulo Arredondado 5">
            <a:extLst>
              <a:ext uri="{FF2B5EF4-FFF2-40B4-BE49-F238E27FC236}">
                <a16:creationId xmlns:a16="http://schemas.microsoft.com/office/drawing/2014/main" id="{01081DB3-13B4-5E8C-C5D1-AA5FE5336C93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>
            <a:extLst>
              <a:ext uri="{FF2B5EF4-FFF2-40B4-BE49-F238E27FC236}">
                <a16:creationId xmlns:a16="http://schemas.microsoft.com/office/drawing/2014/main" id="{6371BF18-83EA-470D-FC8A-ADD23AC771A6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57150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905999" cy="1110109"/>
        </a:xfrm>
        <a:prstGeom prst="rect">
          <a:avLst/>
        </a:prstGeom>
      </xdr:spPr>
    </xdr:pic>
    <xdr:clientData/>
  </xdr:twoCellAnchor>
  <xdr:twoCellAnchor>
    <xdr:from>
      <xdr:col>1</xdr:col>
      <xdr:colOff>2094592</xdr:colOff>
      <xdr:row>1</xdr:row>
      <xdr:rowOff>44450</xdr:rowOff>
    </xdr:from>
    <xdr:to>
      <xdr:col>4</xdr:col>
      <xdr:colOff>1280771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408917" y="234950"/>
          <a:ext cx="6025129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RESULTADO FINANCEIRO</a:t>
          </a:r>
        </a:p>
      </xdr:txBody>
    </xdr:sp>
    <xdr:clientData/>
  </xdr:twoCellAnchor>
  <xdr:twoCellAnchor>
    <xdr:from>
      <xdr:col>5</xdr:col>
      <xdr:colOff>431663</xdr:colOff>
      <xdr:row>4</xdr:row>
      <xdr:rowOff>26977</xdr:rowOff>
    </xdr:from>
    <xdr:to>
      <xdr:col>5</xdr:col>
      <xdr:colOff>1268077</xdr:colOff>
      <xdr:row>5</xdr:row>
      <xdr:rowOff>69407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8936928" y="788977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298666</xdr:colOff>
      <xdr:row>5</xdr:row>
      <xdr:rowOff>273843</xdr:rowOff>
    </xdr:from>
    <xdr:to>
      <xdr:col>5</xdr:col>
      <xdr:colOff>1286887</xdr:colOff>
      <xdr:row>7</xdr:row>
      <xdr:rowOff>142874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4491" y="1226343"/>
          <a:ext cx="988221" cy="4119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35718</xdr:colOff>
      <xdr:row>9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67687" cy="1095375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4</xdr:row>
      <xdr:rowOff>23812</xdr:rowOff>
    </xdr:from>
    <xdr:to>
      <xdr:col>9</xdr:col>
      <xdr:colOff>0</xdr:colOff>
      <xdr:row>11</xdr:row>
      <xdr:rowOff>202406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109663" y="214312"/>
          <a:ext cx="5760243" cy="559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ENDIVIDAMENTO</a:t>
          </a:r>
        </a:p>
      </xdr:txBody>
    </xdr:sp>
    <xdr:clientData/>
  </xdr:twoCellAnchor>
  <xdr:twoCellAnchor>
    <xdr:from>
      <xdr:col>7</xdr:col>
      <xdr:colOff>645317</xdr:colOff>
      <xdr:row>6</xdr:row>
      <xdr:rowOff>180975</xdr:rowOff>
    </xdr:from>
    <xdr:to>
      <xdr:col>8</xdr:col>
      <xdr:colOff>721517</xdr:colOff>
      <xdr:row>8</xdr:row>
      <xdr:rowOff>28575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  <a:ext uri="{147F2762-F138-4A5C-976F-8EAC2B608ADB}">
              <a16:predDERef xmlns:a16="http://schemas.microsoft.com/office/drawing/2014/main" pred="{00000000-0008-0000-0800-000004000000}"/>
            </a:ext>
          </a:extLst>
        </xdr:cNvPr>
        <xdr:cNvGrpSpPr/>
      </xdr:nvGrpSpPr>
      <xdr:grpSpPr>
        <a:xfrm>
          <a:off x="7254839" y="752475"/>
          <a:ext cx="796787" cy="228600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7</xdr:col>
      <xdr:colOff>402434</xdr:colOff>
      <xdr:row>9</xdr:row>
      <xdr:rowOff>50007</xdr:rowOff>
    </xdr:from>
    <xdr:to>
      <xdr:col>8</xdr:col>
      <xdr:colOff>664374</xdr:colOff>
      <xdr:row>11</xdr:row>
      <xdr:rowOff>133350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800-000007000000}"/>
            </a:ext>
            <a:ext uri="{147F2762-F138-4A5C-976F-8EAC2B608ADB}">
              <a16:predDERef xmlns:a16="http://schemas.microsoft.com/office/drawing/2014/main" pre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3259" y="1145382"/>
          <a:ext cx="985840" cy="369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Informe_Mercado\2020\Trim_1\Informe_Mercado_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44">
          <cell r="F44">
            <v>6254.0332640000006</v>
          </cell>
        </row>
        <row r="46">
          <cell r="C46">
            <v>1445.1022113669999</v>
          </cell>
          <cell r="F46">
            <v>1487.4072069179997</v>
          </cell>
        </row>
        <row r="48">
          <cell r="C48">
            <v>4288.7150071690012</v>
          </cell>
          <cell r="F48">
            <v>131.02769953699922</v>
          </cell>
        </row>
        <row r="50">
          <cell r="C50">
            <v>339.73959364799998</v>
          </cell>
          <cell r="F50">
            <v>3593.5186645709991</v>
          </cell>
        </row>
        <row r="52">
          <cell r="C52">
            <v>271.23089400000003</v>
          </cell>
        </row>
        <row r="54">
          <cell r="C54">
            <v>1833.2179720080001</v>
          </cell>
        </row>
        <row r="56">
          <cell r="C56">
            <v>139.275374</v>
          </cell>
        </row>
        <row r="60">
          <cell r="C60">
            <v>2960.5463038340004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  <sheetName val="Dados_SAS"/>
    </sheetNames>
    <sheetDataSet>
      <sheetData sheetId="0">
        <row r="27">
          <cell r="D27">
            <v>2784999.8968319627</v>
          </cell>
        </row>
        <row r="28">
          <cell r="D28">
            <v>472440.25788335089</v>
          </cell>
        </row>
        <row r="29">
          <cell r="D29">
            <v>1323646.7173200888</v>
          </cell>
        </row>
        <row r="30">
          <cell r="D30">
            <v>771565.57322995237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zoomScaleNormal="100" workbookViewId="0"/>
  </sheetViews>
  <sheetFormatPr defaultColWidth="0" defaultRowHeight="15" zeroHeight="1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>
      <c r="M1" s="13"/>
      <c r="N1" s="13"/>
      <c r="O1" s="13"/>
    </row>
    <row r="2" spans="13:15">
      <c r="M2" s="13"/>
      <c r="N2" s="13"/>
      <c r="O2" s="13"/>
    </row>
    <row r="3" spans="13:15">
      <c r="M3" s="13"/>
      <c r="N3" s="13"/>
      <c r="O3" s="13"/>
    </row>
    <row r="4" spans="13:15">
      <c r="M4" s="13"/>
      <c r="N4" s="13"/>
      <c r="O4" s="13"/>
    </row>
    <row r="5" spans="13:15">
      <c r="M5" s="13"/>
      <c r="N5" s="13"/>
      <c r="O5" s="13"/>
    </row>
    <row r="6" spans="13:15">
      <c r="M6" s="13"/>
      <c r="N6" s="13"/>
      <c r="O6" s="13"/>
    </row>
    <row r="7" spans="13:15">
      <c r="M7" s="13"/>
      <c r="N7" s="13"/>
      <c r="O7" s="13"/>
    </row>
    <row r="8" spans="13:15">
      <c r="M8" s="13"/>
      <c r="N8" s="13"/>
      <c r="O8" s="13"/>
    </row>
    <row r="9" spans="13:15">
      <c r="M9" s="13"/>
      <c r="N9" s="13"/>
      <c r="O9" s="13"/>
    </row>
    <row r="10" spans="13:15">
      <c r="M10" s="13"/>
      <c r="N10" s="13"/>
      <c r="O10" s="13"/>
    </row>
    <row r="11" spans="13:15">
      <c r="M11" s="13"/>
      <c r="N11" s="13"/>
      <c r="O11" s="13"/>
    </row>
    <row r="12" spans="13:15">
      <c r="M12" s="13"/>
      <c r="N12" s="13"/>
      <c r="O12" s="13"/>
    </row>
    <row r="13" spans="13:15">
      <c r="M13" s="13"/>
      <c r="N13" s="13"/>
      <c r="O13" s="13"/>
    </row>
    <row r="14" spans="13:15">
      <c r="M14" s="13"/>
      <c r="N14" s="13"/>
      <c r="O14" s="13"/>
    </row>
    <row r="15" spans="13:15">
      <c r="M15" s="13"/>
      <c r="N15" s="13"/>
      <c r="O15" s="13"/>
    </row>
    <row r="16" spans="13:15">
      <c r="M16" s="13"/>
      <c r="N16" s="13"/>
      <c r="O16" s="13"/>
    </row>
    <row r="17" spans="13:15">
      <c r="M17" s="13"/>
      <c r="N17" s="13"/>
      <c r="O17" s="13"/>
    </row>
    <row r="18" spans="13:15">
      <c r="M18" s="13"/>
      <c r="N18" s="13"/>
      <c r="O18" s="13"/>
    </row>
    <row r="19" spans="13:15">
      <c r="M19" s="13"/>
      <c r="N19" s="13"/>
      <c r="O19" s="13"/>
    </row>
    <row r="20" spans="13:15">
      <c r="M20" s="13"/>
      <c r="N20" s="13"/>
      <c r="O20" s="13"/>
    </row>
    <row r="21" spans="13:15">
      <c r="M21" s="13"/>
      <c r="N21" s="13"/>
      <c r="O21" s="13"/>
    </row>
    <row r="22" spans="13:15">
      <c r="M22" s="13"/>
      <c r="N22" s="13"/>
      <c r="O22" s="13"/>
    </row>
    <row r="23" spans="13:15">
      <c r="M23" s="13"/>
      <c r="N23" s="13"/>
      <c r="O23" s="13"/>
    </row>
    <row r="24" spans="13:15">
      <c r="M24" s="13"/>
      <c r="N24" s="13"/>
      <c r="O24" s="13"/>
    </row>
    <row r="25" spans="13:15">
      <c r="M25" s="13"/>
      <c r="N25" s="13"/>
      <c r="O25" s="13"/>
    </row>
    <row r="26" spans="13:15">
      <c r="M26" s="13"/>
      <c r="N26" s="13"/>
      <c r="O26" s="13"/>
    </row>
    <row r="27" spans="13:15">
      <c r="M27" s="13"/>
      <c r="N27" s="13"/>
      <c r="O27" s="13"/>
    </row>
    <row r="28" spans="13:15">
      <c r="M28" s="13"/>
      <c r="N28" s="13"/>
      <c r="O28" s="13"/>
    </row>
    <row r="29" spans="13:15">
      <c r="M29" s="13"/>
      <c r="N29" s="13"/>
      <c r="O29" s="13"/>
    </row>
    <row r="30" spans="13:15">
      <c r="M30" s="13"/>
      <c r="N30" s="13"/>
      <c r="O30" s="13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A378C-A388-4C71-BDD5-AEDB243BC521}">
  <dimension ref="A5:G21"/>
  <sheetViews>
    <sheetView showGridLines="0" zoomScaleNormal="100" workbookViewId="0">
      <selection activeCell="E10" sqref="E10"/>
    </sheetView>
  </sheetViews>
  <sheetFormatPr defaultColWidth="9.140625" defaultRowHeight="15"/>
  <cols>
    <col min="1" max="1" width="13.7109375" style="11" customWidth="1"/>
    <col min="2" max="2" width="49.7109375" style="11" customWidth="1"/>
    <col min="3" max="4" width="22.28515625" style="11" customWidth="1"/>
    <col min="5" max="5" width="18.42578125" style="11" customWidth="1"/>
    <col min="6" max="7" width="9.140625" style="11" customWidth="1"/>
    <col min="8" max="16384" width="9.140625" style="11"/>
  </cols>
  <sheetData>
    <row r="5" spans="1:7">
      <c r="A5"/>
      <c r="B5" s="181"/>
      <c r="C5" s="182"/>
      <c r="D5" s="182"/>
      <c r="E5" s="182"/>
      <c r="F5" s="182"/>
      <c r="G5" s="182"/>
    </row>
    <row r="6" spans="1:7">
      <c r="A6"/>
      <c r="B6" s="182"/>
      <c r="C6" s="182"/>
      <c r="D6" s="182"/>
      <c r="E6" s="182"/>
      <c r="F6" s="182"/>
      <c r="G6" s="182"/>
    </row>
    <row r="7" spans="1:7" ht="21.6" customHeight="1">
      <c r="B7" s="5" t="s">
        <v>236</v>
      </c>
      <c r="C7" s="147"/>
      <c r="D7" s="147"/>
    </row>
    <row r="8" spans="1:7" ht="17.45" customHeight="1">
      <c r="B8" s="180" t="s">
        <v>237</v>
      </c>
      <c r="C8" s="148" t="s">
        <v>238</v>
      </c>
    </row>
    <row r="9" spans="1:7" ht="17.45" customHeight="1">
      <c r="B9" s="180"/>
      <c r="C9" s="149">
        <v>45078</v>
      </c>
    </row>
    <row r="10" spans="1:7" ht="17.45" customHeight="1">
      <c r="B10" s="150" t="s">
        <v>239</v>
      </c>
      <c r="C10" s="151">
        <v>93</v>
      </c>
    </row>
    <row r="11" spans="1:7" ht="17.45" customHeight="1">
      <c r="B11" s="152"/>
      <c r="C11" s="153"/>
    </row>
    <row r="12" spans="1:7" ht="17.45" customHeight="1">
      <c r="B12" s="150" t="s">
        <v>240</v>
      </c>
      <c r="C12" s="151">
        <v>86</v>
      </c>
    </row>
    <row r="13" spans="1:7" ht="17.45" customHeight="1">
      <c r="B13" s="152"/>
      <c r="C13" s="153"/>
    </row>
    <row r="14" spans="1:7" ht="17.45" customHeight="1">
      <c r="B14" s="150" t="s">
        <v>241</v>
      </c>
      <c r="C14" s="151">
        <v>1429</v>
      </c>
    </row>
    <row r="15" spans="1:7" ht="17.45" customHeight="1">
      <c r="B15" s="152"/>
      <c r="C15" s="153"/>
    </row>
    <row r="16" spans="1:7" ht="17.45" customHeight="1">
      <c r="B16" s="154" t="s">
        <v>242</v>
      </c>
      <c r="C16" s="155">
        <f>C17+C18</f>
        <v>101</v>
      </c>
    </row>
    <row r="17" spans="2:3" ht="17.45" customHeight="1">
      <c r="B17" s="152" t="s">
        <v>243</v>
      </c>
      <c r="C17" s="156">
        <v>73</v>
      </c>
    </row>
    <row r="18" spans="2:3" ht="17.45" customHeight="1">
      <c r="B18" s="152" t="s">
        <v>244</v>
      </c>
      <c r="C18" s="156">
        <v>28</v>
      </c>
    </row>
    <row r="19" spans="2:3" ht="17.45" customHeight="1" thickBot="1">
      <c r="B19" s="150" t="s">
        <v>245</v>
      </c>
      <c r="C19" s="157">
        <f>C16+C14+C12+C10</f>
        <v>1709</v>
      </c>
    </row>
    <row r="20" spans="2:3" ht="15.75" thickTop="1">
      <c r="C20" s="158"/>
    </row>
    <row r="21" spans="2:3">
      <c r="C21" s="158"/>
    </row>
  </sheetData>
  <mergeCells count="2">
    <mergeCell ref="B5:G6"/>
    <mergeCell ref="B8:B9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E44"/>
  <sheetViews>
    <sheetView showGridLines="0" workbookViewId="0">
      <selection activeCell="F7" sqref="F7"/>
    </sheetView>
  </sheetViews>
  <sheetFormatPr defaultColWidth="9.140625" defaultRowHeight="1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>
      <c r="B4" s="181"/>
      <c r="C4" s="182"/>
      <c r="D4" s="182"/>
    </row>
    <row r="5" spans="2:4" ht="32.1" customHeight="1">
      <c r="B5" s="182"/>
      <c r="C5" s="182"/>
      <c r="D5" s="182"/>
    </row>
    <row r="6" spans="2:4">
      <c r="B6" s="182"/>
      <c r="C6" s="182"/>
      <c r="D6" s="182"/>
    </row>
    <row r="7" spans="2:4">
      <c r="B7" s="5" t="s">
        <v>22</v>
      </c>
      <c r="C7" s="2"/>
      <c r="D7" s="2"/>
    </row>
    <row r="8" spans="2:4" ht="21.95" customHeight="1">
      <c r="B8" s="122"/>
      <c r="C8" s="36">
        <v>45107</v>
      </c>
      <c r="D8" s="36">
        <v>44926</v>
      </c>
    </row>
    <row r="9" spans="2:4" ht="23.1" customHeight="1">
      <c r="B9" s="41" t="s">
        <v>96</v>
      </c>
      <c r="C9" s="103"/>
      <c r="D9" s="134"/>
    </row>
    <row r="10" spans="2:4" ht="18.95" customHeight="1">
      <c r="B10" s="39" t="s">
        <v>97</v>
      </c>
      <c r="C10" s="136">
        <v>899048</v>
      </c>
      <c r="D10" s="135">
        <v>440700</v>
      </c>
    </row>
    <row r="11" spans="2:4" ht="18.95" customHeight="1">
      <c r="B11" s="39" t="s">
        <v>98</v>
      </c>
      <c r="C11" s="136">
        <v>671821</v>
      </c>
      <c r="D11" s="135">
        <v>279717</v>
      </c>
    </row>
    <row r="12" spans="2:4" ht="18.95" customHeight="1">
      <c r="B12" s="39" t="s">
        <v>99</v>
      </c>
      <c r="C12" s="136">
        <v>3047560</v>
      </c>
      <c r="D12" s="135">
        <v>2761370</v>
      </c>
    </row>
    <row r="13" spans="2:4" ht="18.95" customHeight="1">
      <c r="B13" s="39" t="s">
        <v>100</v>
      </c>
      <c r="C13" s="136">
        <v>348870</v>
      </c>
      <c r="D13" s="135">
        <v>333642</v>
      </c>
    </row>
    <row r="14" spans="2:4" ht="18.95" customHeight="1">
      <c r="B14" s="39" t="s">
        <v>101</v>
      </c>
      <c r="C14" s="136">
        <v>986261</v>
      </c>
      <c r="D14" s="135">
        <v>1828665</v>
      </c>
    </row>
    <row r="15" spans="2:4" ht="18.95" customHeight="1">
      <c r="B15" s="39" t="s">
        <v>222</v>
      </c>
      <c r="C15" s="136">
        <v>30960</v>
      </c>
      <c r="D15" s="135" t="s">
        <v>221</v>
      </c>
    </row>
    <row r="16" spans="2:4" ht="18.95" customHeight="1">
      <c r="B16" s="39" t="s">
        <v>102</v>
      </c>
      <c r="C16" s="136">
        <v>27940</v>
      </c>
      <c r="D16" s="135">
        <v>30259</v>
      </c>
    </row>
    <row r="17" spans="2:4" ht="18.95" customHeight="1">
      <c r="B17" s="39" t="s">
        <v>103</v>
      </c>
      <c r="C17" s="136">
        <v>232583</v>
      </c>
      <c r="D17" s="135">
        <v>207286</v>
      </c>
    </row>
    <row r="18" spans="2:4" ht="18.95" customHeight="1">
      <c r="B18" s="39" t="s">
        <v>104</v>
      </c>
      <c r="C18" s="136">
        <v>117184</v>
      </c>
      <c r="D18" s="135">
        <v>90923</v>
      </c>
    </row>
    <row r="19" spans="2:4" ht="18.95" customHeight="1">
      <c r="B19" s="39" t="s">
        <v>105</v>
      </c>
      <c r="C19" s="136">
        <v>64727</v>
      </c>
      <c r="D19" s="73">
        <v>62479</v>
      </c>
    </row>
    <row r="20" spans="2:4" ht="18.95" customHeight="1">
      <c r="B20" s="39" t="s">
        <v>106</v>
      </c>
      <c r="C20" s="136">
        <v>458615</v>
      </c>
      <c r="D20" s="73">
        <v>746031</v>
      </c>
    </row>
    <row r="21" spans="2:4" ht="18.95" customHeight="1">
      <c r="B21" s="39" t="s">
        <v>107</v>
      </c>
      <c r="C21" s="136">
        <v>280150</v>
      </c>
      <c r="D21" s="73">
        <v>209817</v>
      </c>
    </row>
    <row r="22" spans="2:4" ht="18.95" customHeight="1">
      <c r="B22" s="41" t="s">
        <v>108</v>
      </c>
      <c r="C22" s="137">
        <v>7165719</v>
      </c>
      <c r="D22" s="75">
        <v>6990889</v>
      </c>
    </row>
    <row r="23" spans="2:4" ht="18.95" customHeight="1">
      <c r="B23" s="39"/>
      <c r="C23" s="136"/>
      <c r="D23" s="74"/>
    </row>
    <row r="24" spans="2:4" ht="18.95" customHeight="1">
      <c r="B24" s="41" t="s">
        <v>109</v>
      </c>
      <c r="C24" s="136"/>
      <c r="D24" s="74"/>
    </row>
    <row r="25" spans="2:4" ht="18.95" customHeight="1">
      <c r="B25" s="39" t="s">
        <v>98</v>
      </c>
      <c r="C25" s="136">
        <v>1067</v>
      </c>
      <c r="D25" s="73">
        <v>1052</v>
      </c>
    </row>
    <row r="26" spans="2:4" ht="18.95" customHeight="1">
      <c r="B26" s="39" t="s">
        <v>110</v>
      </c>
      <c r="C26" s="136">
        <v>1998584</v>
      </c>
      <c r="D26" s="73">
        <v>2119494</v>
      </c>
    </row>
    <row r="27" spans="2:4" ht="18.95" customHeight="1">
      <c r="B27" s="39" t="s">
        <v>101</v>
      </c>
      <c r="C27" s="136">
        <v>626843</v>
      </c>
      <c r="D27" s="73">
        <v>540281</v>
      </c>
    </row>
    <row r="28" spans="2:4" ht="11.45" customHeight="1">
      <c r="B28" s="39" t="s">
        <v>111</v>
      </c>
      <c r="C28" s="136">
        <v>83409</v>
      </c>
      <c r="D28" s="73">
        <v>76278</v>
      </c>
    </row>
    <row r="29" spans="2:4" ht="18.95" customHeight="1">
      <c r="B29" s="39" t="s">
        <v>112</v>
      </c>
      <c r="C29" s="136">
        <v>653081</v>
      </c>
      <c r="D29" s="73">
        <v>651279</v>
      </c>
    </row>
    <row r="30" spans="2:4" ht="18.95" customHeight="1">
      <c r="B30" s="39" t="s">
        <v>100</v>
      </c>
      <c r="C30" s="136">
        <v>40907</v>
      </c>
      <c r="D30" s="73">
        <v>43386</v>
      </c>
    </row>
    <row r="31" spans="2:4" ht="18.95" customHeight="1">
      <c r="B31" s="39" t="s">
        <v>107</v>
      </c>
      <c r="C31" s="136">
        <v>16686</v>
      </c>
      <c r="D31" s="73">
        <v>17327</v>
      </c>
    </row>
    <row r="32" spans="2:4" ht="18.95" customHeight="1">
      <c r="B32" s="39" t="s">
        <v>106</v>
      </c>
      <c r="C32" s="136">
        <v>432194</v>
      </c>
      <c r="D32" s="73">
        <v>198059</v>
      </c>
    </row>
    <row r="33" spans="2:5" ht="18.95" customHeight="1">
      <c r="B33" s="39" t="s">
        <v>113</v>
      </c>
      <c r="C33" s="136">
        <v>1538165</v>
      </c>
      <c r="D33" s="73">
        <v>1369652</v>
      </c>
    </row>
    <row r="34" spans="2:5" ht="18.95" customHeight="1">
      <c r="B34" s="39" t="s">
        <v>114</v>
      </c>
      <c r="C34" s="136">
        <v>2785768</v>
      </c>
      <c r="D34" s="73">
        <v>1849852</v>
      </c>
    </row>
    <row r="35" spans="2:5" ht="18.95" customHeight="1">
      <c r="B35" s="39" t="s">
        <v>115</v>
      </c>
      <c r="C35" s="136">
        <v>11409347</v>
      </c>
      <c r="D35" s="73">
        <v>11314918</v>
      </c>
    </row>
    <row r="36" spans="2:5" ht="18.95" customHeight="1">
      <c r="B36" s="39" t="s">
        <v>116</v>
      </c>
      <c r="C36" s="136">
        <v>272890</v>
      </c>
      <c r="D36" s="110">
        <v>240178</v>
      </c>
    </row>
    <row r="37" spans="2:5" ht="18.95" customHeight="1">
      <c r="B37" s="41" t="s">
        <v>117</v>
      </c>
      <c r="C37" s="137">
        <v>19858941</v>
      </c>
      <c r="D37" s="76">
        <v>18421756</v>
      </c>
    </row>
    <row r="38" spans="2:5" ht="15.75" thickBot="1">
      <c r="B38" s="41" t="s">
        <v>118</v>
      </c>
      <c r="C38" s="138">
        <v>27024660</v>
      </c>
      <c r="D38" s="77">
        <v>25412645</v>
      </c>
    </row>
    <row r="39" spans="2:5" ht="15" hidden="1" customHeight="1"/>
    <row r="40" spans="2:5" hidden="1"/>
    <row r="41" spans="2:5" ht="15.75" thickTop="1"/>
    <row r="42" spans="2:5">
      <c r="C42" s="145">
        <f>SUM(C10:C21)-C22</f>
        <v>0</v>
      </c>
      <c r="D42" s="145">
        <f>SUM(D10:D21)-D22</f>
        <v>0</v>
      </c>
      <c r="E42" s="145"/>
    </row>
    <row r="43" spans="2:5">
      <c r="C43" s="145">
        <f>SUM(C25:C36)-C37</f>
        <v>0</v>
      </c>
      <c r="D43" s="145">
        <f>SUM(D25:D36)-D37</f>
        <v>0</v>
      </c>
      <c r="E43" s="145"/>
    </row>
    <row r="44" spans="2:5">
      <c r="C44" s="145">
        <f>C22+C37-C38</f>
        <v>0</v>
      </c>
      <c r="D44" s="145">
        <f>D22+D37-D38</f>
        <v>0</v>
      </c>
      <c r="E44" s="145"/>
    </row>
  </sheetData>
  <mergeCells count="1">
    <mergeCell ref="B4:D6"/>
  </mergeCells>
  <conditionalFormatting sqref="B9:D9 B10:B38">
    <cfRule type="expression" dxfId="12" priority="3">
      <formula>MOD(ROW(),2)=0</formula>
    </cfRule>
  </conditionalFormatting>
  <conditionalFormatting sqref="C10:D38">
    <cfRule type="expression" dxfId="11" priority="2">
      <formula>MOD(ROW(),2)=0</formula>
    </cfRule>
  </conditionalFormatting>
  <conditionalFormatting sqref="C42:E44">
    <cfRule type="cellIs" dxfId="10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E54"/>
  <sheetViews>
    <sheetView showGridLines="0" topLeftCell="A8" workbookViewId="0"/>
  </sheetViews>
  <sheetFormatPr defaultColWidth="8.7109375" defaultRowHeight="15"/>
  <cols>
    <col min="1" max="1" width="9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>
      <c r="B4" s="181"/>
      <c r="C4" s="182"/>
      <c r="D4" s="182"/>
    </row>
    <row r="5" spans="2:4" ht="17.25" customHeight="1">
      <c r="B5" s="182"/>
      <c r="C5" s="182"/>
      <c r="D5" s="182"/>
    </row>
    <row r="6" spans="2:4" ht="17.25" customHeight="1">
      <c r="B6" s="182"/>
      <c r="C6" s="182"/>
      <c r="D6" s="182"/>
    </row>
    <row r="7" spans="2:4" ht="20.45" customHeight="1">
      <c r="B7" s="5" t="s">
        <v>22</v>
      </c>
      <c r="C7" s="2"/>
      <c r="D7" s="2"/>
    </row>
    <row r="8" spans="2:4" ht="20.45" customHeight="1">
      <c r="B8" s="5"/>
      <c r="C8" s="2"/>
      <c r="D8" s="2"/>
    </row>
    <row r="9" spans="2:4" ht="20.45" customHeight="1">
      <c r="B9" s="122"/>
      <c r="C9" s="36">
        <v>45107</v>
      </c>
      <c r="D9" s="36">
        <v>44926</v>
      </c>
    </row>
    <row r="10" spans="2:4" ht="20.45" customHeight="1">
      <c r="B10" s="41" t="s">
        <v>96</v>
      </c>
      <c r="C10" s="51"/>
      <c r="D10" s="51"/>
    </row>
    <row r="11" spans="2:4" s="8" customFormat="1" ht="20.45" customHeight="1">
      <c r="B11" s="39" t="s">
        <v>119</v>
      </c>
      <c r="C11" s="52">
        <v>881326</v>
      </c>
      <c r="D11" s="52">
        <v>883795</v>
      </c>
    </row>
    <row r="12" spans="2:4" s="8" customFormat="1" ht="20.45" customHeight="1">
      <c r="B12" s="39" t="s">
        <v>120</v>
      </c>
      <c r="C12" s="52">
        <v>1697417</v>
      </c>
      <c r="D12" s="52">
        <v>1929723</v>
      </c>
    </row>
    <row r="13" spans="2:4" s="8" customFormat="1" ht="20.45" customHeight="1">
      <c r="B13" s="39" t="s">
        <v>121</v>
      </c>
      <c r="C13" s="52">
        <v>245235</v>
      </c>
      <c r="D13" s="52">
        <v>538690</v>
      </c>
    </row>
    <row r="14" spans="2:4" s="8" customFormat="1" ht="20.45" customHeight="1">
      <c r="B14" s="39" t="s">
        <v>122</v>
      </c>
      <c r="C14" s="52" t="s">
        <v>223</v>
      </c>
      <c r="D14" s="52">
        <v>88043</v>
      </c>
    </row>
    <row r="15" spans="2:4" s="8" customFormat="1" ht="20.45" customHeight="1">
      <c r="B15" s="39" t="s">
        <v>123</v>
      </c>
      <c r="C15" s="52">
        <v>149019</v>
      </c>
      <c r="D15" s="52">
        <v>162661</v>
      </c>
    </row>
    <row r="16" spans="2:4" s="8" customFormat="1" ht="20.45" customHeight="1">
      <c r="B16" s="39" t="s">
        <v>124</v>
      </c>
      <c r="C16" s="52">
        <v>429179</v>
      </c>
      <c r="D16" s="52">
        <v>393389</v>
      </c>
    </row>
    <row r="17" spans="2:4" s="8" customFormat="1" ht="20.45" customHeight="1">
      <c r="B17" s="39" t="s">
        <v>125</v>
      </c>
      <c r="C17" s="52">
        <v>47808</v>
      </c>
      <c r="D17" s="52">
        <v>52273</v>
      </c>
    </row>
    <row r="18" spans="2:4" s="8" customFormat="1" ht="20.45" customHeight="1">
      <c r="B18" s="39" t="s">
        <v>58</v>
      </c>
      <c r="C18" s="52">
        <v>289196</v>
      </c>
      <c r="D18" s="52">
        <v>274904</v>
      </c>
    </row>
    <row r="19" spans="2:4" s="8" customFormat="1" ht="20.45" customHeight="1">
      <c r="B19" s="39" t="s">
        <v>103</v>
      </c>
      <c r="C19" s="52">
        <v>372094</v>
      </c>
      <c r="D19" s="52">
        <v>312475</v>
      </c>
    </row>
    <row r="20" spans="2:4" s="8" customFormat="1" ht="20.45" customHeight="1">
      <c r="B20" s="39" t="s">
        <v>126</v>
      </c>
      <c r="C20" s="52">
        <v>510559</v>
      </c>
      <c r="D20" s="52">
        <v>455273</v>
      </c>
    </row>
    <row r="21" spans="2:4" s="8" customFormat="1" ht="20.45" customHeight="1">
      <c r="B21" s="39" t="s">
        <v>127</v>
      </c>
      <c r="C21" s="52">
        <v>508078</v>
      </c>
      <c r="D21" s="52">
        <v>504052</v>
      </c>
    </row>
    <row r="22" spans="2:4" s="8" customFormat="1" ht="20.45" customHeight="1">
      <c r="B22" s="39" t="s">
        <v>233</v>
      </c>
      <c r="C22" s="52">
        <v>1505176</v>
      </c>
      <c r="D22" s="52">
        <v>1154798</v>
      </c>
    </row>
    <row r="23" spans="2:4" s="8" customFormat="1" ht="20.45" customHeight="1">
      <c r="B23" s="39" t="s">
        <v>128</v>
      </c>
      <c r="C23" s="52">
        <v>55715</v>
      </c>
      <c r="D23" s="52">
        <v>43602</v>
      </c>
    </row>
    <row r="24" spans="2:4" s="8" customFormat="1" ht="20.45" customHeight="1">
      <c r="B24" s="39" t="s">
        <v>129</v>
      </c>
      <c r="C24" s="54">
        <v>368278</v>
      </c>
      <c r="D24" s="54">
        <v>325837</v>
      </c>
    </row>
    <row r="25" spans="2:4" s="8" customFormat="1" ht="20.45" customHeight="1">
      <c r="B25" s="41" t="s">
        <v>108</v>
      </c>
      <c r="C25" s="87">
        <v>7059080</v>
      </c>
      <c r="D25" s="87">
        <v>7119515</v>
      </c>
    </row>
    <row r="26" spans="2:4" s="8" customFormat="1" ht="20.45" customHeight="1">
      <c r="B26" s="41"/>
      <c r="C26" s="52"/>
      <c r="D26" s="52"/>
    </row>
    <row r="27" spans="2:4" s="8" customFormat="1" ht="20.45" customHeight="1">
      <c r="B27" s="41" t="s">
        <v>109</v>
      </c>
      <c r="C27" s="52"/>
      <c r="D27" s="52"/>
    </row>
    <row r="28" spans="2:4" s="8" customFormat="1" ht="20.45" customHeight="1">
      <c r="B28" s="39" t="s">
        <v>119</v>
      </c>
      <c r="C28" s="52">
        <v>5198274</v>
      </c>
      <c r="D28" s="52">
        <v>3692203</v>
      </c>
    </row>
    <row r="29" spans="2:4" s="8" customFormat="1" ht="20.45" customHeight="1">
      <c r="B29" s="39" t="s">
        <v>130</v>
      </c>
      <c r="C29" s="52">
        <v>1405726</v>
      </c>
      <c r="D29" s="52">
        <v>1342624</v>
      </c>
    </row>
    <row r="30" spans="2:4" s="8" customFormat="1" ht="20.45" customHeight="1">
      <c r="B30" s="39" t="s">
        <v>58</v>
      </c>
      <c r="C30" s="52">
        <v>3501965</v>
      </c>
      <c r="D30" s="52">
        <v>3550093</v>
      </c>
    </row>
    <row r="31" spans="2:4" s="8" customFormat="1" ht="20.45" customHeight="1">
      <c r="B31" s="39" t="s">
        <v>124</v>
      </c>
      <c r="C31" s="52">
        <v>37947</v>
      </c>
      <c r="D31" s="52">
        <v>55437</v>
      </c>
    </row>
    <row r="32" spans="2:4" s="8" customFormat="1" ht="20.45" customHeight="1">
      <c r="B32" s="39" t="s">
        <v>233</v>
      </c>
      <c r="C32" s="52">
        <v>420936</v>
      </c>
      <c r="D32" s="52">
        <v>1632200</v>
      </c>
    </row>
    <row r="33" spans="2:5" s="8" customFormat="1" ht="20.45" customHeight="1">
      <c r="B33" s="39" t="s">
        <v>127</v>
      </c>
      <c r="C33" s="52">
        <v>679794</v>
      </c>
      <c r="D33" s="52">
        <v>679794</v>
      </c>
    </row>
    <row r="34" spans="2:5" s="8" customFormat="1" ht="20.45" customHeight="1">
      <c r="B34" s="39" t="s">
        <v>128</v>
      </c>
      <c r="C34" s="52">
        <v>240684</v>
      </c>
      <c r="D34" s="52">
        <v>216271</v>
      </c>
    </row>
    <row r="35" spans="2:5" s="8" customFormat="1" ht="20.45" customHeight="1">
      <c r="B35" s="39" t="s">
        <v>129</v>
      </c>
      <c r="C35" s="54">
        <v>19246</v>
      </c>
      <c r="D35" s="54">
        <v>19248</v>
      </c>
    </row>
    <row r="36" spans="2:5" s="8" customFormat="1" ht="20.45" customHeight="1">
      <c r="B36" s="41" t="s">
        <v>117</v>
      </c>
      <c r="C36" s="88">
        <v>11504572</v>
      </c>
      <c r="D36" s="88">
        <v>11187870</v>
      </c>
    </row>
    <row r="37" spans="2:5" s="8" customFormat="1" ht="20.45" customHeight="1">
      <c r="B37" s="41" t="s">
        <v>131</v>
      </c>
      <c r="C37" s="88">
        <v>18563652</v>
      </c>
      <c r="D37" s="88">
        <v>18307385</v>
      </c>
    </row>
    <row r="38" spans="2:5" s="8" customFormat="1" ht="20.45" customHeight="1">
      <c r="B38" s="41"/>
      <c r="C38" s="52"/>
      <c r="D38" s="52"/>
    </row>
    <row r="39" spans="2:5" s="8" customFormat="1" ht="20.45" customHeight="1">
      <c r="B39" s="41" t="s">
        <v>132</v>
      </c>
      <c r="C39" s="52"/>
      <c r="D39" s="52"/>
    </row>
    <row r="40" spans="2:5" s="8" customFormat="1" ht="20.45" customHeight="1">
      <c r="B40" s="39" t="s">
        <v>133</v>
      </c>
      <c r="C40" s="52">
        <v>5834312</v>
      </c>
      <c r="D40" s="52">
        <v>5371998</v>
      </c>
    </row>
    <row r="41" spans="2:5" s="8" customFormat="1" ht="20.45" customHeight="1">
      <c r="B41" s="39" t="s">
        <v>134</v>
      </c>
      <c r="C41" s="52">
        <v>450000</v>
      </c>
      <c r="D41" s="52" t="s">
        <v>221</v>
      </c>
    </row>
    <row r="42" spans="2:5" s="8" customFormat="1" ht="20.45" customHeight="1">
      <c r="B42" s="39" t="s">
        <v>135</v>
      </c>
      <c r="C42" s="52">
        <v>3270982</v>
      </c>
      <c r="D42" s="52">
        <v>3270982</v>
      </c>
    </row>
    <row r="43" spans="2:5" s="8" customFormat="1" ht="20.45" customHeight="1">
      <c r="B43" s="39" t="s">
        <v>136</v>
      </c>
      <c r="C43" s="52">
        <v>-1508854</v>
      </c>
      <c r="D43" s="52">
        <v>-1537720</v>
      </c>
    </row>
    <row r="44" spans="2:5" s="8" customFormat="1" ht="20.45" customHeight="1">
      <c r="B44" s="39" t="s">
        <v>137</v>
      </c>
      <c r="C44" s="54">
        <v>414568</v>
      </c>
      <c r="D44" s="54" t="s">
        <v>221</v>
      </c>
    </row>
    <row r="45" spans="2:5" s="8" customFormat="1" ht="21" customHeight="1">
      <c r="B45" s="41" t="s">
        <v>138</v>
      </c>
      <c r="C45" s="87">
        <v>8461008</v>
      </c>
      <c r="D45" s="87">
        <v>7105260</v>
      </c>
    </row>
    <row r="46" spans="2:5" ht="21" customHeight="1" thickBot="1">
      <c r="B46" s="41" t="s">
        <v>139</v>
      </c>
      <c r="C46" s="53">
        <v>27024660</v>
      </c>
      <c r="D46" s="53">
        <v>25412645</v>
      </c>
    </row>
    <row r="47" spans="2:5" ht="15.75" thickTop="1">
      <c r="C47" s="145"/>
      <c r="D47" s="145"/>
      <c r="E47" s="145"/>
    </row>
    <row r="48" spans="2:5">
      <c r="C48" s="145">
        <f>SUM(C11:C24)-C25</f>
        <v>0</v>
      </c>
      <c r="D48" s="145">
        <f>SUM(D11:D24)-D25</f>
        <v>0</v>
      </c>
      <c r="E48" s="145"/>
    </row>
    <row r="49" spans="3:5">
      <c r="C49" s="145">
        <f>SUM(C28:C35)-C36</f>
        <v>0</v>
      </c>
      <c r="D49" s="145">
        <f>SUM(D28:D35)-D36</f>
        <v>0</v>
      </c>
      <c r="E49" s="145"/>
    </row>
    <row r="50" spans="3:5">
      <c r="C50" s="145">
        <f>C25+C36-C37</f>
        <v>0</v>
      </c>
      <c r="D50" s="145">
        <f>D25+D36-D37</f>
        <v>0</v>
      </c>
      <c r="E50" s="145"/>
    </row>
    <row r="51" spans="3:5">
      <c r="C51" s="145">
        <f>SUM(C40:C44)-C45</f>
        <v>0</v>
      </c>
      <c r="D51" s="145">
        <f>SUM(D40:D44)-D45</f>
        <v>0</v>
      </c>
      <c r="E51" s="145"/>
    </row>
    <row r="52" spans="3:5">
      <c r="C52" s="145">
        <f>C37+C45-C46</f>
        <v>0</v>
      </c>
      <c r="D52" s="145">
        <f>D37+D45-D46</f>
        <v>0</v>
      </c>
      <c r="E52" s="145"/>
    </row>
    <row r="53" spans="3:5">
      <c r="C53" s="145">
        <f>C46-'3.1 BP (Ativo)'!C38</f>
        <v>0</v>
      </c>
      <c r="D53" s="145">
        <f>D46-'3.1 BP (Ativo)'!D38</f>
        <v>0</v>
      </c>
      <c r="E53" s="145"/>
    </row>
    <row r="54" spans="3:5">
      <c r="C54" s="145"/>
      <c r="D54" s="145"/>
      <c r="E54" s="145"/>
    </row>
  </sheetData>
  <mergeCells count="1">
    <mergeCell ref="B4:D6"/>
  </mergeCells>
  <conditionalFormatting sqref="B10:D46">
    <cfRule type="expression" dxfId="9" priority="3">
      <formula>MOD(ROW(),2)=0</formula>
    </cfRule>
  </conditionalFormatting>
  <conditionalFormatting sqref="C47:E54">
    <cfRule type="cellIs" dxfId="8" priority="1" operator="notEqual">
      <formula>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5:F48"/>
  <sheetViews>
    <sheetView showGridLines="0" zoomScaleNormal="100" workbookViewId="0">
      <selection activeCell="E41" sqref="E41"/>
    </sheetView>
  </sheetViews>
  <sheetFormatPr defaultColWidth="8.7109375" defaultRowHeight="15"/>
  <cols>
    <col min="1" max="1" width="5.42578125" customWidth="1"/>
    <col min="2" max="2" width="63" customWidth="1"/>
    <col min="3" max="3" width="21" customWidth="1"/>
    <col min="4" max="4" width="21.85546875" customWidth="1"/>
    <col min="5" max="5" width="23.28515625" customWidth="1"/>
    <col min="6" max="6" width="21.42578125" customWidth="1"/>
  </cols>
  <sheetData>
    <row r="5" spans="2:6">
      <c r="B5" s="181"/>
      <c r="C5" s="182"/>
      <c r="D5" s="182"/>
    </row>
    <row r="6" spans="2:6">
      <c r="B6" s="182"/>
      <c r="C6" s="182"/>
      <c r="D6" s="182"/>
    </row>
    <row r="7" spans="2:6" ht="7.5" customHeight="1">
      <c r="B7" s="182"/>
      <c r="C7" s="182"/>
      <c r="D7" s="182"/>
    </row>
    <row r="8" spans="2:6" ht="32.1" customHeight="1">
      <c r="B8" s="12" t="s">
        <v>140</v>
      </c>
      <c r="C8" s="2"/>
      <c r="D8" s="2"/>
    </row>
    <row r="9" spans="2:6" ht="32.1" customHeight="1">
      <c r="B9" s="183"/>
      <c r="C9" s="177" t="s">
        <v>35</v>
      </c>
      <c r="D9" s="178"/>
      <c r="E9" s="177" t="s">
        <v>207</v>
      </c>
      <c r="F9" s="179"/>
    </row>
    <row r="10" spans="2:6" ht="31.5" customHeight="1">
      <c r="B10" s="183"/>
      <c r="C10" s="119" t="s">
        <v>209</v>
      </c>
      <c r="D10" s="119" t="s">
        <v>224</v>
      </c>
      <c r="E10" s="119" t="s">
        <v>202</v>
      </c>
      <c r="F10" s="119" t="s">
        <v>203</v>
      </c>
    </row>
    <row r="11" spans="2:6" ht="29.1" customHeight="1">
      <c r="B11" s="81" t="s">
        <v>141</v>
      </c>
      <c r="C11" s="83">
        <v>5549457</v>
      </c>
      <c r="D11" s="83">
        <v>4931119</v>
      </c>
      <c r="E11" s="83">
        <v>10926394</v>
      </c>
      <c r="F11" s="83">
        <v>9679436</v>
      </c>
    </row>
    <row r="12" spans="2:6" ht="21" customHeight="1">
      <c r="B12" s="37" t="s">
        <v>142</v>
      </c>
      <c r="C12" s="52"/>
      <c r="D12" s="52"/>
      <c r="E12" s="52"/>
      <c r="F12" s="52"/>
    </row>
    <row r="13" spans="2:6">
      <c r="B13" s="81" t="s">
        <v>143</v>
      </c>
      <c r="C13" s="52"/>
      <c r="D13" s="52"/>
      <c r="E13" s="52"/>
      <c r="F13" s="52"/>
    </row>
    <row r="14" spans="2:6" ht="21" customHeight="1">
      <c r="B14" s="37" t="s">
        <v>144</v>
      </c>
      <c r="C14" s="52">
        <v>-3038649</v>
      </c>
      <c r="D14" s="52">
        <v>-2836650</v>
      </c>
      <c r="E14" s="52">
        <v>-6091925</v>
      </c>
      <c r="F14" s="52">
        <v>-5704087</v>
      </c>
    </row>
    <row r="15" spans="2:6" ht="21" customHeight="1">
      <c r="B15" s="37" t="s">
        <v>145</v>
      </c>
      <c r="C15" s="52">
        <v>-859801</v>
      </c>
      <c r="D15" s="52">
        <v>-683279</v>
      </c>
      <c r="E15" s="52">
        <v>-1517409</v>
      </c>
      <c r="F15" s="52">
        <v>-1112782</v>
      </c>
    </row>
    <row r="16" spans="2:6" ht="21" customHeight="1">
      <c r="B16" s="37" t="s">
        <v>146</v>
      </c>
      <c r="C16" s="54">
        <v>-782541</v>
      </c>
      <c r="D16" s="54">
        <v>-2089903</v>
      </c>
      <c r="E16" s="54">
        <v>-1588138</v>
      </c>
      <c r="F16" s="54">
        <v>-2763777</v>
      </c>
    </row>
    <row r="17" spans="2:6">
      <c r="B17" s="37"/>
      <c r="C17" s="55">
        <v>-4680991</v>
      </c>
      <c r="D17" s="55">
        <v>-5609832</v>
      </c>
      <c r="E17" s="55">
        <v>-9197472</v>
      </c>
      <c r="F17" s="55">
        <v>-9580646</v>
      </c>
    </row>
    <row r="18" spans="2:6" ht="21" customHeight="1">
      <c r="B18" s="37"/>
      <c r="C18" s="52"/>
      <c r="D18" s="52"/>
      <c r="E18" s="52"/>
      <c r="F18" s="52"/>
    </row>
    <row r="19" spans="2:6" ht="21" customHeight="1">
      <c r="B19" s="80" t="s">
        <v>147</v>
      </c>
      <c r="C19" s="55">
        <v>868466</v>
      </c>
      <c r="D19" s="55">
        <v>-678713</v>
      </c>
      <c r="E19" s="55">
        <v>1728922</v>
      </c>
      <c r="F19" s="55">
        <v>98790</v>
      </c>
    </row>
    <row r="20" spans="2:6" ht="21" customHeight="1">
      <c r="B20" s="37" t="s">
        <v>142</v>
      </c>
      <c r="C20" s="52"/>
      <c r="D20" s="52"/>
      <c r="E20" s="52"/>
      <c r="F20" s="52"/>
    </row>
    <row r="21" spans="2:6" ht="21" customHeight="1">
      <c r="B21" s="80" t="s">
        <v>148</v>
      </c>
      <c r="C21" s="52"/>
      <c r="D21" s="52"/>
      <c r="E21" s="52"/>
      <c r="F21" s="52"/>
    </row>
    <row r="22" spans="2:6" ht="21" customHeight="1">
      <c r="B22" s="37" t="s">
        <v>149</v>
      </c>
      <c r="C22" s="52">
        <v>-21334</v>
      </c>
      <c r="D22" s="52">
        <v>-89450</v>
      </c>
      <c r="E22" s="52">
        <v>-29415</v>
      </c>
      <c r="F22" s="52">
        <v>-133709</v>
      </c>
    </row>
    <row r="23" spans="2:6" ht="21" customHeight="1">
      <c r="B23" s="37" t="s">
        <v>150</v>
      </c>
      <c r="C23" s="52">
        <v>-127174</v>
      </c>
      <c r="D23" s="52">
        <v>-153135</v>
      </c>
      <c r="E23" s="52">
        <v>-244162</v>
      </c>
      <c r="F23" s="52">
        <v>-265379</v>
      </c>
    </row>
    <row r="24" spans="2:6" ht="21" customHeight="1">
      <c r="B24" s="37" t="s">
        <v>62</v>
      </c>
      <c r="C24" s="54">
        <v>-228509</v>
      </c>
      <c r="D24" s="54">
        <v>-170999</v>
      </c>
      <c r="E24" s="54">
        <v>-383048</v>
      </c>
      <c r="F24" s="54">
        <v>-312845</v>
      </c>
    </row>
    <row r="25" spans="2:6" ht="21" customHeight="1">
      <c r="B25" s="81" t="s">
        <v>55</v>
      </c>
      <c r="C25" s="55">
        <v>-377017</v>
      </c>
      <c r="D25" s="55">
        <v>-413584</v>
      </c>
      <c r="E25" s="55">
        <v>-656625</v>
      </c>
      <c r="F25" s="55">
        <v>-711933</v>
      </c>
    </row>
    <row r="26" spans="2:6" ht="21" customHeight="1">
      <c r="B26" s="37" t="s">
        <v>55</v>
      </c>
      <c r="C26" s="52"/>
      <c r="D26" s="52"/>
      <c r="E26" s="52"/>
      <c r="F26" s="52"/>
    </row>
    <row r="27" spans="2:6" ht="30" customHeight="1">
      <c r="B27" s="80" t="s">
        <v>151</v>
      </c>
      <c r="C27" s="55">
        <v>491449</v>
      </c>
      <c r="D27" s="55">
        <v>-1092297</v>
      </c>
      <c r="E27" s="55">
        <v>1072297</v>
      </c>
      <c r="F27" s="55">
        <v>-613143</v>
      </c>
    </row>
    <row r="28" spans="2:6" ht="21" customHeight="1">
      <c r="B28" s="37" t="s">
        <v>152</v>
      </c>
      <c r="C28" s="52">
        <v>189527</v>
      </c>
      <c r="D28" s="52">
        <v>218830</v>
      </c>
      <c r="E28" s="52">
        <v>313765</v>
      </c>
      <c r="F28" s="52">
        <v>405157</v>
      </c>
    </row>
    <row r="29" spans="2:6" ht="21" customHeight="1">
      <c r="B29" s="37" t="s">
        <v>153</v>
      </c>
      <c r="C29" s="54">
        <v>-177962</v>
      </c>
      <c r="D29" s="54">
        <v>-551217</v>
      </c>
      <c r="E29" s="54">
        <v>-394548</v>
      </c>
      <c r="F29" s="54">
        <v>-712741</v>
      </c>
    </row>
    <row r="30" spans="2:6" ht="21" customHeight="1">
      <c r="B30" s="81" t="s">
        <v>154</v>
      </c>
      <c r="C30" s="55">
        <v>503014</v>
      </c>
      <c r="D30" s="55">
        <v>-1424684</v>
      </c>
      <c r="E30" s="55">
        <v>991514</v>
      </c>
      <c r="F30" s="55">
        <v>-920727</v>
      </c>
    </row>
    <row r="31" spans="2:6" ht="21" customHeight="1">
      <c r="B31" s="37" t="s">
        <v>142</v>
      </c>
      <c r="C31" s="52"/>
      <c r="D31" s="52"/>
      <c r="E31" s="52"/>
      <c r="F31" s="52"/>
    </row>
    <row r="32" spans="2:6" ht="21" customHeight="1">
      <c r="B32" s="79" t="s">
        <v>155</v>
      </c>
      <c r="C32" s="52">
        <v>2843</v>
      </c>
      <c r="D32" s="52" t="s">
        <v>221</v>
      </c>
      <c r="E32" s="52">
        <v>-150506</v>
      </c>
      <c r="F32" s="52">
        <v>-155798</v>
      </c>
    </row>
    <row r="33" spans="2:6" ht="21" customHeight="1">
      <c r="B33" s="37" t="s">
        <v>156</v>
      </c>
      <c r="C33" s="52">
        <v>-140418</v>
      </c>
      <c r="D33" s="52">
        <v>524406</v>
      </c>
      <c r="E33" s="52">
        <v>-106039</v>
      </c>
      <c r="F33" s="52">
        <v>552174</v>
      </c>
    </row>
    <row r="34" spans="2:6" ht="21" customHeight="1" thickBot="1">
      <c r="B34" s="81" t="s">
        <v>225</v>
      </c>
      <c r="C34" s="53">
        <v>365439</v>
      </c>
      <c r="D34" s="53">
        <v>-900278</v>
      </c>
      <c r="E34" s="53">
        <v>734969</v>
      </c>
      <c r="F34" s="53">
        <v>-524351</v>
      </c>
    </row>
    <row r="35" spans="2:6" ht="20.25" customHeight="1" thickTop="1">
      <c r="B35" s="37" t="s">
        <v>226</v>
      </c>
      <c r="C35" s="89">
        <v>0.15</v>
      </c>
      <c r="D35" s="127">
        <v>-0.38</v>
      </c>
      <c r="E35" s="89">
        <v>0.31</v>
      </c>
      <c r="F35" s="127">
        <v>-0.22</v>
      </c>
    </row>
    <row r="36" spans="2:6">
      <c r="C36" s="145">
        <f>SUM(C14:C16)-C17</f>
        <v>0</v>
      </c>
      <c r="D36" s="145">
        <f t="shared" ref="D36:F36" si="0">SUM(D14:D16)-D17</f>
        <v>0</v>
      </c>
      <c r="E36" s="145">
        <f t="shared" si="0"/>
        <v>0</v>
      </c>
      <c r="F36" s="145">
        <f t="shared" si="0"/>
        <v>0</v>
      </c>
    </row>
    <row r="37" spans="2:6">
      <c r="C37" s="145">
        <f>C11+C17-C19</f>
        <v>0</v>
      </c>
      <c r="D37" s="145">
        <f t="shared" ref="D37:F37" si="1">D11+D17-D19</f>
        <v>0</v>
      </c>
      <c r="E37" s="145">
        <f t="shared" si="1"/>
        <v>0</v>
      </c>
      <c r="F37" s="145">
        <f t="shared" si="1"/>
        <v>0</v>
      </c>
    </row>
    <row r="38" spans="2:6">
      <c r="C38" s="145">
        <f>SUM(C22:C24)-C25</f>
        <v>0</v>
      </c>
      <c r="D38" s="145">
        <f t="shared" ref="D38:F38" si="2">SUM(D22:D24)-D25</f>
        <v>0</v>
      </c>
      <c r="E38" s="145">
        <f t="shared" si="2"/>
        <v>0</v>
      </c>
      <c r="F38" s="145">
        <f t="shared" si="2"/>
        <v>0</v>
      </c>
    </row>
    <row r="39" spans="2:6">
      <c r="C39" s="145">
        <f>C19+C25-C27</f>
        <v>0</v>
      </c>
      <c r="D39" s="145">
        <f t="shared" ref="D39:F39" si="3">D19+D25-D27</f>
        <v>0</v>
      </c>
      <c r="E39" s="145">
        <f t="shared" si="3"/>
        <v>0</v>
      </c>
      <c r="F39" s="145">
        <f t="shared" si="3"/>
        <v>0</v>
      </c>
    </row>
    <row r="40" spans="2:6">
      <c r="C40" s="145">
        <f>SUM(C27:C29)-C30</f>
        <v>0</v>
      </c>
      <c r="D40" s="145">
        <f t="shared" ref="D40:F40" si="4">SUM(D27:D29)-D30</f>
        <v>0</v>
      </c>
      <c r="E40" s="145">
        <f t="shared" si="4"/>
        <v>0</v>
      </c>
      <c r="F40" s="145">
        <f t="shared" si="4"/>
        <v>0</v>
      </c>
    </row>
    <row r="41" spans="2:6">
      <c r="C41" s="145">
        <f>SUM(C30:C33)-C34</f>
        <v>0</v>
      </c>
      <c r="D41" s="145">
        <f t="shared" ref="D41:F41" si="5">SUM(D30:D33)-D34</f>
        <v>0</v>
      </c>
      <c r="E41" s="145">
        <f t="shared" si="5"/>
        <v>0</v>
      </c>
      <c r="F41" s="145">
        <f t="shared" si="5"/>
        <v>0</v>
      </c>
    </row>
    <row r="42" spans="2:6">
      <c r="C42" s="146"/>
      <c r="D42" s="146"/>
      <c r="E42" s="146"/>
      <c r="F42" s="146"/>
    </row>
    <row r="43" spans="2:6">
      <c r="C43" s="146"/>
      <c r="D43" s="146"/>
      <c r="E43" s="146"/>
      <c r="F43" s="146"/>
    </row>
    <row r="44" spans="2:6">
      <c r="C44" s="146"/>
      <c r="D44" s="146"/>
      <c r="E44" s="146"/>
      <c r="F44" s="146"/>
    </row>
    <row r="45" spans="2:6">
      <c r="C45" s="146"/>
      <c r="D45" s="146"/>
      <c r="E45" s="146"/>
      <c r="F45" s="146"/>
    </row>
    <row r="46" spans="2:6">
      <c r="C46" s="146"/>
      <c r="D46" s="146"/>
      <c r="E46" s="146"/>
      <c r="F46" s="146"/>
    </row>
    <row r="47" spans="2:6">
      <c r="C47" s="146"/>
      <c r="D47" s="146"/>
      <c r="E47" s="146"/>
      <c r="F47" s="146"/>
    </row>
    <row r="48" spans="2:6">
      <c r="C48" s="146"/>
      <c r="D48" s="146"/>
      <c r="E48" s="146"/>
      <c r="F48" s="146"/>
    </row>
  </sheetData>
  <mergeCells count="4">
    <mergeCell ref="B5:D7"/>
    <mergeCell ref="B9:B10"/>
    <mergeCell ref="C9:D9"/>
    <mergeCell ref="E9:F9"/>
  </mergeCells>
  <conditionalFormatting sqref="B11:B35">
    <cfRule type="expression" dxfId="7" priority="9">
      <formula>MOD(ROW(),2)=0</formula>
    </cfRule>
  </conditionalFormatting>
  <conditionalFormatting sqref="C11:D35">
    <cfRule type="expression" dxfId="6" priority="8">
      <formula>MOD(ROW(),2)=0</formula>
    </cfRule>
  </conditionalFormatting>
  <conditionalFormatting sqref="E11:E35">
    <cfRule type="expression" dxfId="5" priority="4">
      <formula>MOD(ROW(),2)=0</formula>
    </cfRule>
  </conditionalFormatting>
  <conditionalFormatting sqref="F11:F34">
    <cfRule type="expression" dxfId="4" priority="3">
      <formula>MOD(ROW(),2)=0</formula>
    </cfRule>
  </conditionalFormatting>
  <conditionalFormatting sqref="F35">
    <cfRule type="expression" dxfId="3" priority="2">
      <formula>MOD(ROW(),2)=0</formula>
    </cfRule>
  </conditionalFormatting>
  <conditionalFormatting sqref="C36:F41">
    <cfRule type="cellIs" dxfId="2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7:E81"/>
  <sheetViews>
    <sheetView showGridLines="0" zoomScaleNormal="100" workbookViewId="0">
      <selection activeCell="G7" sqref="G7"/>
    </sheetView>
  </sheetViews>
  <sheetFormatPr defaultColWidth="8.7109375" defaultRowHeight="15"/>
  <cols>
    <col min="1" max="1" width="4.28515625" customWidth="1"/>
    <col min="2" max="2" width="92.7109375" customWidth="1"/>
    <col min="3" max="3" width="17.7109375" customWidth="1"/>
    <col min="4" max="4" width="15.7109375" customWidth="1"/>
    <col min="5" max="5" width="2.85546875" customWidth="1"/>
  </cols>
  <sheetData>
    <row r="7" spans="2:4" ht="9.6" customHeight="1">
      <c r="B7" s="169"/>
      <c r="C7" s="184"/>
      <c r="D7" s="184"/>
    </row>
    <row r="8" spans="2:4">
      <c r="B8" s="5" t="s">
        <v>22</v>
      </c>
      <c r="C8" s="2"/>
      <c r="D8" s="2"/>
    </row>
    <row r="9" spans="2:4">
      <c r="B9" s="5"/>
      <c r="C9" s="2"/>
      <c r="D9" s="2"/>
    </row>
    <row r="10" spans="2:4" ht="32.450000000000003" customHeight="1">
      <c r="B10" s="122"/>
      <c r="C10" s="36" t="s">
        <v>202</v>
      </c>
      <c r="D10" s="36" t="s">
        <v>203</v>
      </c>
    </row>
    <row r="11" spans="2:4" ht="36.6" customHeight="1">
      <c r="B11" s="43" t="s">
        <v>157</v>
      </c>
      <c r="C11" s="56"/>
      <c r="D11" s="56"/>
    </row>
    <row r="12" spans="2:4" ht="21" customHeight="1">
      <c r="B12" s="128" t="s">
        <v>227</v>
      </c>
      <c r="C12" s="129">
        <v>734969</v>
      </c>
      <c r="D12" s="129">
        <v>-524351</v>
      </c>
    </row>
    <row r="13" spans="2:4" ht="21" customHeight="1">
      <c r="B13" s="43" t="s">
        <v>228</v>
      </c>
      <c r="C13" s="129"/>
      <c r="D13" s="129"/>
    </row>
    <row r="14" spans="2:4" ht="21" customHeight="1">
      <c r="B14" s="44" t="s">
        <v>58</v>
      </c>
      <c r="C14" s="129">
        <v>189738</v>
      </c>
      <c r="D14" s="129">
        <v>225518</v>
      </c>
    </row>
    <row r="15" spans="2:4" ht="21" customHeight="1">
      <c r="B15" s="44" t="s">
        <v>65</v>
      </c>
      <c r="C15" s="129">
        <v>391114</v>
      </c>
      <c r="D15" s="129">
        <v>354256</v>
      </c>
    </row>
    <row r="16" spans="2:4" ht="21" customHeight="1">
      <c r="B16" s="44" t="s">
        <v>158</v>
      </c>
      <c r="C16" s="129">
        <v>29415</v>
      </c>
      <c r="D16" s="129">
        <v>133709</v>
      </c>
    </row>
    <row r="17" spans="2:4" ht="21" customHeight="1">
      <c r="B17" s="44" t="s">
        <v>159</v>
      </c>
      <c r="C17" s="129">
        <v>172296</v>
      </c>
      <c r="D17" s="129">
        <v>1515558</v>
      </c>
    </row>
    <row r="18" spans="2:4" ht="21" customHeight="1">
      <c r="B18" s="44" t="s">
        <v>160</v>
      </c>
      <c r="C18" s="129">
        <v>-15584</v>
      </c>
      <c r="D18" s="129">
        <v>-7053</v>
      </c>
    </row>
    <row r="19" spans="2:4" ht="21" customHeight="1">
      <c r="B19" s="44" t="s">
        <v>161</v>
      </c>
      <c r="C19" s="129">
        <v>37623</v>
      </c>
      <c r="D19" s="129">
        <v>10309</v>
      </c>
    </row>
    <row r="20" spans="2:4" ht="21" customHeight="1">
      <c r="B20" s="44" t="s">
        <v>162</v>
      </c>
      <c r="C20" s="129">
        <v>-1257507</v>
      </c>
      <c r="D20" s="129">
        <v>-935491</v>
      </c>
    </row>
    <row r="21" spans="2:4" ht="21" customHeight="1">
      <c r="B21" s="44" t="s">
        <v>163</v>
      </c>
      <c r="C21" s="129">
        <v>214139</v>
      </c>
      <c r="D21" s="129">
        <v>538523</v>
      </c>
    </row>
    <row r="22" spans="2:4" ht="21" customHeight="1">
      <c r="B22" s="44" t="s">
        <v>164</v>
      </c>
      <c r="C22" s="129">
        <v>-77575</v>
      </c>
      <c r="D22" s="129">
        <v>-38762</v>
      </c>
    </row>
    <row r="23" spans="2:4">
      <c r="B23" s="44" t="s">
        <v>165</v>
      </c>
      <c r="C23" s="129">
        <v>2008</v>
      </c>
      <c r="D23" s="129">
        <v>874</v>
      </c>
    </row>
    <row r="24" spans="2:4" ht="21" customHeight="1">
      <c r="B24" s="44" t="s">
        <v>166</v>
      </c>
      <c r="C24" s="129">
        <v>143809</v>
      </c>
      <c r="D24" s="129">
        <v>972040</v>
      </c>
    </row>
    <row r="25" spans="2:4" ht="21" customHeight="1">
      <c r="B25" s="44" t="s">
        <v>167</v>
      </c>
      <c r="C25" s="130">
        <v>106039</v>
      </c>
      <c r="D25" s="130">
        <v>-552174</v>
      </c>
    </row>
    <row r="26" spans="2:4" s="142" customFormat="1" ht="21" customHeight="1">
      <c r="B26" s="43" t="s">
        <v>55</v>
      </c>
      <c r="C26" s="131">
        <v>670484</v>
      </c>
      <c r="D26" s="131">
        <v>1692956</v>
      </c>
    </row>
    <row r="27" spans="2:4" ht="21" customHeight="1">
      <c r="B27" s="44" t="s">
        <v>168</v>
      </c>
      <c r="C27" s="129"/>
      <c r="D27" s="129"/>
    </row>
    <row r="28" spans="2:4" ht="21" customHeight="1">
      <c r="B28" s="44" t="s">
        <v>99</v>
      </c>
      <c r="C28" s="129">
        <v>-315605</v>
      </c>
      <c r="D28" s="129">
        <v>65861</v>
      </c>
    </row>
    <row r="29" spans="2:4" ht="21" customHeight="1">
      <c r="B29" s="44" t="s">
        <v>100</v>
      </c>
      <c r="C29" s="129">
        <v>-12749</v>
      </c>
      <c r="D29" s="129">
        <v>-11039</v>
      </c>
    </row>
    <row r="30" spans="2:4" ht="21" customHeight="1">
      <c r="B30" s="44" t="s">
        <v>231</v>
      </c>
      <c r="C30" s="132" t="s">
        <v>31</v>
      </c>
      <c r="D30" s="129">
        <v>190658</v>
      </c>
    </row>
    <row r="31" spans="2:4" ht="21" customHeight="1">
      <c r="B31" s="44" t="s">
        <v>101</v>
      </c>
      <c r="C31" s="129">
        <v>-77534</v>
      </c>
      <c r="D31" s="129">
        <v>170438</v>
      </c>
    </row>
    <row r="32" spans="2:4" ht="21" customHeight="1">
      <c r="B32" s="44" t="s">
        <v>169</v>
      </c>
      <c r="C32" s="129">
        <v>-18397</v>
      </c>
      <c r="D32" s="129">
        <v>-15177</v>
      </c>
    </row>
    <row r="33" spans="2:4" ht="21" customHeight="1">
      <c r="B33" s="44" t="s">
        <v>112</v>
      </c>
      <c r="C33" s="129">
        <v>19041</v>
      </c>
      <c r="D33" s="129">
        <v>5833</v>
      </c>
    </row>
    <row r="34" spans="2:4" ht="21" customHeight="1">
      <c r="B34" s="44" t="s">
        <v>103</v>
      </c>
      <c r="C34" s="129">
        <v>-25297</v>
      </c>
      <c r="D34" s="129">
        <v>34578</v>
      </c>
    </row>
    <row r="35" spans="2:4" ht="21" customHeight="1">
      <c r="B35" s="44" t="s">
        <v>104</v>
      </c>
      <c r="C35" s="129">
        <v>-26261</v>
      </c>
      <c r="D35" s="129">
        <v>196457</v>
      </c>
    </row>
    <row r="36" spans="2:4" ht="21" customHeight="1">
      <c r="B36" s="44" t="s">
        <v>105</v>
      </c>
      <c r="C36" s="129">
        <v>-2248</v>
      </c>
      <c r="D36" s="129">
        <v>-3729</v>
      </c>
    </row>
    <row r="37" spans="2:4" ht="21" customHeight="1">
      <c r="B37" s="44" t="s">
        <v>170</v>
      </c>
      <c r="C37" s="130">
        <v>-105212</v>
      </c>
      <c r="D37" s="130">
        <v>-241935</v>
      </c>
    </row>
    <row r="38" spans="2:4" s="142" customFormat="1" ht="21" customHeight="1">
      <c r="B38" s="43" t="s">
        <v>55</v>
      </c>
      <c r="C38" s="131">
        <v>-564262</v>
      </c>
      <c r="D38" s="131">
        <v>391945</v>
      </c>
    </row>
    <row r="39" spans="2:4" ht="21" customHeight="1">
      <c r="B39" s="44" t="s">
        <v>171</v>
      </c>
      <c r="C39" s="129"/>
      <c r="D39" s="129"/>
    </row>
    <row r="40" spans="2:4" ht="21" customHeight="1">
      <c r="B40" s="44" t="s">
        <v>120</v>
      </c>
      <c r="C40" s="129">
        <v>-245417</v>
      </c>
      <c r="D40" s="129">
        <v>-473489</v>
      </c>
    </row>
    <row r="41" spans="2:4" ht="21" customHeight="1">
      <c r="B41" s="44" t="s">
        <v>172</v>
      </c>
      <c r="C41" s="129">
        <v>534962</v>
      </c>
      <c r="D41" s="129">
        <v>443452</v>
      </c>
    </row>
    <row r="42" spans="2:4" ht="21" customHeight="1">
      <c r="B42" s="44" t="s">
        <v>173</v>
      </c>
      <c r="C42" s="129">
        <v>150506</v>
      </c>
      <c r="D42" s="129">
        <v>155798</v>
      </c>
    </row>
    <row r="43" spans="2:4" ht="21" customHeight="1">
      <c r="B43" s="44" t="s">
        <v>123</v>
      </c>
      <c r="C43" s="129">
        <v>-13642</v>
      </c>
      <c r="D43" s="129">
        <v>30268</v>
      </c>
    </row>
    <row r="44" spans="2:4" ht="21" customHeight="1">
      <c r="B44" s="44" t="s">
        <v>103</v>
      </c>
      <c r="C44" s="129">
        <v>59619</v>
      </c>
      <c r="D44" s="129">
        <v>-65595</v>
      </c>
    </row>
    <row r="45" spans="2:4" ht="21" customHeight="1">
      <c r="B45" s="44" t="s">
        <v>124</v>
      </c>
      <c r="C45" s="129">
        <v>18406</v>
      </c>
      <c r="D45" s="129">
        <v>-244792</v>
      </c>
    </row>
    <row r="46" spans="2:4" ht="21" customHeight="1">
      <c r="B46" s="44" t="s">
        <v>58</v>
      </c>
      <c r="C46" s="129">
        <v>-179837</v>
      </c>
      <c r="D46" s="129">
        <v>-165708</v>
      </c>
    </row>
    <row r="47" spans="2:4" ht="21" customHeight="1">
      <c r="B47" s="44" t="s">
        <v>130</v>
      </c>
      <c r="C47" s="129">
        <v>-69911</v>
      </c>
      <c r="D47" s="129">
        <v>-62997</v>
      </c>
    </row>
    <row r="48" spans="2:4" ht="21" customHeight="1">
      <c r="B48" s="44" t="s">
        <v>125</v>
      </c>
      <c r="C48" s="129">
        <v>-4465</v>
      </c>
      <c r="D48" s="129">
        <v>-18882</v>
      </c>
    </row>
    <row r="49" spans="1:5" ht="21" customHeight="1">
      <c r="B49" s="44" t="s">
        <v>170</v>
      </c>
      <c r="C49" s="129">
        <v>125831</v>
      </c>
      <c r="D49" s="129">
        <v>103173</v>
      </c>
    </row>
    <row r="50" spans="1:5" s="142" customFormat="1" ht="21" customHeight="1">
      <c r="B50" s="43" t="s">
        <v>55</v>
      </c>
      <c r="C50" s="143">
        <v>376052</v>
      </c>
      <c r="D50" s="143">
        <v>-298772</v>
      </c>
    </row>
    <row r="51" spans="1:5" ht="21" customHeight="1">
      <c r="B51" s="43" t="s">
        <v>174</v>
      </c>
      <c r="C51" s="131">
        <v>482274</v>
      </c>
      <c r="D51" s="131">
        <v>1786129</v>
      </c>
    </row>
    <row r="52" spans="1:5" ht="21" customHeight="1">
      <c r="B52" s="44" t="s">
        <v>175</v>
      </c>
      <c r="C52" s="129">
        <v>-180280</v>
      </c>
      <c r="D52" s="129">
        <v>-160970</v>
      </c>
    </row>
    <row r="53" spans="1:5" ht="21" customHeight="1">
      <c r="B53" s="44" t="s">
        <v>176</v>
      </c>
      <c r="C53" s="130">
        <v>-26456</v>
      </c>
      <c r="D53" s="130">
        <v>-937</v>
      </c>
    </row>
    <row r="54" spans="1:5" s="11" customFormat="1" ht="21" customHeight="1">
      <c r="A54"/>
      <c r="B54" s="43" t="s">
        <v>177</v>
      </c>
      <c r="C54" s="131">
        <v>275538</v>
      </c>
      <c r="D54" s="131">
        <v>1624222</v>
      </c>
    </row>
    <row r="55" spans="1:5" s="11" customFormat="1" ht="21" customHeight="1">
      <c r="A55"/>
      <c r="B55" s="44" t="s">
        <v>55</v>
      </c>
      <c r="C55" s="129"/>
      <c r="D55" s="129"/>
    </row>
    <row r="56" spans="1:5" s="11" customFormat="1" ht="21" customHeight="1">
      <c r="A56"/>
      <c r="B56" s="43" t="s">
        <v>178</v>
      </c>
      <c r="C56" s="129"/>
      <c r="D56" s="129"/>
      <c r="E56" s="45"/>
    </row>
    <row r="57" spans="1:5" s="11" customFormat="1" ht="21" customHeight="1">
      <c r="A57"/>
      <c r="B57" s="44" t="s">
        <v>179</v>
      </c>
      <c r="C57" s="129">
        <v>-392119</v>
      </c>
      <c r="D57" s="129">
        <v>-176717</v>
      </c>
      <c r="E57" s="46"/>
    </row>
    <row r="58" spans="1:5" s="11" customFormat="1" ht="21" customHeight="1">
      <c r="A58"/>
      <c r="B58" s="44" t="s">
        <v>180</v>
      </c>
      <c r="C58" s="129">
        <v>-55182</v>
      </c>
      <c r="D58" s="129">
        <v>-26207</v>
      </c>
      <c r="E58" s="46"/>
    </row>
    <row r="59" spans="1:5" s="11" customFormat="1" ht="21" customHeight="1">
      <c r="A59"/>
      <c r="B59" s="44" t="s">
        <v>181</v>
      </c>
      <c r="C59" s="129">
        <v>-1437260</v>
      </c>
      <c r="D59" s="129">
        <v>-1070325</v>
      </c>
      <c r="E59" s="46"/>
    </row>
    <row r="60" spans="1:5" s="11" customFormat="1" ht="21" customHeight="1">
      <c r="A60"/>
      <c r="B60" s="43" t="s">
        <v>182</v>
      </c>
      <c r="C60" s="144">
        <v>-1884561</v>
      </c>
      <c r="D60" s="144">
        <v>-1273249</v>
      </c>
      <c r="E60" s="47"/>
    </row>
    <row r="61" spans="1:5" s="11" customFormat="1" ht="21" customHeight="1">
      <c r="A61"/>
      <c r="B61" s="44" t="s">
        <v>142</v>
      </c>
      <c r="C61" s="129"/>
      <c r="D61" s="129"/>
      <c r="E61" s="45"/>
    </row>
    <row r="62" spans="1:5" s="11" customFormat="1" ht="21" customHeight="1">
      <c r="A62"/>
      <c r="B62" s="43" t="s">
        <v>183</v>
      </c>
      <c r="C62" s="129"/>
      <c r="D62" s="129"/>
      <c r="E62" s="45"/>
    </row>
    <row r="63" spans="1:5" s="11" customFormat="1" ht="21" customHeight="1">
      <c r="A63"/>
      <c r="B63" s="44" t="s">
        <v>229</v>
      </c>
      <c r="C63" s="129">
        <v>1988311</v>
      </c>
      <c r="D63" s="129">
        <v>987575</v>
      </c>
      <c r="E63" s="45"/>
    </row>
    <row r="64" spans="1:5" s="11" customFormat="1" ht="21" customHeight="1">
      <c r="A64"/>
      <c r="B64" s="44" t="s">
        <v>184</v>
      </c>
      <c r="C64" s="129">
        <v>-601</v>
      </c>
      <c r="D64" s="129">
        <v>-29525</v>
      </c>
      <c r="E64" s="48"/>
    </row>
    <row r="65" spans="1:5" s="11" customFormat="1" ht="21" customHeight="1">
      <c r="A65"/>
      <c r="B65" s="44" t="s">
        <v>185</v>
      </c>
      <c r="C65" s="129">
        <v>-564339</v>
      </c>
      <c r="D65" s="129">
        <v>-548393</v>
      </c>
      <c r="E65" s="46"/>
    </row>
    <row r="66" spans="1:5" s="11" customFormat="1" ht="21" customHeight="1">
      <c r="A66"/>
      <c r="B66" s="44" t="s">
        <v>230</v>
      </c>
      <c r="C66" s="132" t="s">
        <v>31</v>
      </c>
      <c r="D66" s="129">
        <v>-170477</v>
      </c>
      <c r="E66" s="47"/>
    </row>
    <row r="67" spans="1:5" s="11" customFormat="1" ht="21" customHeight="1">
      <c r="A67"/>
      <c r="B67" s="44" t="s">
        <v>134</v>
      </c>
      <c r="C67" s="129">
        <v>644000</v>
      </c>
      <c r="D67" s="132" t="s">
        <v>31</v>
      </c>
      <c r="E67" s="45"/>
    </row>
    <row r="68" spans="1:5" s="11" customFormat="1" ht="21" customHeight="1">
      <c r="A68"/>
      <c r="B68" s="43" t="s">
        <v>186</v>
      </c>
      <c r="C68" s="144">
        <v>2067371</v>
      </c>
      <c r="D68" s="144">
        <v>239180</v>
      </c>
      <c r="E68" s="49"/>
    </row>
    <row r="69" spans="1:5" s="11" customFormat="1" ht="21" customHeight="1">
      <c r="A69"/>
      <c r="B69" s="44" t="s">
        <v>55</v>
      </c>
      <c r="C69" s="129"/>
      <c r="D69" s="129"/>
      <c r="E69" s="46"/>
    </row>
    <row r="70" spans="1:5" s="11" customFormat="1" ht="21" customHeight="1">
      <c r="A70"/>
      <c r="B70" s="43" t="s">
        <v>187</v>
      </c>
      <c r="C70" s="131">
        <v>458348</v>
      </c>
      <c r="D70" s="131">
        <v>590153</v>
      </c>
      <c r="E70" s="47"/>
    </row>
    <row r="71" spans="1:5" ht="21" customHeight="1">
      <c r="B71" s="44" t="s">
        <v>188</v>
      </c>
      <c r="C71" s="130">
        <v>440700</v>
      </c>
      <c r="D71" s="130">
        <v>198694</v>
      </c>
    </row>
    <row r="72" spans="1:5" ht="21" customHeight="1" thickBot="1">
      <c r="B72" s="43" t="s">
        <v>189</v>
      </c>
      <c r="C72" s="133">
        <v>899048</v>
      </c>
      <c r="D72" s="133">
        <v>788847</v>
      </c>
    </row>
    <row r="73" spans="1:5" ht="15.75" thickTop="1">
      <c r="C73" s="145">
        <f>SUM(C12:C25)-C26</f>
        <v>0</v>
      </c>
      <c r="D73" s="145">
        <f>SUM(D12:D25)-D26</f>
        <v>0</v>
      </c>
    </row>
    <row r="74" spans="1:5">
      <c r="C74" s="145">
        <f>SUM(C28:C37)-C38</f>
        <v>0</v>
      </c>
      <c r="D74" s="145">
        <f>SUM(D28:D37)-D38</f>
        <v>0</v>
      </c>
    </row>
    <row r="75" spans="1:5">
      <c r="C75" s="145">
        <f>SUM(C40:C49)-C50</f>
        <v>0</v>
      </c>
      <c r="D75" s="145">
        <f>SUM(D40:D49)-D50</f>
        <v>0</v>
      </c>
    </row>
    <row r="76" spans="1:5">
      <c r="C76" s="145">
        <f>C50+C38+C26-C51</f>
        <v>0</v>
      </c>
      <c r="D76" s="145">
        <f>D50+D38+D26-D51</f>
        <v>0</v>
      </c>
    </row>
    <row r="77" spans="1:5">
      <c r="C77" s="145">
        <f>SUM(C51:C53)-C54</f>
        <v>0</v>
      </c>
      <c r="D77" s="145">
        <f>SUM(D51:D53)-D54</f>
        <v>0</v>
      </c>
    </row>
    <row r="78" spans="1:5">
      <c r="C78" s="145">
        <f>SUM(C57:C59)-C60</f>
        <v>0</v>
      </c>
      <c r="D78" s="145">
        <f>SUM(D57:D59)-D60</f>
        <v>0</v>
      </c>
    </row>
    <row r="79" spans="1:5">
      <c r="C79" s="145">
        <f>SUM(C63:C67)-C68</f>
        <v>0</v>
      </c>
      <c r="D79" s="145">
        <f>SUM(D63:D67)-D68</f>
        <v>0</v>
      </c>
    </row>
    <row r="80" spans="1:5">
      <c r="C80" s="145">
        <f>C68+C60+C54-C70</f>
        <v>0</v>
      </c>
      <c r="D80" s="145">
        <f>D68+D60+D54-D70</f>
        <v>0</v>
      </c>
    </row>
    <row r="81" spans="3:4">
      <c r="C81" s="145">
        <f>C72-C71-C70</f>
        <v>0</v>
      </c>
      <c r="D81" s="145">
        <f>D72-D71-D70</f>
        <v>0</v>
      </c>
    </row>
  </sheetData>
  <mergeCells count="1">
    <mergeCell ref="B7:D7"/>
  </mergeCells>
  <conditionalFormatting sqref="B11:D72">
    <cfRule type="expression" dxfId="1" priority="3">
      <formula>MOD(ROW(),2)=0</formula>
    </cfRule>
  </conditionalFormatting>
  <conditionalFormatting sqref="C73:D81">
    <cfRule type="cellIs" dxfId="0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C5:T61"/>
  <sheetViews>
    <sheetView showGridLines="0" zoomScaleNormal="100" workbookViewId="0">
      <selection activeCell="I14" sqref="I14"/>
    </sheetView>
  </sheetViews>
  <sheetFormatPr defaultRowHeight="15.75"/>
  <cols>
    <col min="1" max="1" width="8.140625" style="14" customWidth="1"/>
    <col min="2" max="2" width="7.42578125" style="14" customWidth="1"/>
    <col min="3" max="3" width="30" style="14" customWidth="1"/>
    <col min="4" max="4" width="12.28515625" style="14" customWidth="1"/>
    <col min="5" max="5" width="5.140625" style="14" customWidth="1"/>
    <col min="6" max="6" width="31.42578125" style="14" customWidth="1"/>
    <col min="7" max="7" width="18.42578125" style="14" customWidth="1"/>
    <col min="8" max="8" width="12.85546875" style="14" customWidth="1"/>
    <col min="9" max="9" width="9.140625" style="14"/>
    <col min="10" max="10" width="13.85546875" style="14" bestFit="1" customWidth="1"/>
    <col min="11" max="11" width="18.5703125" style="14" customWidth="1"/>
    <col min="12" max="12" width="14.85546875" style="14" customWidth="1"/>
    <col min="13" max="13" width="30.42578125" style="14" hidden="1" customWidth="1"/>
    <col min="14" max="14" width="8.85546875" style="14" hidden="1" customWidth="1"/>
    <col min="15" max="15" width="9.140625" style="14" hidden="1" customWidth="1"/>
    <col min="16" max="16" width="25.5703125" style="14" hidden="1" customWidth="1"/>
    <col min="17" max="17" width="8.85546875" style="14" hidden="1" customWidth="1"/>
    <col min="18" max="18" width="9.140625" style="14" hidden="1" customWidth="1"/>
    <col min="19" max="19" width="22.28515625" style="14" hidden="1" customWidth="1"/>
    <col min="20" max="20" width="12.140625" style="14" hidden="1" customWidth="1"/>
    <col min="21" max="21" width="9.140625" style="14" customWidth="1"/>
    <col min="22" max="16384" width="9.140625" style="14"/>
  </cols>
  <sheetData>
    <row r="5" spans="3:20">
      <c r="C5" s="163"/>
      <c r="D5" s="164"/>
      <c r="E5" s="164"/>
      <c r="F5" s="164"/>
      <c r="G5" s="164"/>
      <c r="H5" s="164"/>
    </row>
    <row r="6" spans="3:20">
      <c r="C6" s="164"/>
      <c r="D6" s="164"/>
      <c r="E6" s="164"/>
      <c r="F6" s="164"/>
      <c r="G6" s="164"/>
      <c r="H6" s="164"/>
    </row>
    <row r="7" spans="3:20">
      <c r="C7" s="164"/>
      <c r="D7" s="164"/>
      <c r="E7" s="164"/>
      <c r="F7" s="164"/>
      <c r="G7" s="164"/>
      <c r="H7" s="164"/>
    </row>
    <row r="8" spans="3:20" ht="16.5" thickBot="1"/>
    <row r="9" spans="3:20" ht="16.5" thickTop="1">
      <c r="C9" s="165" t="s">
        <v>0</v>
      </c>
      <c r="D9" s="166"/>
      <c r="E9" s="62"/>
      <c r="F9" s="165" t="s">
        <v>1</v>
      </c>
      <c r="G9" s="166"/>
    </row>
    <row r="10" spans="3:20">
      <c r="C10" s="167" t="s">
        <v>248</v>
      </c>
      <c r="D10" s="168"/>
      <c r="E10" s="62"/>
      <c r="F10" s="167" t="s">
        <v>248</v>
      </c>
      <c r="G10" s="168"/>
    </row>
    <row r="11" spans="3:20">
      <c r="C11" s="112" t="s">
        <v>2</v>
      </c>
      <c r="D11" s="111">
        <v>16646.719900973003</v>
      </c>
      <c r="E11" s="61"/>
      <c r="F11" s="112" t="s">
        <v>250</v>
      </c>
      <c r="G11" s="117">
        <v>13601.150937965345</v>
      </c>
    </row>
    <row r="12" spans="3:20">
      <c r="C12" s="115" t="s">
        <v>3</v>
      </c>
      <c r="D12" s="114">
        <v>2744.9228532850002</v>
      </c>
      <c r="E12" s="61"/>
      <c r="F12" s="63"/>
      <c r="G12" s="116"/>
    </row>
    <row r="13" spans="3:20">
      <c r="C13" s="115" t="s">
        <v>190</v>
      </c>
      <c r="D13" s="114">
        <v>9511.1229140000014</v>
      </c>
      <c r="E13" s="61"/>
      <c r="F13" s="118"/>
      <c r="G13" s="116"/>
    </row>
    <row r="14" spans="3:20" ht="17.25">
      <c r="C14" s="115" t="s">
        <v>191</v>
      </c>
      <c r="D14" s="114">
        <v>261.28940399999999</v>
      </c>
      <c r="E14" s="61"/>
      <c r="F14" s="112" t="s">
        <v>249</v>
      </c>
      <c r="G14" s="117">
        <v>2864.7459071433245</v>
      </c>
      <c r="M14" s="15" t="s">
        <v>4</v>
      </c>
      <c r="N14" s="16"/>
      <c r="O14" s="16"/>
      <c r="P14" s="16"/>
      <c r="Q14" s="16"/>
    </row>
    <row r="15" spans="3:20">
      <c r="C15" s="115" t="s">
        <v>192</v>
      </c>
      <c r="D15" s="114">
        <v>676.0797516880001</v>
      </c>
      <c r="E15" s="61"/>
      <c r="F15" s="63"/>
      <c r="G15" s="116"/>
      <c r="M15" s="16"/>
      <c r="N15" s="16"/>
      <c r="O15" s="16"/>
      <c r="P15" s="16"/>
      <c r="Q15" s="16"/>
    </row>
    <row r="16" spans="3:20">
      <c r="C16" s="115" t="s">
        <v>193</v>
      </c>
      <c r="D16" s="114">
        <v>532.05685000000005</v>
      </c>
      <c r="E16" s="61"/>
      <c r="F16" s="112" t="s">
        <v>201</v>
      </c>
      <c r="G16" s="117">
        <v>215.88593221800076</v>
      </c>
      <c r="M16" s="17" t="s">
        <v>5</v>
      </c>
      <c r="N16" s="18" t="e">
        <f>N18+#REF!+N33</f>
        <v>#REF!</v>
      </c>
      <c r="O16" s="19"/>
      <c r="P16" s="20" t="s">
        <v>6</v>
      </c>
      <c r="Q16" s="21">
        <f>SUM(Q18:Q24)</f>
        <v>11465.986835025999</v>
      </c>
      <c r="S16" s="20" t="s">
        <v>7</v>
      </c>
      <c r="T16" s="21">
        <f>+SUM(T18:T26)</f>
        <v>6254.0332640000006</v>
      </c>
    </row>
    <row r="17" spans="3:20">
      <c r="C17" s="115" t="s">
        <v>194</v>
      </c>
      <c r="D17" s="114">
        <v>2921.2481279999997</v>
      </c>
      <c r="E17" s="61"/>
      <c r="F17" s="65"/>
      <c r="G17" s="116"/>
      <c r="M17" s="16"/>
      <c r="N17" s="16"/>
      <c r="O17" s="16"/>
      <c r="P17" s="16"/>
      <c r="Q17" s="16"/>
    </row>
    <row r="18" spans="3:20">
      <c r="C18" s="65"/>
      <c r="D18" s="113"/>
      <c r="E18" s="61"/>
      <c r="F18" s="112" t="s">
        <v>8</v>
      </c>
      <c r="G18" s="117">
        <v>6651.7575589999997</v>
      </c>
      <c r="M18" s="22" t="s">
        <v>2</v>
      </c>
      <c r="N18" s="23">
        <f>SUM(N20:N30)</f>
        <v>8317.2810521920019</v>
      </c>
      <c r="O18" s="16"/>
      <c r="P18" s="24" t="s">
        <v>7</v>
      </c>
      <c r="Q18" s="25">
        <f>[2]Infograma!$F$44</f>
        <v>6254.0332640000006</v>
      </c>
      <c r="S18" s="24" t="s">
        <v>9</v>
      </c>
      <c r="T18" s="25">
        <f>[3]Informe_Mercado!$D$27/1000</f>
        <v>2784.9998968319628</v>
      </c>
    </row>
    <row r="19" spans="3:20">
      <c r="C19" s="65"/>
      <c r="D19" s="113"/>
      <c r="E19" s="61"/>
      <c r="F19" s="65"/>
      <c r="G19" s="64"/>
      <c r="M19" s="16"/>
      <c r="N19" s="16"/>
      <c r="O19" s="16"/>
      <c r="P19" s="24"/>
      <c r="Q19" s="25"/>
      <c r="S19" s="24"/>
      <c r="T19" s="24"/>
    </row>
    <row r="20" spans="3:20">
      <c r="C20" s="112" t="s">
        <v>195</v>
      </c>
      <c r="D20" s="113"/>
      <c r="E20" s="61"/>
      <c r="F20" s="65"/>
      <c r="G20" s="64"/>
      <c r="M20" s="26" t="s">
        <v>3</v>
      </c>
      <c r="N20" s="27">
        <f>[2]Infograma!$C$46</f>
        <v>1445.1022113669999</v>
      </c>
      <c r="O20" s="16"/>
      <c r="P20" s="28" t="s">
        <v>10</v>
      </c>
      <c r="Q20" s="25">
        <f>[2]Infograma!$F$46</f>
        <v>1487.4072069179997</v>
      </c>
      <c r="S20" s="24" t="s">
        <v>11</v>
      </c>
      <c r="T20" s="25">
        <f>[3]Informe_Mercado!$D$28/1000</f>
        <v>472.44025788335091</v>
      </c>
    </row>
    <row r="21" spans="3:20">
      <c r="C21" s="112" t="s">
        <v>196</v>
      </c>
      <c r="D21" s="111">
        <v>2260.4069418996696</v>
      </c>
      <c r="E21" s="61"/>
      <c r="F21" s="65"/>
      <c r="G21" s="64"/>
      <c r="M21" s="26"/>
      <c r="N21" s="26"/>
      <c r="O21" s="16"/>
      <c r="P21" s="24"/>
      <c r="Q21" s="25"/>
      <c r="S21" s="24"/>
      <c r="T21" s="24"/>
    </row>
    <row r="22" spans="3:20">
      <c r="C22" s="65"/>
      <c r="D22" s="113"/>
      <c r="E22" s="61"/>
      <c r="F22" s="65"/>
      <c r="G22" s="64"/>
      <c r="M22" s="26" t="s">
        <v>12</v>
      </c>
      <c r="N22" s="27">
        <f>[2]Infograma!$C$48</f>
        <v>4288.7150071690012</v>
      </c>
      <c r="O22" s="16"/>
      <c r="P22" s="28" t="s">
        <v>13</v>
      </c>
      <c r="Q22" s="25">
        <f>[2]Infograma!$F$48</f>
        <v>131.02769953699922</v>
      </c>
      <c r="S22" s="24" t="s">
        <v>14</v>
      </c>
      <c r="T22" s="25">
        <f>[3]Informe_Mercado!$D$29/1000</f>
        <v>1323.6467173200888</v>
      </c>
    </row>
    <row r="23" spans="3:20">
      <c r="C23" s="65"/>
      <c r="D23" s="113"/>
      <c r="E23" s="61"/>
      <c r="F23" s="63"/>
      <c r="G23" s="64"/>
      <c r="M23" s="26"/>
      <c r="N23" s="26"/>
      <c r="O23" s="16"/>
      <c r="P23" s="28"/>
      <c r="Q23" s="25"/>
      <c r="S23" s="24"/>
      <c r="T23" s="25"/>
    </row>
    <row r="24" spans="3:20">
      <c r="C24" s="112" t="s">
        <v>197</v>
      </c>
      <c r="D24" s="111">
        <v>4426.4134934539998</v>
      </c>
      <c r="E24" s="61"/>
      <c r="F24" s="63"/>
      <c r="G24" s="64"/>
      <c r="M24" s="26" t="s">
        <v>15</v>
      </c>
      <c r="N24" s="27">
        <f>[2]Infograma!$C$50</f>
        <v>339.73959364799998</v>
      </c>
      <c r="O24" s="16"/>
      <c r="P24" s="28" t="s">
        <v>8</v>
      </c>
      <c r="Q24" s="25">
        <f>[2]Infograma!$F$50</f>
        <v>3593.5186645709991</v>
      </c>
      <c r="S24" s="24" t="s">
        <v>16</v>
      </c>
      <c r="T24" s="25">
        <f>[3]Informe_Mercado!$D$30/1000</f>
        <v>771.56557322995241</v>
      </c>
    </row>
    <row r="25" spans="3:20" ht="16.5" thickBot="1">
      <c r="C25" s="66"/>
      <c r="D25" s="67"/>
      <c r="E25" s="61"/>
      <c r="F25" s="66"/>
      <c r="G25" s="68"/>
      <c r="M25" s="26"/>
      <c r="N25" s="26"/>
      <c r="O25" s="16"/>
      <c r="P25" s="16"/>
      <c r="Q25" s="16"/>
      <c r="S25" s="24"/>
      <c r="T25" s="25"/>
    </row>
    <row r="26" spans="3:20" ht="16.5" thickTop="1">
      <c r="C26" s="61"/>
      <c r="D26" s="61"/>
      <c r="E26" s="61"/>
      <c r="F26" s="61"/>
      <c r="G26" s="61"/>
      <c r="M26" s="26" t="s">
        <v>17</v>
      </c>
      <c r="N26" s="27">
        <f>[2]Infograma!$C$52</f>
        <v>271.23089400000003</v>
      </c>
      <c r="O26" s="16"/>
      <c r="P26" s="16"/>
      <c r="Q26" s="16"/>
      <c r="S26" s="24" t="s">
        <v>18</v>
      </c>
      <c r="T26" s="25">
        <f>+Q18-SUM(T18:T24)</f>
        <v>901.38081873464489</v>
      </c>
    </row>
    <row r="27" spans="3:20">
      <c r="C27" s="162" t="s">
        <v>198</v>
      </c>
      <c r="D27" s="162"/>
      <c r="E27" s="162"/>
      <c r="F27" s="162"/>
      <c r="G27" s="162"/>
      <c r="M27" s="26"/>
      <c r="N27" s="26"/>
      <c r="O27" s="16"/>
      <c r="P27" s="16"/>
      <c r="Q27" s="16"/>
    </row>
    <row r="28" spans="3:20">
      <c r="C28" s="162" t="s">
        <v>199</v>
      </c>
      <c r="D28" s="162"/>
      <c r="E28" s="162"/>
      <c r="F28" s="162"/>
      <c r="G28" s="162"/>
      <c r="M28" s="26" t="s">
        <v>19</v>
      </c>
      <c r="N28" s="27">
        <f>[2]Infograma!$C$54</f>
        <v>1833.2179720080001</v>
      </c>
      <c r="O28" s="16"/>
      <c r="P28" s="16"/>
      <c r="Q28" s="16"/>
    </row>
    <row r="29" spans="3:20">
      <c r="C29" s="162" t="s">
        <v>251</v>
      </c>
      <c r="D29" s="162"/>
      <c r="E29" s="162"/>
      <c r="F29" s="162"/>
      <c r="G29" s="162"/>
      <c r="M29" s="26"/>
      <c r="N29" s="26"/>
      <c r="O29" s="16"/>
      <c r="P29" s="16"/>
      <c r="Q29" s="16"/>
    </row>
    <row r="30" spans="3:20">
      <c r="C30" s="162" t="s">
        <v>200</v>
      </c>
      <c r="D30" s="162"/>
      <c r="E30" s="162"/>
      <c r="F30" s="162"/>
      <c r="G30" s="162"/>
      <c r="M30" s="26" t="s">
        <v>20</v>
      </c>
      <c r="N30" s="27">
        <f>[2]Infograma!$C$56</f>
        <v>139.275374</v>
      </c>
      <c r="O30" s="16"/>
      <c r="P30" s="16"/>
      <c r="Q30" s="16"/>
    </row>
    <row r="31" spans="3:20">
      <c r="C31" s="162" t="s">
        <v>253</v>
      </c>
      <c r="D31" s="162"/>
      <c r="E31" s="162"/>
      <c r="F31" s="162"/>
      <c r="G31" s="162"/>
      <c r="M31" s="16"/>
      <c r="N31" s="16"/>
      <c r="O31" s="16"/>
      <c r="P31" s="16"/>
      <c r="Q31" s="16"/>
    </row>
    <row r="32" spans="3:20">
      <c r="C32" s="162" t="s">
        <v>252</v>
      </c>
      <c r="D32" s="162"/>
      <c r="E32" s="162"/>
      <c r="F32" s="162"/>
      <c r="G32" s="162"/>
      <c r="M32" s="16"/>
      <c r="N32" s="16"/>
      <c r="O32" s="16"/>
      <c r="P32" s="16"/>
      <c r="Q32" s="16"/>
    </row>
    <row r="33" spans="3:18">
      <c r="C33" s="162"/>
      <c r="D33" s="162"/>
      <c r="E33" s="162"/>
      <c r="F33" s="162"/>
      <c r="G33" s="162"/>
      <c r="M33" s="22" t="s">
        <v>21</v>
      </c>
      <c r="N33" s="23">
        <f>[2]Infograma!$C$60</f>
        <v>2960.5463038340004</v>
      </c>
      <c r="O33" s="16"/>
      <c r="P33" s="16"/>
      <c r="Q33" s="16"/>
    </row>
    <row r="34" spans="3:18">
      <c r="M34" s="16"/>
      <c r="N34" s="16"/>
      <c r="O34" s="16"/>
      <c r="P34" s="16"/>
      <c r="Q34" s="16"/>
    </row>
    <row r="35" spans="3:18">
      <c r="M35" s="16"/>
      <c r="N35" s="16"/>
      <c r="O35" s="16"/>
      <c r="P35" s="16"/>
      <c r="Q35" s="16"/>
    </row>
    <row r="36" spans="3:18">
      <c r="M36" s="15"/>
      <c r="N36" s="16"/>
      <c r="O36" s="16"/>
      <c r="P36" s="16"/>
      <c r="Q36" s="16"/>
    </row>
    <row r="37" spans="3:18">
      <c r="J37" s="29"/>
      <c r="M37" s="16"/>
      <c r="N37" s="16"/>
      <c r="O37" s="16"/>
      <c r="P37" s="16"/>
      <c r="Q37" s="16"/>
    </row>
    <row r="38" spans="3:18">
      <c r="J38" s="29"/>
      <c r="M38" s="15"/>
      <c r="N38" s="15"/>
      <c r="O38" s="15"/>
      <c r="P38" s="15"/>
      <c r="Q38" s="15"/>
      <c r="R38" s="15"/>
    </row>
    <row r="39" spans="3:18">
      <c r="J39" s="29"/>
      <c r="K39" s="30"/>
      <c r="M39" s="15"/>
      <c r="N39" s="15"/>
      <c r="O39" s="15"/>
      <c r="P39" s="15"/>
      <c r="Q39" s="15"/>
      <c r="R39" s="15"/>
    </row>
    <row r="40" spans="3:18">
      <c r="J40" s="29"/>
      <c r="M40" s="15"/>
      <c r="N40" s="15"/>
      <c r="O40" s="15"/>
      <c r="P40" s="15"/>
      <c r="Q40" s="15"/>
      <c r="R40" s="15"/>
    </row>
    <row r="41" spans="3:18">
      <c r="J41" s="29"/>
      <c r="M41" s="15"/>
      <c r="N41" s="15"/>
      <c r="O41" s="15"/>
      <c r="P41" s="15"/>
      <c r="Q41" s="15"/>
      <c r="R41" s="15"/>
    </row>
    <row r="42" spans="3:18">
      <c r="J42" s="29"/>
      <c r="K42" s="30"/>
      <c r="M42" s="15"/>
      <c r="N42" s="15"/>
      <c r="O42" s="15"/>
      <c r="P42" s="15"/>
      <c r="Q42" s="15"/>
      <c r="R42" s="15"/>
    </row>
    <row r="43" spans="3:18">
      <c r="K43" s="30"/>
      <c r="M43" s="15"/>
      <c r="N43" s="15"/>
      <c r="O43" s="15"/>
      <c r="P43" s="15"/>
      <c r="Q43" s="15"/>
      <c r="R43" s="15"/>
    </row>
    <row r="44" spans="3:18">
      <c r="J44" s="30"/>
      <c r="K44" s="30"/>
      <c r="M44" s="15"/>
      <c r="N44" s="15"/>
      <c r="O44" s="15"/>
      <c r="P44" s="15"/>
      <c r="Q44" s="15"/>
      <c r="R44" s="15"/>
    </row>
    <row r="45" spans="3:18">
      <c r="J45" s="30"/>
      <c r="M45" s="15"/>
      <c r="N45" s="15"/>
      <c r="O45" s="15"/>
      <c r="P45" s="15"/>
      <c r="Q45" s="15"/>
      <c r="R45" s="15"/>
    </row>
    <row r="46" spans="3:18">
      <c r="J46" s="30"/>
      <c r="M46" s="15"/>
      <c r="N46" s="15"/>
      <c r="O46" s="15"/>
      <c r="P46" s="15"/>
      <c r="Q46" s="15"/>
      <c r="R46" s="15"/>
    </row>
    <row r="47" spans="3:18">
      <c r="K47" s="30"/>
      <c r="M47" s="15"/>
      <c r="N47" s="15"/>
      <c r="O47" s="15"/>
      <c r="P47" s="15"/>
      <c r="Q47" s="15"/>
      <c r="R47" s="15"/>
    </row>
    <row r="48" spans="3:18">
      <c r="K48" s="29"/>
      <c r="M48" s="15"/>
      <c r="N48" s="15"/>
      <c r="O48" s="15"/>
      <c r="P48" s="15"/>
      <c r="Q48" s="15"/>
      <c r="R48" s="15"/>
    </row>
    <row r="49" spans="3:18">
      <c r="M49" s="15"/>
      <c r="N49" s="15"/>
      <c r="O49" s="15"/>
      <c r="P49" s="15"/>
      <c r="Q49" s="15"/>
      <c r="R49" s="15"/>
    </row>
    <row r="50" spans="3:18">
      <c r="J50" s="30"/>
      <c r="M50" s="15"/>
      <c r="N50" s="15"/>
      <c r="O50" s="15"/>
      <c r="P50" s="15"/>
      <c r="Q50" s="15"/>
      <c r="R50" s="15"/>
    </row>
    <row r="51" spans="3:18">
      <c r="M51" s="15"/>
      <c r="N51" s="15"/>
      <c r="O51" s="15"/>
      <c r="P51" s="15"/>
      <c r="Q51" s="15"/>
      <c r="R51" s="15"/>
    </row>
    <row r="52" spans="3:18">
      <c r="M52" s="15"/>
      <c r="N52" s="15"/>
      <c r="O52" s="15"/>
      <c r="P52" s="15"/>
      <c r="Q52" s="15"/>
      <c r="R52" s="15"/>
    </row>
    <row r="53" spans="3:18">
      <c r="M53" s="15"/>
      <c r="N53" s="15"/>
      <c r="O53" s="15"/>
      <c r="P53" s="15"/>
      <c r="Q53" s="15"/>
      <c r="R53" s="15"/>
    </row>
    <row r="54" spans="3:18">
      <c r="M54" s="15"/>
      <c r="N54" s="15"/>
      <c r="O54" s="15"/>
      <c r="P54" s="15"/>
      <c r="Q54" s="15"/>
      <c r="R54" s="15"/>
    </row>
    <row r="55" spans="3:18">
      <c r="J55" s="29"/>
    </row>
    <row r="61" spans="3:18">
      <c r="C61" s="29"/>
      <c r="D61" s="29"/>
    </row>
  </sheetData>
  <dataConsolidate/>
  <mergeCells count="12">
    <mergeCell ref="C33:G33"/>
    <mergeCell ref="C32:G32"/>
    <mergeCell ref="C5:H7"/>
    <mergeCell ref="C9:D9"/>
    <mergeCell ref="F9:G9"/>
    <mergeCell ref="C10:D10"/>
    <mergeCell ref="F10:G10"/>
    <mergeCell ref="C27:G27"/>
    <mergeCell ref="C28:G28"/>
    <mergeCell ref="C29:G29"/>
    <mergeCell ref="C30:G30"/>
    <mergeCell ref="C31:G31"/>
  </mergeCells>
  <conditionalFormatting sqref="C12:D17">
    <cfRule type="expression" dxfId="57" priority="1">
      <formula>MOD(ROW(),2)=0</formula>
    </cfRule>
  </conditionalFormatting>
  <pageMargins left="0" right="0" top="0" bottom="0" header="0" footer="0"/>
  <pageSetup paperSize="9" scale="80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showGridLines="0" zoomScale="85" zoomScaleNormal="85" workbookViewId="0"/>
  </sheetViews>
  <sheetFormatPr defaultColWidth="8.7109375" defaultRowHeight="15" customHeight="1"/>
  <cols>
    <col min="1" max="1" width="4.85546875" customWidth="1"/>
    <col min="2" max="2" width="42.42578125" customWidth="1"/>
    <col min="3" max="3" width="16.42578125" customWidth="1"/>
    <col min="4" max="5" width="16" customWidth="1"/>
    <col min="6" max="6" width="16.140625" customWidth="1"/>
    <col min="7" max="7" width="15.7109375" customWidth="1"/>
    <col min="8" max="8" width="15" customWidth="1"/>
    <col min="9" max="9" width="15.42578125" customWidth="1"/>
    <col min="10" max="10" width="15.7109375" customWidth="1"/>
    <col min="16384" max="16384" width="8.7109375" customWidth="1"/>
  </cols>
  <sheetData>
    <row r="1" spans="1:10" ht="15" customHeight="1">
      <c r="B1" s="169"/>
      <c r="C1" s="169"/>
      <c r="D1" s="169"/>
      <c r="E1" s="169"/>
      <c r="F1" s="169"/>
    </row>
    <row r="2" spans="1:10" ht="15" customHeight="1">
      <c r="B2" s="169"/>
      <c r="C2" s="169"/>
      <c r="D2" s="169"/>
      <c r="E2" s="169"/>
      <c r="F2" s="169"/>
    </row>
    <row r="3" spans="1:10" ht="15" customHeight="1">
      <c r="B3" s="169"/>
      <c r="C3" s="169"/>
      <c r="D3" s="169"/>
      <c r="E3" s="169"/>
      <c r="F3" s="169"/>
    </row>
    <row r="4" spans="1:10" ht="15" customHeight="1">
      <c r="B4" s="169"/>
      <c r="C4" s="169"/>
      <c r="D4" s="169"/>
      <c r="E4" s="169"/>
      <c r="F4" s="169"/>
    </row>
    <row r="5" spans="1:10" ht="15" customHeight="1">
      <c r="B5" s="169"/>
      <c r="C5" s="169"/>
      <c r="D5" s="169"/>
      <c r="E5" s="169"/>
      <c r="F5" s="169"/>
    </row>
    <row r="6" spans="1:10" ht="15" customHeight="1">
      <c r="B6" s="169"/>
      <c r="C6" s="169"/>
      <c r="D6" s="169"/>
      <c r="E6" s="169"/>
      <c r="F6" s="169"/>
    </row>
    <row r="7" spans="1:10" ht="15" customHeight="1">
      <c r="B7" s="3" t="s">
        <v>22</v>
      </c>
      <c r="C7" s="121"/>
      <c r="D7" s="121"/>
      <c r="E7" s="121"/>
      <c r="F7" s="121"/>
    </row>
    <row r="8" spans="1:10" ht="24.6" customHeight="1">
      <c r="A8" s="9"/>
      <c r="C8" s="9"/>
      <c r="D8" s="9"/>
      <c r="E8" s="9"/>
    </row>
    <row r="9" spans="1:10" ht="32.450000000000003" customHeight="1" thickBot="1">
      <c r="A9" s="9"/>
      <c r="B9" s="170"/>
      <c r="C9" s="171" t="s">
        <v>35</v>
      </c>
      <c r="D9" s="172"/>
      <c r="E9" s="172"/>
      <c r="F9" s="173"/>
      <c r="G9" s="171" t="s">
        <v>207</v>
      </c>
      <c r="H9" s="172"/>
      <c r="I9" s="172"/>
      <c r="J9" s="172"/>
    </row>
    <row r="10" spans="1:10" ht="31.5" customHeight="1" thickTop="1">
      <c r="A10" s="9"/>
      <c r="B10" s="170"/>
      <c r="C10" s="174" t="s">
        <v>209</v>
      </c>
      <c r="D10" s="175"/>
      <c r="E10" s="174" t="s">
        <v>208</v>
      </c>
      <c r="F10" s="175"/>
      <c r="G10" s="174" t="s">
        <v>202</v>
      </c>
      <c r="H10" s="175"/>
      <c r="I10" s="174" t="s">
        <v>203</v>
      </c>
      <c r="J10" s="176"/>
    </row>
    <row r="11" spans="1:10" ht="21.75" customHeight="1">
      <c r="A11" s="9"/>
      <c r="B11" s="170"/>
      <c r="C11" s="119" t="s">
        <v>213</v>
      </c>
      <c r="D11" s="119" t="s">
        <v>23</v>
      </c>
      <c r="E11" s="119" t="s">
        <v>213</v>
      </c>
      <c r="F11" s="119" t="s">
        <v>23</v>
      </c>
      <c r="G11" s="119" t="s">
        <v>213</v>
      </c>
      <c r="H11" s="119" t="s">
        <v>23</v>
      </c>
      <c r="I11" s="119" t="s">
        <v>213</v>
      </c>
      <c r="J11" s="119" t="s">
        <v>23</v>
      </c>
    </row>
    <row r="12" spans="1:10" ht="21.75" customHeight="1">
      <c r="A12" s="9"/>
      <c r="B12" s="57" t="s">
        <v>214</v>
      </c>
      <c r="C12" s="58">
        <v>2944206</v>
      </c>
      <c r="D12" s="58">
        <v>2531658</v>
      </c>
      <c r="E12" s="58">
        <v>2768128</v>
      </c>
      <c r="F12" s="58">
        <v>2724031</v>
      </c>
      <c r="G12" s="58">
        <v>5929031</v>
      </c>
      <c r="H12" s="58">
        <v>4926451</v>
      </c>
      <c r="I12" s="58">
        <v>5609896</v>
      </c>
      <c r="J12" s="58">
        <v>5839839</v>
      </c>
    </row>
    <row r="13" spans="1:10" ht="21.75" customHeight="1">
      <c r="A13" s="9"/>
      <c r="B13" s="57" t="s">
        <v>24</v>
      </c>
      <c r="C13" s="58">
        <v>340970</v>
      </c>
      <c r="D13" s="58">
        <v>291568</v>
      </c>
      <c r="E13" s="58">
        <v>399303</v>
      </c>
      <c r="F13" s="58">
        <v>334891</v>
      </c>
      <c r="G13" s="58">
        <v>675111</v>
      </c>
      <c r="H13" s="58">
        <v>558692</v>
      </c>
      <c r="I13" s="58">
        <v>768063</v>
      </c>
      <c r="J13" s="58">
        <v>679159</v>
      </c>
    </row>
    <row r="14" spans="1:10" ht="21.75" customHeight="1">
      <c r="A14" s="9"/>
      <c r="B14" s="57" t="s">
        <v>25</v>
      </c>
      <c r="C14" s="58">
        <v>1101140</v>
      </c>
      <c r="D14" s="58">
        <v>1255870</v>
      </c>
      <c r="E14" s="58">
        <v>1173445</v>
      </c>
      <c r="F14" s="58">
        <v>1359370</v>
      </c>
      <c r="G14" s="58">
        <v>2214819</v>
      </c>
      <c r="H14" s="58">
        <v>2442510</v>
      </c>
      <c r="I14" s="58">
        <v>2321478</v>
      </c>
      <c r="J14" s="58">
        <v>2821664</v>
      </c>
    </row>
    <row r="15" spans="1:10" ht="21.75" customHeight="1">
      <c r="A15" s="9"/>
      <c r="B15" s="57" t="s">
        <v>26</v>
      </c>
      <c r="C15" s="58">
        <v>796071</v>
      </c>
      <c r="D15" s="58">
        <v>536103</v>
      </c>
      <c r="E15" s="58">
        <v>841411</v>
      </c>
      <c r="F15" s="58">
        <v>539604</v>
      </c>
      <c r="G15" s="58">
        <v>1313432</v>
      </c>
      <c r="H15" s="58">
        <v>926308</v>
      </c>
      <c r="I15" s="58">
        <v>1382247</v>
      </c>
      <c r="J15" s="58">
        <v>1027348</v>
      </c>
    </row>
    <row r="16" spans="1:10" ht="21.75" customHeight="1">
      <c r="A16" s="9"/>
      <c r="B16" s="57" t="s">
        <v>27</v>
      </c>
      <c r="C16" s="58">
        <v>239549</v>
      </c>
      <c r="D16" s="58">
        <v>186873</v>
      </c>
      <c r="E16" s="58">
        <v>223437</v>
      </c>
      <c r="F16" s="58">
        <v>176026</v>
      </c>
      <c r="G16" s="58">
        <v>463203</v>
      </c>
      <c r="H16" s="58">
        <v>351417</v>
      </c>
      <c r="I16" s="58">
        <v>427628</v>
      </c>
      <c r="J16" s="58">
        <v>355340</v>
      </c>
    </row>
    <row r="17" spans="1:10" ht="21.75" customHeight="1">
      <c r="A17" s="9"/>
      <c r="B17" s="57" t="s">
        <v>28</v>
      </c>
      <c r="C17" s="58">
        <v>267837</v>
      </c>
      <c r="D17" s="58">
        <v>126351</v>
      </c>
      <c r="E17" s="58">
        <v>285585</v>
      </c>
      <c r="F17" s="58">
        <v>136207</v>
      </c>
      <c r="G17" s="58">
        <v>537353</v>
      </c>
      <c r="H17" s="58">
        <v>243342</v>
      </c>
      <c r="I17" s="58">
        <v>570596</v>
      </c>
      <c r="J17" s="58">
        <v>303579</v>
      </c>
    </row>
    <row r="18" spans="1:10" ht="21.75" customHeight="1">
      <c r="A18" s="9"/>
      <c r="B18" s="57" t="s">
        <v>29</v>
      </c>
      <c r="C18" s="58">
        <v>252158</v>
      </c>
      <c r="D18" s="58">
        <v>167976</v>
      </c>
      <c r="E18" s="58">
        <v>351948</v>
      </c>
      <c r="F18" s="58">
        <v>220132</v>
      </c>
      <c r="G18" s="58">
        <v>524511</v>
      </c>
      <c r="H18" s="58">
        <v>332227</v>
      </c>
      <c r="I18" s="58">
        <v>691906</v>
      </c>
      <c r="J18" s="58">
        <v>467109</v>
      </c>
    </row>
    <row r="19" spans="1:10" s="142" customFormat="1" ht="21.75" customHeight="1" thickBot="1">
      <c r="A19" s="140"/>
      <c r="B19" s="141" t="s">
        <v>234</v>
      </c>
      <c r="C19" s="60">
        <v>5941931</v>
      </c>
      <c r="D19" s="60">
        <v>5096399</v>
      </c>
      <c r="E19" s="60">
        <v>6043257</v>
      </c>
      <c r="F19" s="60">
        <v>5490261</v>
      </c>
      <c r="G19" s="60">
        <v>11657460</v>
      </c>
      <c r="H19" s="60">
        <v>9780947</v>
      </c>
      <c r="I19" s="60">
        <v>11771814</v>
      </c>
      <c r="J19" s="60">
        <v>11494038</v>
      </c>
    </row>
    <row r="20" spans="1:10" ht="21.75" customHeight="1" thickTop="1">
      <c r="A20" s="9"/>
      <c r="B20" s="57" t="s">
        <v>30</v>
      </c>
      <c r="C20" s="58">
        <v>7370</v>
      </c>
      <c r="D20" s="58" t="s">
        <v>215</v>
      </c>
      <c r="E20" s="58">
        <v>6857</v>
      </c>
      <c r="F20" s="58" t="s">
        <v>217</v>
      </c>
      <c r="G20" s="58">
        <v>14915</v>
      </c>
      <c r="H20" s="58" t="s">
        <v>215</v>
      </c>
      <c r="I20" s="58">
        <v>16711</v>
      </c>
      <c r="J20" s="58" t="s">
        <v>217</v>
      </c>
    </row>
    <row r="21" spans="1:10" ht="21.75" customHeight="1">
      <c r="A21" s="9"/>
      <c r="B21" s="57" t="s">
        <v>32</v>
      </c>
      <c r="C21" s="58" t="s">
        <v>215</v>
      </c>
      <c r="D21" s="58">
        <v>36249</v>
      </c>
      <c r="E21" s="58" t="s">
        <v>215</v>
      </c>
      <c r="F21" s="58">
        <v>15260</v>
      </c>
      <c r="G21" s="58" t="s">
        <v>215</v>
      </c>
      <c r="H21" s="58">
        <v>76716</v>
      </c>
      <c r="I21" s="58" t="s">
        <v>216</v>
      </c>
      <c r="J21" s="58">
        <v>28054</v>
      </c>
    </row>
    <row r="22" spans="1:10" ht="21.75" customHeight="1">
      <c r="B22" s="57" t="s">
        <v>33</v>
      </c>
      <c r="C22" s="58" t="s">
        <v>215</v>
      </c>
      <c r="D22" s="58">
        <v>-34768</v>
      </c>
      <c r="E22" s="58" t="s">
        <v>215</v>
      </c>
      <c r="F22" s="58">
        <v>-30106</v>
      </c>
      <c r="G22" s="58" t="s">
        <v>215</v>
      </c>
      <c r="H22" s="58">
        <v>-38035</v>
      </c>
      <c r="I22" s="58" t="s">
        <v>216</v>
      </c>
      <c r="J22" s="58">
        <v>-53321</v>
      </c>
    </row>
    <row r="23" spans="1:10" s="142" customFormat="1" ht="21.75" customHeight="1" thickBot="1">
      <c r="A23" s="140"/>
      <c r="B23" s="141" t="s">
        <v>34</v>
      </c>
      <c r="C23" s="60">
        <v>5949301</v>
      </c>
      <c r="D23" s="60">
        <v>5097880</v>
      </c>
      <c r="E23" s="60">
        <v>6050114</v>
      </c>
      <c r="F23" s="60">
        <v>5475415</v>
      </c>
      <c r="G23" s="60">
        <v>11672375</v>
      </c>
      <c r="H23" s="60">
        <v>9819628</v>
      </c>
      <c r="I23" s="60">
        <v>11788525</v>
      </c>
      <c r="J23" s="60">
        <v>11468771</v>
      </c>
    </row>
    <row r="24" spans="1:10" ht="15.75" thickTop="1">
      <c r="C24" s="145"/>
      <c r="D24" s="145"/>
      <c r="E24" s="145"/>
      <c r="F24" s="145"/>
      <c r="G24" s="145"/>
      <c r="H24" s="145"/>
      <c r="I24" s="145"/>
      <c r="J24" s="145"/>
    </row>
    <row r="25" spans="1:10">
      <c r="C25" s="145">
        <f>SUM(C12:C18)-C19</f>
        <v>0</v>
      </c>
      <c r="D25" s="145">
        <f t="shared" ref="D25:J25" si="0">SUM(D12:D18)-D19</f>
        <v>0</v>
      </c>
      <c r="E25" s="145">
        <f t="shared" si="0"/>
        <v>0</v>
      </c>
      <c r="F25" s="145">
        <f t="shared" si="0"/>
        <v>0</v>
      </c>
      <c r="G25" s="145">
        <f t="shared" si="0"/>
        <v>0</v>
      </c>
      <c r="H25" s="145">
        <f t="shared" si="0"/>
        <v>0</v>
      </c>
      <c r="I25" s="145">
        <f t="shared" si="0"/>
        <v>0</v>
      </c>
      <c r="J25" s="145">
        <f t="shared" si="0"/>
        <v>0</v>
      </c>
    </row>
    <row r="26" spans="1:10" ht="15.75" customHeight="1">
      <c r="C26" s="145">
        <f>SUM(C19:C22)-C23</f>
        <v>0</v>
      </c>
      <c r="D26" s="145">
        <f t="shared" ref="D26:J26" si="1">SUM(D19:D22)-D23</f>
        <v>0</v>
      </c>
      <c r="E26" s="145">
        <f t="shared" si="1"/>
        <v>0</v>
      </c>
      <c r="F26" s="145">
        <f t="shared" si="1"/>
        <v>0</v>
      </c>
      <c r="G26" s="145">
        <f t="shared" si="1"/>
        <v>0</v>
      </c>
      <c r="H26" s="145">
        <f t="shared" si="1"/>
        <v>0</v>
      </c>
      <c r="I26" s="145">
        <f t="shared" si="1"/>
        <v>0</v>
      </c>
      <c r="J26" s="145">
        <f t="shared" si="1"/>
        <v>0</v>
      </c>
    </row>
    <row r="28" spans="1:10"/>
    <row r="29" spans="1:10">
      <c r="C29" s="6"/>
      <c r="D29" s="6"/>
    </row>
    <row r="30" spans="1:10">
      <c r="C30" s="6"/>
      <c r="D30" s="6"/>
    </row>
    <row r="31" spans="1:10">
      <c r="C31" s="6"/>
      <c r="D31" s="6"/>
    </row>
    <row r="32" spans="1:10"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C37" s="6"/>
      <c r="D37" s="6"/>
    </row>
    <row r="38" spans="3:4">
      <c r="C38" s="6"/>
      <c r="D38" s="6"/>
    </row>
    <row r="39" spans="3:4">
      <c r="C39" s="6"/>
      <c r="D39" s="6"/>
    </row>
  </sheetData>
  <mergeCells count="8">
    <mergeCell ref="B1:F6"/>
    <mergeCell ref="B9:B11"/>
    <mergeCell ref="C9:F9"/>
    <mergeCell ref="G9:J9"/>
    <mergeCell ref="C10:D10"/>
    <mergeCell ref="E10:F10"/>
    <mergeCell ref="G10:H10"/>
    <mergeCell ref="I10:J10"/>
  </mergeCells>
  <conditionalFormatting sqref="B12:B23">
    <cfRule type="expression" dxfId="56" priority="25">
      <formula>MOD(ROW(),2)=0</formula>
    </cfRule>
  </conditionalFormatting>
  <conditionalFormatting sqref="C13:F18 C20:F22">
    <cfRule type="expression" dxfId="55" priority="22">
      <formula>MOD(ROW(),2)=0</formula>
    </cfRule>
  </conditionalFormatting>
  <conditionalFormatting sqref="D12:D21">
    <cfRule type="expression" dxfId="54" priority="23">
      <formula>MOD(ROW(),2)=0</formula>
    </cfRule>
  </conditionalFormatting>
  <conditionalFormatting sqref="F12:F21">
    <cfRule type="expression" dxfId="53" priority="21">
      <formula>MOD(ROW(),2)=0</formula>
    </cfRule>
  </conditionalFormatting>
  <conditionalFormatting sqref="G13:J18 G20:J22">
    <cfRule type="expression" dxfId="52" priority="20">
      <formula>MOD(ROW(),2)=0</formula>
    </cfRule>
  </conditionalFormatting>
  <conditionalFormatting sqref="G13:J18 G20:J21">
    <cfRule type="expression" dxfId="51" priority="19">
      <formula>MOD(ROW(),2)=0</formula>
    </cfRule>
  </conditionalFormatting>
  <conditionalFormatting sqref="C12:F12">
    <cfRule type="expression" dxfId="50" priority="18">
      <formula>MOD(ROW(),2)=0</formula>
    </cfRule>
  </conditionalFormatting>
  <conditionalFormatting sqref="G12:J12">
    <cfRule type="expression" dxfId="49" priority="17">
      <formula>MOD(ROW(),2)=0</formula>
    </cfRule>
  </conditionalFormatting>
  <conditionalFormatting sqref="G12:J12">
    <cfRule type="expression" dxfId="48" priority="16">
      <formula>MOD(ROW(),2)=0</formula>
    </cfRule>
  </conditionalFormatting>
  <conditionalFormatting sqref="C19:F19">
    <cfRule type="expression" dxfId="47" priority="9">
      <formula>MOD(ROW(),2)=0</formula>
    </cfRule>
  </conditionalFormatting>
  <conditionalFormatting sqref="G19:J19">
    <cfRule type="expression" dxfId="46" priority="8">
      <formula>MOD(ROW(),2)=0</formula>
    </cfRule>
  </conditionalFormatting>
  <conditionalFormatting sqref="G19:J19">
    <cfRule type="expression" dxfId="45" priority="7">
      <formula>MOD(ROW(),2)=0</formula>
    </cfRule>
  </conditionalFormatting>
  <conditionalFormatting sqref="D23">
    <cfRule type="expression" dxfId="44" priority="6">
      <formula>MOD(ROW(),2)=0</formula>
    </cfRule>
  </conditionalFormatting>
  <conditionalFormatting sqref="F23">
    <cfRule type="expression" dxfId="43" priority="5">
      <formula>MOD(ROW(),2)=0</formula>
    </cfRule>
  </conditionalFormatting>
  <conditionalFormatting sqref="C23:F23">
    <cfRule type="expression" dxfId="42" priority="4">
      <formula>MOD(ROW(),2)=0</formula>
    </cfRule>
  </conditionalFormatting>
  <conditionalFormatting sqref="G23:J23">
    <cfRule type="expression" dxfId="41" priority="3">
      <formula>MOD(ROW(),2)=0</formula>
    </cfRule>
  </conditionalFormatting>
  <conditionalFormatting sqref="G23:J23">
    <cfRule type="expression" dxfId="40" priority="2">
      <formula>MOD(ROW(),2)=0</formula>
    </cfRule>
  </conditionalFormatting>
  <conditionalFormatting sqref="C24:J26">
    <cfRule type="cellIs" dxfId="39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showGridLines="0" zoomScale="85" zoomScaleNormal="85" workbookViewId="0">
      <selection activeCell="H8" sqref="H8"/>
    </sheetView>
  </sheetViews>
  <sheetFormatPr defaultColWidth="8.7109375" defaultRowHeight="15" zeroHeight="1"/>
  <cols>
    <col min="1" max="1" width="4.140625" customWidth="1"/>
    <col min="2" max="2" width="76.28515625" bestFit="1" customWidth="1"/>
    <col min="3" max="4" width="20.28515625" customWidth="1"/>
    <col min="5" max="5" width="25.42578125" customWidth="1"/>
    <col min="6" max="6" width="23.28515625" customWidth="1"/>
    <col min="16382" max="16382" width="8.7109375" customWidth="1"/>
  </cols>
  <sheetData>
    <row r="1" spans="1:6" ht="15" customHeight="1">
      <c r="B1" s="169"/>
      <c r="C1" s="169"/>
      <c r="D1" s="169"/>
      <c r="E1" s="169"/>
    </row>
    <row r="2" spans="1:6" ht="15" customHeight="1">
      <c r="B2" s="169"/>
      <c r="C2" s="169"/>
      <c r="D2" s="169"/>
      <c r="E2" s="169"/>
    </row>
    <row r="3" spans="1:6" ht="15" customHeight="1">
      <c r="B3" s="169"/>
      <c r="C3" s="169"/>
      <c r="D3" s="169"/>
      <c r="E3" s="169"/>
    </row>
    <row r="4" spans="1:6" ht="15" customHeight="1">
      <c r="B4" s="169"/>
      <c r="C4" s="169"/>
      <c r="D4" s="169"/>
      <c r="E4" s="169"/>
    </row>
    <row r="5" spans="1:6" ht="15" customHeight="1">
      <c r="B5" s="169"/>
      <c r="C5" s="169"/>
      <c r="D5" s="169"/>
      <c r="E5" s="169"/>
    </row>
    <row r="6" spans="1:6" ht="15" customHeight="1">
      <c r="B6" s="169"/>
      <c r="C6" s="169"/>
      <c r="D6" s="169"/>
      <c r="E6" s="169"/>
    </row>
    <row r="7" spans="1:6" ht="15" customHeight="1">
      <c r="B7" s="3" t="s">
        <v>22</v>
      </c>
      <c r="C7" s="121"/>
      <c r="D7" s="121"/>
      <c r="E7" s="121"/>
    </row>
    <row r="8" spans="1:6" ht="24.6" customHeight="1">
      <c r="A8" s="9"/>
      <c r="C8" s="9"/>
      <c r="D8" s="9"/>
      <c r="E8" s="9"/>
    </row>
    <row r="9" spans="1:6" ht="32.450000000000003" customHeight="1">
      <c r="A9" s="9"/>
      <c r="B9" s="170"/>
      <c r="C9" s="177" t="s">
        <v>35</v>
      </c>
      <c r="D9" s="178"/>
      <c r="E9" s="177" t="s">
        <v>207</v>
      </c>
      <c r="F9" s="179"/>
    </row>
    <row r="10" spans="1:6" ht="31.5" customHeight="1">
      <c r="A10" s="9"/>
      <c r="B10" s="170"/>
      <c r="C10" s="119" t="s">
        <v>209</v>
      </c>
      <c r="D10" s="119" t="s">
        <v>208</v>
      </c>
      <c r="E10" s="119" t="s">
        <v>202</v>
      </c>
      <c r="F10" s="119" t="s">
        <v>203</v>
      </c>
    </row>
    <row r="11" spans="1:6" ht="26.25" customHeight="1">
      <c r="A11" s="9"/>
      <c r="B11" s="123" t="s">
        <v>45</v>
      </c>
      <c r="C11" s="38">
        <v>5097880</v>
      </c>
      <c r="D11" s="38">
        <v>5475415</v>
      </c>
      <c r="E11" s="38">
        <v>9819628</v>
      </c>
      <c r="F11" s="38">
        <v>11468771</v>
      </c>
    </row>
    <row r="12" spans="1:6" ht="24.6" customHeight="1">
      <c r="A12" s="9"/>
      <c r="B12" s="123" t="s">
        <v>46</v>
      </c>
      <c r="C12" s="38">
        <v>561518</v>
      </c>
      <c r="D12" s="38">
        <v>498773</v>
      </c>
      <c r="E12" s="38">
        <v>1257507</v>
      </c>
      <c r="F12" s="38">
        <v>935491</v>
      </c>
    </row>
    <row r="13" spans="1:6" ht="24.6" customHeight="1">
      <c r="A13" s="9"/>
      <c r="B13" s="123" t="s">
        <v>47</v>
      </c>
      <c r="C13" s="38">
        <v>1125668</v>
      </c>
      <c r="D13" s="38">
        <v>920530</v>
      </c>
      <c r="E13" s="38">
        <v>2113176</v>
      </c>
      <c r="F13" s="38">
        <v>1788661</v>
      </c>
    </row>
    <row r="14" spans="1:6" ht="24.6" customHeight="1">
      <c r="A14" s="9"/>
      <c r="B14" s="123" t="s">
        <v>48</v>
      </c>
      <c r="C14" s="38">
        <v>-164650</v>
      </c>
      <c r="D14" s="38">
        <v>-271933</v>
      </c>
      <c r="E14" s="38">
        <v>-143809</v>
      </c>
      <c r="F14" s="38">
        <v>-972040</v>
      </c>
    </row>
    <row r="15" spans="1:6">
      <c r="A15" s="9"/>
      <c r="B15" s="123" t="s">
        <v>49</v>
      </c>
      <c r="C15" s="38">
        <v>859801</v>
      </c>
      <c r="D15" s="38">
        <v>683279</v>
      </c>
      <c r="E15" s="38">
        <v>1517409</v>
      </c>
      <c r="F15" s="38">
        <v>1112782</v>
      </c>
    </row>
    <row r="16" spans="1:6">
      <c r="A16" s="9"/>
      <c r="B16" s="123" t="s">
        <v>50</v>
      </c>
      <c r="C16" s="38">
        <v>46731</v>
      </c>
      <c r="D16" s="38">
        <v>19030</v>
      </c>
      <c r="E16" s="38">
        <v>77575</v>
      </c>
      <c r="F16" s="38">
        <v>38762</v>
      </c>
    </row>
    <row r="17" spans="1:6" ht="24.6" customHeight="1">
      <c r="A17" s="9"/>
      <c r="B17" s="123" t="s">
        <v>51</v>
      </c>
      <c r="C17" s="38">
        <v>-32910</v>
      </c>
      <c r="D17" s="38">
        <v>-19305</v>
      </c>
      <c r="E17" s="38">
        <v>-71379</v>
      </c>
      <c r="F17" s="38">
        <v>-51199</v>
      </c>
    </row>
    <row r="18" spans="1:6" ht="24.6" customHeight="1">
      <c r="A18" s="9"/>
      <c r="B18" s="123" t="s">
        <v>52</v>
      </c>
      <c r="C18" s="38" t="s">
        <v>215</v>
      </c>
      <c r="D18" s="38">
        <v>66855</v>
      </c>
      <c r="E18" s="38">
        <v>-3766</v>
      </c>
      <c r="F18" s="38">
        <v>205849</v>
      </c>
    </row>
    <row r="19" spans="1:6" ht="24.6" customHeight="1">
      <c r="A19" s="9"/>
      <c r="B19" s="123" t="s">
        <v>53</v>
      </c>
      <c r="C19" s="38">
        <v>558157</v>
      </c>
      <c r="D19" s="38">
        <v>762406</v>
      </c>
      <c r="E19" s="38">
        <v>995632</v>
      </c>
      <c r="F19" s="38">
        <v>1174464</v>
      </c>
    </row>
    <row r="20" spans="1:6" ht="16.5" customHeight="1">
      <c r="B20" s="123" t="s">
        <v>54</v>
      </c>
      <c r="C20" s="38">
        <v>-2502738</v>
      </c>
      <c r="D20" s="38">
        <v>-3203931</v>
      </c>
      <c r="E20" s="38">
        <v>-4635579</v>
      </c>
      <c r="F20" s="38">
        <v>-6022105</v>
      </c>
    </row>
    <row r="21" spans="1:6" ht="21.75" customHeight="1" thickBot="1">
      <c r="B21" s="78" t="s">
        <v>55</v>
      </c>
      <c r="C21" s="72">
        <v>5549457</v>
      </c>
      <c r="D21" s="72">
        <v>4931119</v>
      </c>
      <c r="E21" s="72">
        <v>10926394</v>
      </c>
      <c r="F21" s="72">
        <v>9679436</v>
      </c>
    </row>
    <row r="22" spans="1:6" ht="15.75" thickTop="1">
      <c r="C22" s="145">
        <f>SUM(C11:C20)-C21</f>
        <v>0</v>
      </c>
      <c r="D22" s="145">
        <f>SUM(D11:D20)-D21</f>
        <v>0</v>
      </c>
      <c r="E22" s="145">
        <f>SUM(E11:E20)-E21</f>
        <v>0</v>
      </c>
      <c r="F22" s="145">
        <f>SUM(F11:F20)-F21</f>
        <v>0</v>
      </c>
    </row>
    <row r="23" spans="1:6">
      <c r="C23" s="145">
        <f>C21-'4.0 DRE'!C11</f>
        <v>0</v>
      </c>
      <c r="D23" s="145">
        <f>D21-'4.0 DRE'!D11</f>
        <v>0</v>
      </c>
      <c r="E23" s="145">
        <f>E21-'4.0 DRE'!E11</f>
        <v>0</v>
      </c>
      <c r="F23" s="145">
        <f>F21-'4.0 DRE'!F11</f>
        <v>0</v>
      </c>
    </row>
    <row r="24" spans="1:6"/>
    <row r="25" spans="1:6" ht="30" customHeight="1"/>
    <row r="26" spans="1:6" ht="45" customHeight="1"/>
    <row r="27" spans="1:6">
      <c r="C27" s="6"/>
      <c r="D27" s="6"/>
    </row>
    <row r="28" spans="1:6">
      <c r="C28" s="6"/>
      <c r="D28" s="6"/>
    </row>
    <row r="29" spans="1:6">
      <c r="D29" s="6"/>
    </row>
    <row r="30" spans="1:6">
      <c r="C30" s="6"/>
      <c r="D30" s="6"/>
    </row>
    <row r="31" spans="1:6">
      <c r="C31" s="6"/>
      <c r="D31" s="6"/>
    </row>
    <row r="32" spans="1:6">
      <c r="C32" s="6"/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/>
    <row r="38" spans="3:4"/>
    <row r="39" spans="3:4"/>
    <row r="40" spans="3:4"/>
    <row r="41" spans="3:4"/>
    <row r="42" spans="3:4"/>
    <row r="43" spans="3:4"/>
    <row r="44" spans="3:4"/>
    <row r="45" spans="3:4"/>
    <row r="46" spans="3:4"/>
    <row r="47" spans="3:4"/>
    <row r="48" spans="3:4"/>
    <row r="49"/>
    <row r="50"/>
    <row r="51"/>
    <row r="52"/>
    <row r="53"/>
  </sheetData>
  <mergeCells count="4">
    <mergeCell ref="C9:D9"/>
    <mergeCell ref="B1:E6"/>
    <mergeCell ref="B9:B10"/>
    <mergeCell ref="E9:F9"/>
  </mergeCells>
  <conditionalFormatting sqref="B11:F21">
    <cfRule type="expression" dxfId="38" priority="4">
      <formula>MOD(ROW(),2)=0</formula>
    </cfRule>
  </conditionalFormatting>
  <conditionalFormatting sqref="C22:F23">
    <cfRule type="cellIs" dxfId="37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42"/>
  <sheetViews>
    <sheetView showGridLines="0" zoomScale="70" zoomScaleNormal="70" workbookViewId="0"/>
  </sheetViews>
  <sheetFormatPr defaultColWidth="8.7109375" defaultRowHeight="15"/>
  <cols>
    <col min="1" max="1" width="3.42578125" customWidth="1"/>
    <col min="2" max="2" width="70.140625" bestFit="1" customWidth="1"/>
    <col min="3" max="3" width="21.7109375" customWidth="1"/>
    <col min="4" max="4" width="24.140625" customWidth="1"/>
    <col min="5" max="5" width="19.140625" customWidth="1"/>
    <col min="6" max="6" width="19.28515625" customWidth="1"/>
    <col min="7" max="8" width="8.7109375" customWidth="1"/>
  </cols>
  <sheetData>
    <row r="5" spans="2:7" ht="15" customHeight="1">
      <c r="B5" s="125"/>
      <c r="C5" s="125"/>
      <c r="D5" s="125"/>
      <c r="E5" s="4"/>
      <c r="F5" s="4"/>
      <c r="G5" s="4"/>
    </row>
    <row r="6" spans="2:7" ht="15" customHeight="1">
      <c r="B6" s="4"/>
      <c r="C6" s="4"/>
      <c r="D6" s="4"/>
      <c r="E6" s="4"/>
      <c r="F6" s="4"/>
      <c r="G6" s="4"/>
    </row>
    <row r="7" spans="2:7" ht="15" customHeight="1">
      <c r="B7" s="3" t="s">
        <v>22</v>
      </c>
      <c r="C7" s="4"/>
      <c r="D7" s="4"/>
      <c r="E7" s="4"/>
      <c r="F7" s="4"/>
      <c r="G7" s="4"/>
    </row>
    <row r="8" spans="2:7" ht="21" customHeight="1">
      <c r="B8" s="3"/>
      <c r="C8" s="2"/>
      <c r="D8" s="2"/>
    </row>
    <row r="9" spans="2:7" ht="24" customHeight="1">
      <c r="B9" s="180"/>
      <c r="C9" s="177" t="s">
        <v>35</v>
      </c>
      <c r="D9" s="178"/>
      <c r="E9" s="177" t="s">
        <v>207</v>
      </c>
      <c r="F9" s="179"/>
    </row>
    <row r="10" spans="2:7" ht="24" customHeight="1">
      <c r="B10" s="180"/>
      <c r="C10" s="119" t="s">
        <v>209</v>
      </c>
      <c r="D10" s="119" t="s">
        <v>208</v>
      </c>
      <c r="E10" s="119" t="s">
        <v>202</v>
      </c>
      <c r="F10" s="119" t="s">
        <v>203</v>
      </c>
    </row>
    <row r="11" spans="2:7" ht="24" customHeight="1">
      <c r="B11" s="123" t="s">
        <v>218</v>
      </c>
      <c r="C11" s="38">
        <v>2306032</v>
      </c>
      <c r="D11" s="38">
        <v>2257209</v>
      </c>
      <c r="E11" s="38">
        <v>4629846</v>
      </c>
      <c r="F11" s="38">
        <v>4235694</v>
      </c>
    </row>
    <row r="12" spans="2:7" ht="24" customHeight="1">
      <c r="B12" s="123" t="s">
        <v>219</v>
      </c>
      <c r="C12" s="38">
        <v>732617</v>
      </c>
      <c r="D12" s="38">
        <v>579441</v>
      </c>
      <c r="E12" s="38">
        <v>1462079</v>
      </c>
      <c r="F12" s="38">
        <v>1468393</v>
      </c>
    </row>
    <row r="13" spans="2:7" ht="24" customHeight="1">
      <c r="B13" s="123" t="s">
        <v>220</v>
      </c>
      <c r="C13" s="38">
        <v>859801</v>
      </c>
      <c r="D13" s="38">
        <v>683279</v>
      </c>
      <c r="E13" s="38">
        <v>1517409</v>
      </c>
      <c r="F13" s="38">
        <v>1112782</v>
      </c>
    </row>
    <row r="14" spans="2:7" ht="24" customHeight="1">
      <c r="B14" s="123" t="s">
        <v>56</v>
      </c>
      <c r="C14" s="38">
        <v>217072</v>
      </c>
      <c r="D14" s="38">
        <v>256948</v>
      </c>
      <c r="E14" s="38">
        <v>441737</v>
      </c>
      <c r="F14" s="38">
        <v>456964</v>
      </c>
    </row>
    <row r="15" spans="2:7" ht="24" customHeight="1">
      <c r="B15" s="123" t="s">
        <v>57</v>
      </c>
      <c r="C15" s="38">
        <v>25514</v>
      </c>
      <c r="D15" s="38">
        <v>27336</v>
      </c>
      <c r="E15" s="38">
        <v>50128</v>
      </c>
      <c r="F15" s="38">
        <v>51335</v>
      </c>
    </row>
    <row r="16" spans="2:7" ht="24" customHeight="1">
      <c r="B16" s="123" t="s">
        <v>58</v>
      </c>
      <c r="C16" s="38">
        <v>106017</v>
      </c>
      <c r="D16" s="38">
        <v>100998</v>
      </c>
      <c r="E16" s="38">
        <v>179283</v>
      </c>
      <c r="F16" s="38">
        <v>203585</v>
      </c>
    </row>
    <row r="17" spans="2:6" ht="24" customHeight="1">
      <c r="B17" s="123" t="s">
        <v>59</v>
      </c>
      <c r="C17" s="38">
        <v>25026</v>
      </c>
      <c r="D17" s="38">
        <v>25060</v>
      </c>
      <c r="E17" s="38">
        <v>50361</v>
      </c>
      <c r="F17" s="38">
        <v>41321</v>
      </c>
    </row>
    <row r="18" spans="2:6" ht="24" customHeight="1">
      <c r="B18" s="123" t="s">
        <v>60</v>
      </c>
      <c r="C18" s="38">
        <v>377212</v>
      </c>
      <c r="D18" s="38">
        <v>328439</v>
      </c>
      <c r="E18" s="38">
        <v>778448</v>
      </c>
      <c r="F18" s="38">
        <v>652069</v>
      </c>
    </row>
    <row r="19" spans="2:6" ht="24" customHeight="1">
      <c r="B19" s="123" t="s">
        <v>204</v>
      </c>
      <c r="C19" s="38">
        <v>187442</v>
      </c>
      <c r="D19" s="38">
        <v>167632</v>
      </c>
      <c r="E19" s="38">
        <v>374087</v>
      </c>
      <c r="F19" s="38">
        <v>331730</v>
      </c>
    </row>
    <row r="20" spans="2:6" ht="24" customHeight="1">
      <c r="B20" s="123" t="s">
        <v>205</v>
      </c>
      <c r="C20" s="38">
        <v>9432</v>
      </c>
      <c r="D20" s="38">
        <v>11249</v>
      </c>
      <c r="E20" s="38">
        <v>17027</v>
      </c>
      <c r="F20" s="38">
        <v>22526</v>
      </c>
    </row>
    <row r="21" spans="2:6" ht="24" customHeight="1">
      <c r="B21" s="123" t="s">
        <v>61</v>
      </c>
      <c r="C21" s="38">
        <v>77111</v>
      </c>
      <c r="D21" s="38">
        <v>36073</v>
      </c>
      <c r="E21" s="38">
        <v>133013</v>
      </c>
      <c r="F21" s="38">
        <v>95540</v>
      </c>
    </row>
    <row r="22" spans="2:6" ht="24" customHeight="1">
      <c r="B22" s="123" t="s">
        <v>206</v>
      </c>
      <c r="C22" s="38">
        <v>28638</v>
      </c>
      <c r="D22" s="38">
        <v>102651</v>
      </c>
      <c r="E22" s="38">
        <v>39389</v>
      </c>
      <c r="F22" s="38">
        <v>148621</v>
      </c>
    </row>
    <row r="23" spans="2:6" ht="24" customHeight="1">
      <c r="B23" s="123" t="s">
        <v>254</v>
      </c>
      <c r="C23" s="38" t="s">
        <v>31</v>
      </c>
      <c r="D23" s="38">
        <v>1405106</v>
      </c>
      <c r="E23" s="38" t="s">
        <v>31</v>
      </c>
      <c r="F23" s="38">
        <v>1405106</v>
      </c>
    </row>
    <row r="24" spans="2:6" ht="24" customHeight="1">
      <c r="B24" s="123" t="s">
        <v>62</v>
      </c>
      <c r="C24" s="38">
        <v>106094</v>
      </c>
      <c r="D24" s="38">
        <v>41995</v>
      </c>
      <c r="E24" s="38">
        <v>181290</v>
      </c>
      <c r="F24" s="38">
        <v>66913</v>
      </c>
    </row>
    <row r="25" spans="2:6" ht="24" customHeight="1" thickBot="1">
      <c r="B25" s="124"/>
      <c r="C25" s="72">
        <f>SUM(C11:C24)</f>
        <v>5058008</v>
      </c>
      <c r="D25" s="72">
        <f t="shared" ref="D25:F25" si="0">SUM(D11:D24)</f>
        <v>6023416</v>
      </c>
      <c r="E25" s="72">
        <f t="shared" si="0"/>
        <v>9854097</v>
      </c>
      <c r="F25" s="72">
        <f t="shared" si="0"/>
        <v>10292579</v>
      </c>
    </row>
    <row r="26" spans="2:6" ht="15.75" thickTop="1"/>
    <row r="28" spans="2:6">
      <c r="C28" s="145">
        <f>'4.0 DRE'!C17+'4.0 DRE'!C25+C25</f>
        <v>0</v>
      </c>
      <c r="D28" s="145">
        <f>'4.0 DRE'!D17+'4.0 DRE'!D25+D25</f>
        <v>0</v>
      </c>
      <c r="E28" s="145">
        <f>'4.0 DRE'!E17+'4.0 DRE'!E25+E25</f>
        <v>0</v>
      </c>
      <c r="F28" s="145">
        <f>'4.0 DRE'!F17+'4.0 DRE'!F25+F25</f>
        <v>0</v>
      </c>
    </row>
    <row r="29" spans="2:6">
      <c r="C29" s="126"/>
      <c r="D29" s="6"/>
      <c r="E29" s="126"/>
      <c r="F29" s="126"/>
    </row>
    <row r="30" spans="2:6">
      <c r="C30" s="6"/>
      <c r="D30" s="6"/>
      <c r="E30" s="6"/>
      <c r="F30" s="6"/>
    </row>
    <row r="31" spans="2:6">
      <c r="C31" s="6"/>
      <c r="D31" s="6"/>
    </row>
    <row r="32" spans="2:6">
      <c r="C32" s="6"/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C37" s="6"/>
      <c r="D37" s="6"/>
    </row>
    <row r="38" spans="3:4">
      <c r="C38" s="6"/>
      <c r="D38" s="6"/>
    </row>
    <row r="39" spans="3:4">
      <c r="C39" s="6"/>
      <c r="D39" s="6"/>
    </row>
    <row r="40" spans="3:4">
      <c r="C40" s="6"/>
      <c r="D40" s="6"/>
    </row>
    <row r="41" spans="3:4">
      <c r="C41" s="6"/>
      <c r="D41" s="6"/>
    </row>
    <row r="42" spans="3:4">
      <c r="C42" s="6"/>
      <c r="D42" s="6"/>
    </row>
  </sheetData>
  <mergeCells count="3">
    <mergeCell ref="C9:D9"/>
    <mergeCell ref="B9:B10"/>
    <mergeCell ref="E9:F9"/>
  </mergeCells>
  <conditionalFormatting sqref="C14:D22 C24:D24 D23">
    <cfRule type="expression" dxfId="36" priority="8">
      <formula>MOD(ROW(),2)=0</formula>
    </cfRule>
  </conditionalFormatting>
  <conditionalFormatting sqref="B25:F25">
    <cfRule type="expression" dxfId="35" priority="7">
      <formula>MOD(ROW(),2)=0</formula>
    </cfRule>
  </conditionalFormatting>
  <conditionalFormatting sqref="E14:F24">
    <cfRule type="expression" dxfId="34" priority="6">
      <formula>MOD(ROW(),2)=0</formula>
    </cfRule>
  </conditionalFormatting>
  <conditionalFormatting sqref="B11:B24">
    <cfRule type="expression" dxfId="33" priority="5">
      <formula>MOD(ROW(),2)=0</formula>
    </cfRule>
  </conditionalFormatting>
  <conditionalFormatting sqref="C11:D13">
    <cfRule type="expression" dxfId="32" priority="4">
      <formula>MOD(ROW(),2)=0</formula>
    </cfRule>
  </conditionalFormatting>
  <conditionalFormatting sqref="E11:F13">
    <cfRule type="expression" dxfId="31" priority="3">
      <formula>MOD(ROW(),2)=0</formula>
    </cfRule>
  </conditionalFormatting>
  <conditionalFormatting sqref="C28:F28">
    <cfRule type="cellIs" dxfId="30" priority="2" operator="notEqual">
      <formula>0</formula>
    </cfRule>
  </conditionalFormatting>
  <conditionalFormatting sqref="C23">
    <cfRule type="expression" dxfId="2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showGridLines="0" workbookViewId="0"/>
  </sheetViews>
  <sheetFormatPr defaultColWidth="8.7109375" defaultRowHeight="15" customHeight="1"/>
  <cols>
    <col min="1" max="1" width="9.85546875" customWidth="1"/>
    <col min="2" max="2" width="59.7109375" customWidth="1"/>
    <col min="3" max="3" width="20.28515625" customWidth="1"/>
    <col min="4" max="4" width="20.5703125" customWidth="1"/>
    <col min="5" max="6" width="16.7109375" bestFit="1" customWidth="1"/>
    <col min="16384" max="16384" width="8.7109375" customWidth="1"/>
  </cols>
  <sheetData>
    <row r="1" spans="1:6" ht="15" customHeight="1">
      <c r="B1" s="169"/>
      <c r="C1" s="169"/>
      <c r="D1" s="169"/>
      <c r="E1" s="169"/>
      <c r="F1" s="169"/>
    </row>
    <row r="2" spans="1:6" ht="15" customHeight="1">
      <c r="B2" s="169"/>
      <c r="C2" s="169"/>
      <c r="D2" s="169"/>
      <c r="E2" s="169"/>
      <c r="F2" s="169"/>
    </row>
    <row r="3" spans="1:6" ht="15" customHeight="1">
      <c r="B3" s="169"/>
      <c r="C3" s="169"/>
      <c r="D3" s="169"/>
      <c r="E3" s="169"/>
      <c r="F3" s="169"/>
    </row>
    <row r="4" spans="1:6" ht="15" customHeight="1">
      <c r="B4" s="169"/>
      <c r="C4" s="169"/>
      <c r="D4" s="169"/>
      <c r="E4" s="169"/>
      <c r="F4" s="169"/>
    </row>
    <row r="5" spans="1:6" ht="15" customHeight="1">
      <c r="B5" s="169"/>
      <c r="C5" s="169"/>
      <c r="D5" s="169"/>
      <c r="E5" s="169"/>
      <c r="F5" s="169"/>
    </row>
    <row r="6" spans="1:6" ht="15" customHeight="1">
      <c r="B6" s="169"/>
      <c r="C6" s="169"/>
      <c r="D6" s="169"/>
      <c r="E6" s="169"/>
      <c r="F6" s="169"/>
    </row>
    <row r="7" spans="1:6" ht="24.6" customHeight="1">
      <c r="A7" s="9"/>
      <c r="B7" s="3" t="s">
        <v>22</v>
      </c>
      <c r="C7" s="9"/>
      <c r="D7" s="9"/>
      <c r="E7" s="9"/>
    </row>
    <row r="8" spans="1:6" ht="24.6" customHeight="1">
      <c r="A8" s="9"/>
      <c r="B8" s="3"/>
      <c r="C8" s="9"/>
      <c r="D8" s="9"/>
      <c r="E8" s="9"/>
    </row>
    <row r="9" spans="1:6" ht="32.450000000000003" customHeight="1">
      <c r="A9" s="9"/>
      <c r="B9" s="170"/>
      <c r="C9" s="177" t="s">
        <v>35</v>
      </c>
      <c r="D9" s="178"/>
      <c r="E9" s="177" t="s">
        <v>207</v>
      </c>
      <c r="F9" s="179"/>
    </row>
    <row r="10" spans="1:6" ht="31.5" customHeight="1">
      <c r="A10" s="9"/>
      <c r="B10" s="170"/>
      <c r="C10" s="119" t="s">
        <v>209</v>
      </c>
      <c r="D10" s="119" t="s">
        <v>208</v>
      </c>
      <c r="E10" s="119" t="s">
        <v>202</v>
      </c>
      <c r="F10" s="119" t="s">
        <v>203</v>
      </c>
    </row>
    <row r="11" spans="1:6" ht="24.6" customHeight="1">
      <c r="A11" s="9"/>
      <c r="B11" s="57" t="s">
        <v>36</v>
      </c>
      <c r="C11" s="58">
        <v>310711</v>
      </c>
      <c r="D11" s="59">
        <v>409856</v>
      </c>
      <c r="E11" s="59">
        <v>572886</v>
      </c>
      <c r="F11" s="59">
        <v>803911</v>
      </c>
    </row>
    <row r="12" spans="1:6" ht="24.6" customHeight="1">
      <c r="A12" s="9"/>
      <c r="B12" s="57" t="s">
        <v>37</v>
      </c>
      <c r="C12" s="58">
        <v>238435</v>
      </c>
      <c r="D12" s="59">
        <v>233089</v>
      </c>
      <c r="E12" s="59">
        <v>477514</v>
      </c>
      <c r="F12" s="59">
        <v>459205</v>
      </c>
    </row>
    <row r="13" spans="1:6" ht="24.6" customHeight="1">
      <c r="A13" s="9"/>
      <c r="B13" s="57" t="s">
        <v>38</v>
      </c>
      <c r="C13" s="58">
        <v>89918</v>
      </c>
      <c r="D13" s="59">
        <v>89298</v>
      </c>
      <c r="E13" s="59">
        <v>179835</v>
      </c>
      <c r="F13" s="59">
        <v>178596</v>
      </c>
    </row>
    <row r="14" spans="1:6" ht="24.6" customHeight="1">
      <c r="A14" s="9"/>
      <c r="B14" s="57" t="s">
        <v>39</v>
      </c>
      <c r="C14" s="58">
        <v>99298</v>
      </c>
      <c r="D14" s="59">
        <v>108330</v>
      </c>
      <c r="E14" s="59">
        <v>171449</v>
      </c>
      <c r="F14" s="59">
        <v>172137</v>
      </c>
    </row>
    <row r="15" spans="1:6" ht="24.6" customHeight="1">
      <c r="A15" s="9"/>
      <c r="B15" s="57" t="s">
        <v>40</v>
      </c>
      <c r="C15" s="58">
        <v>127295</v>
      </c>
      <c r="D15" s="59">
        <v>126663</v>
      </c>
      <c r="E15" s="59">
        <v>252724</v>
      </c>
      <c r="F15" s="59">
        <v>236746</v>
      </c>
    </row>
    <row r="16" spans="1:6" ht="24.6" customHeight="1">
      <c r="A16" s="9"/>
      <c r="B16" s="57" t="s">
        <v>41</v>
      </c>
      <c r="C16" s="58">
        <v>995113</v>
      </c>
      <c r="D16" s="59">
        <v>835650</v>
      </c>
      <c r="E16" s="59">
        <v>1946719</v>
      </c>
      <c r="F16" s="59">
        <v>1469946</v>
      </c>
    </row>
    <row r="17" spans="1:6" ht="24.6" customHeight="1">
      <c r="A17" s="9"/>
      <c r="B17" s="57" t="s">
        <v>42</v>
      </c>
      <c r="C17" s="58">
        <v>127895</v>
      </c>
      <c r="D17" s="59">
        <v>151413</v>
      </c>
      <c r="E17" s="59">
        <v>255789</v>
      </c>
      <c r="F17" s="59">
        <v>302827</v>
      </c>
    </row>
    <row r="18" spans="1:6" ht="24.6" customHeight="1">
      <c r="A18" s="9"/>
      <c r="B18" s="57" t="s">
        <v>43</v>
      </c>
      <c r="C18" s="58">
        <v>491670</v>
      </c>
      <c r="D18" s="59">
        <v>472642</v>
      </c>
      <c r="E18" s="59">
        <v>1110402</v>
      </c>
      <c r="F18" s="59">
        <v>926231</v>
      </c>
    </row>
    <row r="19" spans="1:6" ht="24.6" customHeight="1">
      <c r="A19" s="9"/>
      <c r="B19" s="57" t="s">
        <v>44</v>
      </c>
      <c r="C19" s="58">
        <v>-174303</v>
      </c>
      <c r="D19" s="59">
        <v>-169732</v>
      </c>
      <c r="E19" s="59">
        <v>-337472</v>
      </c>
      <c r="F19" s="59">
        <v>-313905</v>
      </c>
    </row>
    <row r="20" spans="1:6" ht="24.6" customHeight="1" thickBot="1">
      <c r="A20" s="9"/>
      <c r="B20" s="57"/>
      <c r="C20" s="60">
        <v>2306032</v>
      </c>
      <c r="D20" s="60">
        <v>2257209</v>
      </c>
      <c r="E20" s="60">
        <v>4629846</v>
      </c>
      <c r="F20" s="60">
        <v>4235694</v>
      </c>
    </row>
    <row r="21" spans="1:6" hidden="1"/>
    <row r="22" spans="1:6" ht="15.75" hidden="1" thickTop="1">
      <c r="C22" s="7"/>
      <c r="D22" s="7"/>
    </row>
    <row r="23" spans="1:6" ht="15.75" hidden="1" thickTop="1">
      <c r="C23" s="6"/>
      <c r="D23" s="6"/>
    </row>
    <row r="24" spans="1:6" ht="15.75" hidden="1" thickTop="1">
      <c r="C24" s="6"/>
      <c r="D24" s="6"/>
    </row>
    <row r="25" spans="1:6" ht="15.75" hidden="1" thickTop="1">
      <c r="C25" s="6"/>
      <c r="D25" s="6"/>
    </row>
    <row r="26" spans="1:6" ht="15.75" hidden="1" thickTop="1"/>
    <row r="27" spans="1:6" ht="15.75" hidden="1" thickTop="1">
      <c r="C27" s="6"/>
      <c r="D27" s="6"/>
    </row>
    <row r="28" spans="1:6" ht="15.75" hidden="1" thickTop="1">
      <c r="C28" s="6"/>
      <c r="D28" s="6"/>
    </row>
    <row r="29" spans="1:6" ht="15.75" hidden="1" thickTop="1">
      <c r="C29" s="6"/>
      <c r="D29" s="6"/>
    </row>
    <row r="30" spans="1:6" ht="15.75" hidden="1" thickTop="1">
      <c r="C30" s="6"/>
      <c r="D30" s="6"/>
    </row>
    <row r="31" spans="1:6" ht="15.75" hidden="1" thickTop="1">
      <c r="D31" s="6"/>
    </row>
    <row r="32" spans="1:6" ht="15.75" hidden="1" thickTop="1">
      <c r="C32" s="6"/>
      <c r="D32" s="6"/>
    </row>
    <row r="33" spans="3:6" ht="15.75" hidden="1" thickTop="1">
      <c r="C33" s="6"/>
      <c r="D33" s="6"/>
    </row>
    <row r="34" spans="3:6" ht="15.75" hidden="1" thickTop="1">
      <c r="C34" s="6"/>
      <c r="D34" s="6"/>
    </row>
    <row r="35" spans="3:6" ht="15.75" hidden="1" thickTop="1">
      <c r="C35" s="6"/>
      <c r="D35" s="6"/>
    </row>
    <row r="36" spans="3:6" ht="15.75" hidden="1" thickTop="1">
      <c r="C36" s="6"/>
      <c r="D36" s="6"/>
    </row>
    <row r="37" spans="3:6" ht="15.75" hidden="1" thickTop="1">
      <c r="C37" s="6"/>
      <c r="D37" s="6"/>
    </row>
    <row r="38" spans="3:6" ht="15.75" hidden="1" thickTop="1">
      <c r="C38" s="6"/>
      <c r="D38" s="6"/>
    </row>
    <row r="39" spans="3:6" ht="15.75" thickTop="1"/>
    <row r="40" spans="3:6" ht="15" customHeight="1">
      <c r="C40" s="145">
        <f>SUM(C11:C19)-C20</f>
        <v>0</v>
      </c>
      <c r="D40" s="145">
        <f t="shared" ref="D40:F40" si="0">SUM(D11:D19)-D20</f>
        <v>0</v>
      </c>
      <c r="E40" s="145">
        <f t="shared" si="0"/>
        <v>0</v>
      </c>
      <c r="F40" s="145">
        <f t="shared" si="0"/>
        <v>0</v>
      </c>
    </row>
  </sheetData>
  <mergeCells count="4">
    <mergeCell ref="B1:F6"/>
    <mergeCell ref="B9:B10"/>
    <mergeCell ref="C9:D9"/>
    <mergeCell ref="E9:F9"/>
  </mergeCells>
  <conditionalFormatting sqref="B11:B20">
    <cfRule type="expression" dxfId="28" priority="4">
      <formula>MOD(ROW(),2)=0</formula>
    </cfRule>
  </conditionalFormatting>
  <conditionalFormatting sqref="C11:D20">
    <cfRule type="expression" dxfId="27" priority="3">
      <formula>MOD(ROW(),2)=0</formula>
    </cfRule>
  </conditionalFormatting>
  <conditionalFormatting sqref="E11:F20">
    <cfRule type="expression" dxfId="26" priority="2">
      <formula>MOD(ROW(),2)=0</formula>
    </cfRule>
  </conditionalFormatting>
  <conditionalFormatting sqref="C40:F40">
    <cfRule type="cellIs" dxfId="25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E24"/>
  <sheetViews>
    <sheetView showGridLines="0" zoomScale="85" zoomScaleNormal="85" workbookViewId="0">
      <selection activeCell="D18" sqref="D18"/>
    </sheetView>
  </sheetViews>
  <sheetFormatPr defaultColWidth="8.7109375" defaultRowHeight="15"/>
  <cols>
    <col min="1" max="1" width="5.85546875" customWidth="1"/>
    <col min="2" max="2" width="49" customWidth="1"/>
    <col min="3" max="4" width="16.140625" customWidth="1"/>
    <col min="5" max="5" width="12.140625" customWidth="1"/>
  </cols>
  <sheetData>
    <row r="6" spans="2:5" ht="27.95" customHeight="1">
      <c r="B6" s="10"/>
      <c r="C6" s="10"/>
      <c r="D6" s="10"/>
    </row>
    <row r="7" spans="2:5" ht="27.95" customHeight="1">
      <c r="B7" s="5" t="s">
        <v>22</v>
      </c>
      <c r="C7" s="10"/>
      <c r="D7" s="10"/>
    </row>
    <row r="8" spans="2:5" ht="27.95" customHeight="1">
      <c r="B8" s="10"/>
      <c r="C8" s="10"/>
      <c r="D8" s="10"/>
    </row>
    <row r="9" spans="2:5" ht="30" customHeight="1">
      <c r="B9" s="159" t="s">
        <v>232</v>
      </c>
      <c r="C9" s="119" t="s">
        <v>209</v>
      </c>
      <c r="D9" s="119" t="s">
        <v>208</v>
      </c>
      <c r="E9" s="119" t="s">
        <v>246</v>
      </c>
    </row>
    <row r="10" spans="2:5" ht="23.45" customHeight="1">
      <c r="B10" s="50" t="s">
        <v>210</v>
      </c>
      <c r="C10" s="69">
        <v>365439</v>
      </c>
      <c r="D10" s="69">
        <v>-900278</v>
      </c>
      <c r="E10" s="69" t="s">
        <v>31</v>
      </c>
    </row>
    <row r="11" spans="2:5" ht="23.45" customHeight="1">
      <c r="B11" s="50" t="s">
        <v>63</v>
      </c>
      <c r="C11" s="69">
        <v>137575</v>
      </c>
      <c r="D11" s="69">
        <v>-524406</v>
      </c>
      <c r="E11" s="69" t="s">
        <v>31</v>
      </c>
    </row>
    <row r="12" spans="2:5" ht="23.45" customHeight="1">
      <c r="B12" s="50" t="s">
        <v>64</v>
      </c>
      <c r="C12" s="69">
        <v>-11565</v>
      </c>
      <c r="D12" s="69">
        <v>332387</v>
      </c>
      <c r="E12" s="69" t="s">
        <v>31</v>
      </c>
    </row>
    <row r="13" spans="2:5" ht="23.45" customHeight="1">
      <c r="B13" s="50" t="s">
        <v>65</v>
      </c>
      <c r="C13" s="69">
        <v>196874</v>
      </c>
      <c r="D13" s="69">
        <v>178881</v>
      </c>
      <c r="E13" s="160">
        <f>C13/D13-1</f>
        <v>0.10058642337643464</v>
      </c>
    </row>
    <row r="14" spans="2:5" ht="23.45" customHeight="1">
      <c r="B14" s="90" t="s">
        <v>66</v>
      </c>
      <c r="C14" s="70">
        <v>688323</v>
      </c>
      <c r="D14" s="70">
        <v>-913416</v>
      </c>
      <c r="E14" s="70" t="s">
        <v>31</v>
      </c>
    </row>
    <row r="15" spans="2:5" ht="23.45" customHeight="1">
      <c r="B15" s="120" t="s">
        <v>211</v>
      </c>
      <c r="C15" s="69" t="s">
        <v>235</v>
      </c>
      <c r="D15" s="69">
        <v>1660356</v>
      </c>
      <c r="E15" s="69" t="s">
        <v>31</v>
      </c>
    </row>
    <row r="16" spans="2:5" ht="23.45" customHeight="1">
      <c r="B16" s="120" t="s">
        <v>212</v>
      </c>
      <c r="C16" s="69" t="s">
        <v>235</v>
      </c>
      <c r="D16" s="69">
        <v>-145493</v>
      </c>
      <c r="E16" s="69" t="s">
        <v>31</v>
      </c>
    </row>
    <row r="17" spans="2:5" ht="24" customHeight="1">
      <c r="B17" s="90" t="s">
        <v>67</v>
      </c>
      <c r="C17" s="70">
        <v>688323</v>
      </c>
      <c r="D17" s="70">
        <v>601447</v>
      </c>
      <c r="E17" s="161">
        <f>C17/D17-1</f>
        <v>0.14444498018944318</v>
      </c>
    </row>
    <row r="18" spans="2:5">
      <c r="C18" s="145">
        <f>SUM(C10:C13)-C14</f>
        <v>0</v>
      </c>
      <c r="D18" s="145">
        <f>SUM(D10:D13)-D14</f>
        <v>0</v>
      </c>
    </row>
    <row r="19" spans="2:5">
      <c r="C19" s="145">
        <f>SUM(C14:C16)-C17</f>
        <v>0</v>
      </c>
      <c r="D19" s="145">
        <f>SUM(D14:D16)-D17</f>
        <v>0</v>
      </c>
    </row>
    <row r="20" spans="2:5">
      <c r="C20" s="6"/>
      <c r="D20" s="6"/>
    </row>
    <row r="21" spans="2:5">
      <c r="C21" s="6"/>
      <c r="D21" s="6"/>
    </row>
    <row r="22" spans="2:5">
      <c r="C22" s="6"/>
      <c r="D22" s="6"/>
    </row>
    <row r="23" spans="2:5">
      <c r="C23" s="6"/>
      <c r="D23" s="6"/>
    </row>
    <row r="24" spans="2:5">
      <c r="C24" s="6"/>
      <c r="D24" s="6"/>
    </row>
  </sheetData>
  <conditionalFormatting sqref="B10:D17">
    <cfRule type="expression" dxfId="24" priority="6">
      <formula>MOD(ROW(),2)=0</formula>
    </cfRule>
  </conditionalFormatting>
  <conditionalFormatting sqref="C18:D19">
    <cfRule type="cellIs" dxfId="23" priority="2" operator="notEqual">
      <formula>0</formula>
    </cfRule>
  </conditionalFormatting>
  <conditionalFormatting sqref="E10:E17">
    <cfRule type="expression" dxfId="2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F36"/>
  <sheetViews>
    <sheetView showGridLines="0" zoomScale="85" zoomScaleNormal="85" workbookViewId="0">
      <selection activeCell="O32" sqref="O32"/>
    </sheetView>
  </sheetViews>
  <sheetFormatPr defaultColWidth="2.7109375" defaultRowHeight="15"/>
  <cols>
    <col min="1" max="1" width="4.7109375" customWidth="1"/>
    <col min="2" max="2" width="61.5703125" bestFit="1" customWidth="1"/>
    <col min="3" max="3" width="19.140625" customWidth="1"/>
    <col min="4" max="4" width="21.85546875" customWidth="1"/>
    <col min="5" max="5" width="20.28515625" customWidth="1"/>
    <col min="6" max="6" width="20.140625" customWidth="1"/>
  </cols>
  <sheetData>
    <row r="4" spans="2:6">
      <c r="B4" s="181"/>
      <c r="C4" s="182"/>
      <c r="D4" s="182"/>
      <c r="E4" s="182"/>
    </row>
    <row r="5" spans="2:6">
      <c r="B5" s="182"/>
      <c r="C5" s="182"/>
      <c r="D5" s="182"/>
      <c r="E5" s="182"/>
    </row>
    <row r="6" spans="2:6" ht="21.95" customHeight="1">
      <c r="B6" s="182"/>
      <c r="C6" s="182"/>
      <c r="D6" s="182"/>
      <c r="E6" s="182"/>
    </row>
    <row r="7" spans="2:6" ht="21.6" customHeight="1">
      <c r="B7" s="5" t="s">
        <v>22</v>
      </c>
      <c r="C7" s="2"/>
      <c r="D7" s="2"/>
    </row>
    <row r="8" spans="2:6" ht="21.6" customHeight="1">
      <c r="B8" s="5"/>
      <c r="C8" s="2"/>
      <c r="D8" s="2"/>
    </row>
    <row r="9" spans="2:6" ht="21.6" customHeight="1">
      <c r="B9" s="180"/>
      <c r="C9" s="177" t="s">
        <v>35</v>
      </c>
      <c r="D9" s="178"/>
      <c r="E9" s="177" t="s">
        <v>207</v>
      </c>
      <c r="F9" s="179"/>
    </row>
    <row r="10" spans="2:6" ht="20.45" customHeight="1">
      <c r="B10" s="180"/>
      <c r="C10" s="119" t="s">
        <v>209</v>
      </c>
      <c r="D10" s="119" t="s">
        <v>208</v>
      </c>
      <c r="E10" s="119" t="s">
        <v>202</v>
      </c>
      <c r="F10" s="119" t="s">
        <v>203</v>
      </c>
    </row>
    <row r="11" spans="2:6" ht="20.45" customHeight="1">
      <c r="B11" s="101" t="s">
        <v>68</v>
      </c>
      <c r="C11" s="103"/>
      <c r="D11" s="42"/>
      <c r="E11" s="42"/>
      <c r="F11" s="42"/>
    </row>
    <row r="12" spans="2:6" ht="20.45" customHeight="1">
      <c r="B12" s="102" t="s">
        <v>69</v>
      </c>
      <c r="C12" s="104">
        <v>20776</v>
      </c>
      <c r="D12" s="38">
        <v>16828</v>
      </c>
      <c r="E12" s="38">
        <v>31463</v>
      </c>
      <c r="F12" s="38">
        <v>25829</v>
      </c>
    </row>
    <row r="13" spans="2:6" ht="20.45" customHeight="1">
      <c r="B13" s="102" t="s">
        <v>70</v>
      </c>
      <c r="C13" s="104">
        <v>-10255</v>
      </c>
      <c r="D13" s="38">
        <v>-4089</v>
      </c>
      <c r="E13" s="38">
        <v>-16301</v>
      </c>
      <c r="F13" s="38">
        <v>-11999</v>
      </c>
    </row>
    <row r="14" spans="2:6" ht="20.45" customHeight="1">
      <c r="B14" s="102" t="s">
        <v>71</v>
      </c>
      <c r="C14" s="104">
        <v>75597</v>
      </c>
      <c r="D14" s="38">
        <v>100252</v>
      </c>
      <c r="E14" s="38">
        <v>137246</v>
      </c>
      <c r="F14" s="38">
        <v>193376</v>
      </c>
    </row>
    <row r="15" spans="2:6" ht="20.45" customHeight="1">
      <c r="B15" s="102" t="s">
        <v>72</v>
      </c>
      <c r="C15" s="104">
        <v>11222</v>
      </c>
      <c r="D15" s="38">
        <v>8248</v>
      </c>
      <c r="E15" s="38">
        <v>13111</v>
      </c>
      <c r="F15" s="38">
        <v>32213</v>
      </c>
    </row>
    <row r="16" spans="2:6" ht="20.45" customHeight="1">
      <c r="B16" s="102" t="s">
        <v>73</v>
      </c>
      <c r="C16" s="104">
        <v>2923</v>
      </c>
      <c r="D16" s="38">
        <v>14226</v>
      </c>
      <c r="E16" s="38">
        <v>7362</v>
      </c>
      <c r="F16" s="38">
        <v>15085</v>
      </c>
    </row>
    <row r="17" spans="2:6" ht="20.45" customHeight="1">
      <c r="B17" s="102" t="s">
        <v>74</v>
      </c>
      <c r="C17" s="104">
        <v>12355</v>
      </c>
      <c r="D17" s="38">
        <v>11258</v>
      </c>
      <c r="E17" s="38">
        <v>20843</v>
      </c>
      <c r="F17" s="38">
        <v>19959</v>
      </c>
    </row>
    <row r="18" spans="2:6" ht="20.45" customHeight="1">
      <c r="B18" s="102" t="s">
        <v>75</v>
      </c>
      <c r="C18" s="104">
        <v>65468</v>
      </c>
      <c r="D18" s="38">
        <v>59217</v>
      </c>
      <c r="E18" s="38">
        <v>92078</v>
      </c>
      <c r="F18" s="38">
        <v>111216</v>
      </c>
    </row>
    <row r="19" spans="2:6" ht="20.45" customHeight="1">
      <c r="B19" s="102" t="s">
        <v>76</v>
      </c>
      <c r="C19" s="105">
        <v>11441</v>
      </c>
      <c r="D19" s="40">
        <v>12890</v>
      </c>
      <c r="E19" s="40">
        <v>27963</v>
      </c>
      <c r="F19" s="40">
        <v>19478</v>
      </c>
    </row>
    <row r="20" spans="2:6" ht="20.45" customHeight="1">
      <c r="B20" s="102"/>
      <c r="C20" s="106">
        <v>189527</v>
      </c>
      <c r="D20" s="71">
        <v>218830</v>
      </c>
      <c r="E20" s="71">
        <v>313765</v>
      </c>
      <c r="F20" s="71">
        <v>405157</v>
      </c>
    </row>
    <row r="21" spans="2:6" ht="20.45" customHeight="1">
      <c r="B21" s="101" t="s">
        <v>77</v>
      </c>
      <c r="C21" s="104"/>
      <c r="D21" s="38"/>
      <c r="E21" s="38"/>
      <c r="F21" s="38"/>
    </row>
    <row r="22" spans="2:6" ht="20.45" customHeight="1">
      <c r="B22" s="102" t="s">
        <v>78</v>
      </c>
      <c r="C22" s="107">
        <v>-78011</v>
      </c>
      <c r="D22" s="93">
        <v>-56774</v>
      </c>
      <c r="E22" s="93">
        <v>-147917</v>
      </c>
      <c r="F22" s="93">
        <v>-113012</v>
      </c>
    </row>
    <row r="23" spans="2:6" ht="20.45" customHeight="1">
      <c r="B23" s="102" t="s">
        <v>79</v>
      </c>
      <c r="C23" s="107">
        <v>-1136</v>
      </c>
      <c r="D23" s="93">
        <v>-442</v>
      </c>
      <c r="E23" s="93">
        <v>-2008</v>
      </c>
      <c r="F23" s="93">
        <v>-874</v>
      </c>
    </row>
    <row r="24" spans="2:6" ht="20.45" customHeight="1">
      <c r="B24" s="102" t="s">
        <v>80</v>
      </c>
      <c r="C24" s="107">
        <v>-4475</v>
      </c>
      <c r="D24" s="93">
        <v>-11761</v>
      </c>
      <c r="E24" s="93">
        <v>-10455</v>
      </c>
      <c r="F24" s="93">
        <v>-21933</v>
      </c>
    </row>
    <row r="25" spans="2:6" ht="20.45" customHeight="1">
      <c r="B25" s="102" t="s">
        <v>247</v>
      </c>
      <c r="C25" s="107">
        <v>-19590</v>
      </c>
      <c r="D25" s="93">
        <v>-77589</v>
      </c>
      <c r="E25" s="93">
        <v>-85018</v>
      </c>
      <c r="F25" s="93">
        <v>-139778</v>
      </c>
    </row>
    <row r="26" spans="2:6" ht="20.45" customHeight="1">
      <c r="B26" s="102" t="s">
        <v>81</v>
      </c>
      <c r="C26" s="107">
        <v>-32445</v>
      </c>
      <c r="D26" s="93">
        <v>-366020</v>
      </c>
      <c r="E26" s="93">
        <v>-68181</v>
      </c>
      <c r="F26" s="93">
        <v>-375383</v>
      </c>
    </row>
    <row r="27" spans="2:6" ht="20.45" customHeight="1">
      <c r="B27" s="102" t="s">
        <v>82</v>
      </c>
      <c r="C27" s="107">
        <v>-9412</v>
      </c>
      <c r="D27" s="93">
        <v>-9130</v>
      </c>
      <c r="E27" s="93">
        <v>-19300</v>
      </c>
      <c r="F27" s="93">
        <v>-16208</v>
      </c>
    </row>
    <row r="28" spans="2:6" ht="20.45" customHeight="1">
      <c r="B28" s="102" t="s">
        <v>83</v>
      </c>
      <c r="C28" s="107">
        <v>-6711</v>
      </c>
      <c r="D28" s="93">
        <v>-4664</v>
      </c>
      <c r="E28" s="93">
        <v>-13103</v>
      </c>
      <c r="F28" s="93">
        <v>-9511</v>
      </c>
    </row>
    <row r="29" spans="2:6" ht="20.45" customHeight="1">
      <c r="B29" s="102" t="s">
        <v>84</v>
      </c>
      <c r="C29" s="107">
        <v>-6567</v>
      </c>
      <c r="D29" s="93">
        <v>-6428</v>
      </c>
      <c r="E29" s="93">
        <v>-9402</v>
      </c>
      <c r="F29" s="93">
        <v>-11815</v>
      </c>
    </row>
    <row r="30" spans="2:6" ht="20.45" customHeight="1">
      <c r="B30" s="102" t="s">
        <v>76</v>
      </c>
      <c r="C30" s="107">
        <v>-19615</v>
      </c>
      <c r="D30" s="93">
        <v>-18409</v>
      </c>
      <c r="E30" s="93">
        <v>-39164</v>
      </c>
      <c r="F30" s="93">
        <v>-24227</v>
      </c>
    </row>
    <row r="31" spans="2:6" ht="20.45" customHeight="1">
      <c r="B31" s="101"/>
      <c r="C31" s="108">
        <v>-177962</v>
      </c>
      <c r="D31" s="94">
        <v>-551217</v>
      </c>
      <c r="E31" s="94">
        <v>-394548</v>
      </c>
      <c r="F31" s="94">
        <v>-712741</v>
      </c>
    </row>
    <row r="32" spans="2:6" ht="15.75" thickBot="1">
      <c r="B32" s="101" t="s">
        <v>85</v>
      </c>
      <c r="C32" s="109">
        <v>11565</v>
      </c>
      <c r="D32" s="95">
        <v>-332387</v>
      </c>
      <c r="E32" s="95">
        <v>-80783</v>
      </c>
      <c r="F32" s="95">
        <v>-307584</v>
      </c>
    </row>
    <row r="33" spans="3:6" ht="15.75" thickTop="1">
      <c r="C33" s="145">
        <f>SUM(C12:C19)-C20</f>
        <v>0</v>
      </c>
      <c r="D33" s="145">
        <f t="shared" ref="D33:F33" si="0">SUM(D12:D19)-D20</f>
        <v>0</v>
      </c>
      <c r="E33" s="145">
        <f t="shared" si="0"/>
        <v>0</v>
      </c>
      <c r="F33" s="145">
        <f t="shared" si="0"/>
        <v>0</v>
      </c>
    </row>
    <row r="34" spans="3:6">
      <c r="C34" s="145">
        <f>SUM(C22:C30)-C31</f>
        <v>0</v>
      </c>
      <c r="D34" s="145">
        <f t="shared" ref="D34:F34" si="1">SUM(D22:D30)-D31</f>
        <v>0</v>
      </c>
      <c r="E34" s="145">
        <f t="shared" si="1"/>
        <v>0</v>
      </c>
      <c r="F34" s="145">
        <f t="shared" si="1"/>
        <v>0</v>
      </c>
    </row>
    <row r="35" spans="3:6">
      <c r="C35" s="145">
        <f>C31+C20-C32</f>
        <v>0</v>
      </c>
      <c r="D35" s="145">
        <f t="shared" ref="D35:F35" si="2">D31+D20-D32</f>
        <v>0</v>
      </c>
      <c r="E35" s="145">
        <f t="shared" si="2"/>
        <v>0</v>
      </c>
      <c r="F35" s="145">
        <f t="shared" si="2"/>
        <v>0</v>
      </c>
    </row>
    <row r="36" spans="3:6">
      <c r="C36" s="145">
        <f>'4.0 DRE'!C28+'4.0 DRE'!C29-C32</f>
        <v>0</v>
      </c>
      <c r="D36" s="145">
        <f>'4.0 DRE'!D28+'4.0 DRE'!D29-D32</f>
        <v>0</v>
      </c>
      <c r="E36" s="145">
        <f>'4.0 DRE'!E28+'4.0 DRE'!E29-E32</f>
        <v>0</v>
      </c>
      <c r="F36" s="145">
        <f>'4.0 DRE'!F28+'4.0 DRE'!F29-F32</f>
        <v>0</v>
      </c>
    </row>
  </sheetData>
  <mergeCells count="4">
    <mergeCell ref="B4:E6"/>
    <mergeCell ref="B9:B10"/>
    <mergeCell ref="C9:D9"/>
    <mergeCell ref="E9:F9"/>
  </mergeCells>
  <conditionalFormatting sqref="B11:B32">
    <cfRule type="expression" dxfId="21" priority="6">
      <formula>MOD(ROW(),2)=0</formula>
    </cfRule>
  </conditionalFormatting>
  <conditionalFormatting sqref="C11:D32">
    <cfRule type="expression" dxfId="20" priority="5">
      <formula>MOD(ROW(),2)=0</formula>
    </cfRule>
  </conditionalFormatting>
  <conditionalFormatting sqref="E11:E32">
    <cfRule type="expression" dxfId="19" priority="3">
      <formula>MOD(ROW(),2)=0</formula>
    </cfRule>
  </conditionalFormatting>
  <conditionalFormatting sqref="F11:F32">
    <cfRule type="expression" dxfId="18" priority="2">
      <formula>MOD(ROW(),2)=0</formula>
    </cfRule>
  </conditionalFormatting>
  <conditionalFormatting sqref="C33:F36">
    <cfRule type="cellIs" dxfId="17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41"/>
  <sheetViews>
    <sheetView showGridLines="0" topLeftCell="A4" zoomScale="115" zoomScaleNormal="115" workbookViewId="0">
      <selection activeCell="K19" sqref="K19"/>
    </sheetView>
  </sheetViews>
  <sheetFormatPr defaultColWidth="8.7109375" defaultRowHeight="15"/>
  <cols>
    <col min="1" max="1" width="9.85546875" customWidth="1"/>
    <col min="2" max="2" width="30.140625" customWidth="1"/>
    <col min="3" max="5" width="12" customWidth="1"/>
    <col min="6" max="6" width="10.5703125" customWidth="1"/>
    <col min="7" max="7" width="12.42578125" bestFit="1" customWidth="1"/>
    <col min="8" max="8" width="10.85546875" bestFit="1" customWidth="1"/>
    <col min="9" max="9" width="12.140625" customWidth="1"/>
    <col min="10" max="10" width="5.140625" bestFit="1" customWidth="1"/>
  </cols>
  <sheetData>
    <row r="1" spans="2:10" hidden="1"/>
    <row r="2" spans="2:10" hidden="1"/>
    <row r="3" spans="2:10" hidden="1"/>
    <row r="4" spans="2:10" ht="15" customHeight="1">
      <c r="B4" s="181"/>
      <c r="C4" s="181"/>
      <c r="D4" s="181"/>
      <c r="E4" s="181"/>
      <c r="F4" s="181"/>
      <c r="G4" s="181"/>
      <c r="H4" s="181"/>
      <c r="I4" s="181"/>
    </row>
    <row r="5" spans="2:10" ht="15" customHeight="1">
      <c r="B5" s="181"/>
      <c r="C5" s="181"/>
      <c r="D5" s="181"/>
      <c r="E5" s="181"/>
      <c r="F5" s="181"/>
      <c r="G5" s="181"/>
      <c r="H5" s="181"/>
      <c r="I5" s="181"/>
    </row>
    <row r="6" spans="2:10" ht="15" customHeight="1">
      <c r="B6" s="181"/>
      <c r="C6" s="181"/>
      <c r="D6" s="181"/>
      <c r="E6" s="181"/>
      <c r="F6" s="181"/>
      <c r="G6" s="181"/>
      <c r="H6" s="181"/>
      <c r="I6" s="181"/>
    </row>
    <row r="7" spans="2:10" ht="15" customHeight="1">
      <c r="B7" s="82"/>
      <c r="C7" s="82"/>
      <c r="D7" s="82"/>
      <c r="E7" s="82"/>
      <c r="F7" s="82"/>
      <c r="G7" s="82"/>
      <c r="H7" s="82"/>
      <c r="I7" s="82"/>
    </row>
    <row r="8" spans="2:10" ht="15" customHeight="1">
      <c r="B8" s="82"/>
      <c r="C8" s="82"/>
      <c r="D8" s="82"/>
      <c r="E8" s="82"/>
      <c r="F8" s="82"/>
      <c r="G8" s="82"/>
      <c r="H8" s="82"/>
      <c r="I8" s="82"/>
    </row>
    <row r="9" spans="2:10" ht="11.25" customHeight="1">
      <c r="B9" s="82"/>
      <c r="C9" s="82"/>
      <c r="D9" s="82"/>
      <c r="E9" s="82"/>
      <c r="F9" s="82"/>
      <c r="G9" s="82"/>
      <c r="H9" s="82"/>
      <c r="I9" s="82"/>
    </row>
    <row r="10" spans="2:10" ht="11.25" customHeight="1">
      <c r="B10" s="82"/>
      <c r="C10" s="82"/>
      <c r="D10" s="82"/>
      <c r="E10" s="82"/>
      <c r="F10" s="82"/>
      <c r="G10" s="82"/>
      <c r="H10" s="82"/>
      <c r="I10" s="82"/>
    </row>
    <row r="11" spans="2:10" ht="11.25" customHeight="1">
      <c r="B11" s="3" t="s">
        <v>22</v>
      </c>
      <c r="C11" s="82"/>
      <c r="D11" s="82"/>
      <c r="E11" s="82"/>
      <c r="F11" s="82"/>
      <c r="G11" s="82"/>
      <c r="H11" s="82"/>
      <c r="I11" s="82"/>
    </row>
    <row r="12" spans="2:10" ht="20.100000000000001" customHeight="1"/>
    <row r="13" spans="2:10" ht="31.5" customHeight="1">
      <c r="B13" s="34"/>
      <c r="C13" s="35">
        <v>2023</v>
      </c>
      <c r="D13" s="35">
        <v>2024</v>
      </c>
      <c r="E13" s="35">
        <v>2025</v>
      </c>
      <c r="F13" s="35">
        <v>2026</v>
      </c>
      <c r="G13" s="35">
        <v>2027</v>
      </c>
      <c r="H13" s="35" t="s">
        <v>86</v>
      </c>
      <c r="I13" s="35" t="s">
        <v>87</v>
      </c>
    </row>
    <row r="14" spans="2:10" ht="20.45" customHeight="1">
      <c r="B14" s="96" t="s">
        <v>88</v>
      </c>
      <c r="C14" s="32"/>
      <c r="D14" s="32"/>
      <c r="E14" s="32"/>
      <c r="F14" s="32"/>
      <c r="G14" s="32"/>
      <c r="H14" s="32"/>
      <c r="I14" s="32"/>
    </row>
    <row r="15" spans="2:10" ht="20.45" customHeight="1">
      <c r="B15" s="97" t="s">
        <v>89</v>
      </c>
      <c r="C15" s="33">
        <v>15673</v>
      </c>
      <c r="D15" s="33">
        <v>300414</v>
      </c>
      <c r="E15" s="33">
        <v>1255197</v>
      </c>
      <c r="F15" s="33">
        <v>956953</v>
      </c>
      <c r="G15" s="92" t="s">
        <v>31</v>
      </c>
      <c r="H15" s="33">
        <v>520292</v>
      </c>
      <c r="I15" s="33">
        <v>3048529</v>
      </c>
      <c r="J15" s="145">
        <f>SUM(C15:H15)-I15</f>
        <v>0</v>
      </c>
    </row>
    <row r="16" spans="2:10" ht="20.45" customHeight="1">
      <c r="B16" s="98" t="s">
        <v>90</v>
      </c>
      <c r="C16" s="31">
        <v>765</v>
      </c>
      <c r="D16" s="31" t="s">
        <v>31</v>
      </c>
      <c r="E16" s="31" t="s">
        <v>31</v>
      </c>
      <c r="F16" s="31" t="s">
        <v>31</v>
      </c>
      <c r="G16" s="31" t="s">
        <v>31</v>
      </c>
      <c r="H16" s="31" t="s">
        <v>31</v>
      </c>
      <c r="I16" s="31">
        <v>765</v>
      </c>
      <c r="J16" s="145">
        <f t="shared" ref="J16:J39" si="0">SUM(C16:H16)-I16</f>
        <v>0</v>
      </c>
    </row>
    <row r="17" spans="2:10" ht="20.45" customHeight="1">
      <c r="B17" s="97" t="s">
        <v>91</v>
      </c>
      <c r="C17" s="85">
        <v>296329</v>
      </c>
      <c r="D17" s="85">
        <v>269999</v>
      </c>
      <c r="E17" s="91">
        <v>1000000</v>
      </c>
      <c r="F17" s="91">
        <v>1000000</v>
      </c>
      <c r="G17" s="85">
        <v>500000</v>
      </c>
      <c r="H17" s="91" t="s">
        <v>31</v>
      </c>
      <c r="I17" s="85">
        <v>3066328</v>
      </c>
      <c r="J17" s="145">
        <f t="shared" si="0"/>
        <v>0</v>
      </c>
    </row>
    <row r="18" spans="2:10" ht="20.45" customHeight="1">
      <c r="B18" s="99" t="s">
        <v>92</v>
      </c>
      <c r="C18" s="84">
        <v>312767</v>
      </c>
      <c r="D18" s="84">
        <v>570413</v>
      </c>
      <c r="E18" s="84">
        <v>2255197</v>
      </c>
      <c r="F18" s="84">
        <v>1956953</v>
      </c>
      <c r="G18" s="84">
        <v>500000</v>
      </c>
      <c r="H18" s="84">
        <v>520292</v>
      </c>
      <c r="I18" s="84">
        <v>6115622</v>
      </c>
      <c r="J18" s="145">
        <f t="shared" si="0"/>
        <v>0</v>
      </c>
    </row>
    <row r="19" spans="2:10" ht="20.45" customHeight="1">
      <c r="B19" s="97" t="s">
        <v>93</v>
      </c>
      <c r="C19" s="33">
        <v>-385</v>
      </c>
      <c r="D19" s="33">
        <v>-1469</v>
      </c>
      <c r="E19" s="33">
        <v>-6740</v>
      </c>
      <c r="F19" s="33">
        <v>-6725</v>
      </c>
      <c r="G19" s="33">
        <v>-855</v>
      </c>
      <c r="H19" s="33">
        <v>-9462</v>
      </c>
      <c r="I19" s="33">
        <v>-25636</v>
      </c>
      <c r="J19" s="145">
        <f t="shared" si="0"/>
        <v>0</v>
      </c>
    </row>
    <row r="20" spans="2:10" ht="20.45" customHeight="1">
      <c r="B20" s="96" t="s">
        <v>94</v>
      </c>
      <c r="C20" s="31" t="s">
        <v>31</v>
      </c>
      <c r="D20" s="31" t="s">
        <v>31</v>
      </c>
      <c r="E20" s="31">
        <v>-5032</v>
      </c>
      <c r="F20" s="31">
        <v>-5032</v>
      </c>
      <c r="G20" s="31" t="s">
        <v>31</v>
      </c>
      <c r="H20" s="31">
        <v>-322</v>
      </c>
      <c r="I20" s="31">
        <v>-10386</v>
      </c>
      <c r="J20" s="145">
        <f t="shared" si="0"/>
        <v>0</v>
      </c>
    </row>
    <row r="21" spans="2:10" ht="20.45" customHeight="1" thickBot="1">
      <c r="B21" s="100" t="s">
        <v>95</v>
      </c>
      <c r="C21" s="86">
        <v>312382</v>
      </c>
      <c r="D21" s="86">
        <v>568944</v>
      </c>
      <c r="E21" s="86">
        <v>2243425</v>
      </c>
      <c r="F21" s="86">
        <v>1945196</v>
      </c>
      <c r="G21" s="86">
        <v>499145</v>
      </c>
      <c r="H21" s="86">
        <v>510508</v>
      </c>
      <c r="I21" s="86">
        <v>6079600</v>
      </c>
      <c r="J21" s="145">
        <f t="shared" si="0"/>
        <v>0</v>
      </c>
    </row>
    <row r="22" spans="2:10" hidden="1">
      <c r="J22" s="139">
        <f t="shared" si="0"/>
        <v>0</v>
      </c>
    </row>
    <row r="23" spans="2:10" hidden="1">
      <c r="J23" s="139">
        <f t="shared" si="0"/>
        <v>0</v>
      </c>
    </row>
    <row r="24" spans="2:10" hidden="1">
      <c r="J24" s="139">
        <f t="shared" si="0"/>
        <v>0</v>
      </c>
    </row>
    <row r="25" spans="2:10" hidden="1">
      <c r="J25" s="139">
        <f t="shared" si="0"/>
        <v>0</v>
      </c>
    </row>
    <row r="26" spans="2:10" hidden="1">
      <c r="G26" s="6"/>
      <c r="J26" s="139">
        <f t="shared" si="0"/>
        <v>0</v>
      </c>
    </row>
    <row r="27" spans="2:10" hidden="1">
      <c r="G27" s="6"/>
      <c r="J27" s="139">
        <f t="shared" si="0"/>
        <v>0</v>
      </c>
    </row>
    <row r="28" spans="2:10" hidden="1">
      <c r="J28" s="139">
        <f t="shared" si="0"/>
        <v>0</v>
      </c>
    </row>
    <row r="29" spans="2:10" hidden="1">
      <c r="C29" s="6"/>
      <c r="D29" s="6"/>
      <c r="E29" s="6"/>
      <c r="F29" s="6"/>
      <c r="G29" s="6"/>
      <c r="H29" s="6"/>
      <c r="I29" s="6"/>
      <c r="J29" s="139">
        <f t="shared" si="0"/>
        <v>0</v>
      </c>
    </row>
    <row r="30" spans="2:10" hidden="1">
      <c r="C30" s="6"/>
      <c r="D30" s="6"/>
      <c r="E30" s="6"/>
      <c r="F30" s="6"/>
      <c r="J30" s="139">
        <f t="shared" si="0"/>
        <v>0</v>
      </c>
    </row>
    <row r="31" spans="2:10" hidden="1">
      <c r="C31" s="6"/>
      <c r="D31" s="6"/>
      <c r="E31" s="6"/>
      <c r="F31" s="6"/>
      <c r="G31" s="6"/>
      <c r="J31" s="139">
        <f t="shared" si="0"/>
        <v>0</v>
      </c>
    </row>
    <row r="32" spans="2:10" hidden="1">
      <c r="C32" s="6"/>
      <c r="D32" s="6"/>
      <c r="E32" s="6"/>
      <c r="F32" s="6"/>
      <c r="J32" s="139">
        <f t="shared" si="0"/>
        <v>0</v>
      </c>
    </row>
    <row r="33" spans="3:10" hidden="1">
      <c r="C33" s="6"/>
      <c r="D33" s="6"/>
      <c r="E33" s="6"/>
      <c r="F33" s="6"/>
      <c r="G33" s="6"/>
      <c r="H33" s="6"/>
      <c r="I33" s="6"/>
      <c r="J33" s="139">
        <f t="shared" si="0"/>
        <v>0</v>
      </c>
    </row>
    <row r="34" spans="3:10" hidden="1">
      <c r="C34" s="6"/>
      <c r="G34" s="6"/>
      <c r="H34" s="6"/>
      <c r="I34" s="6"/>
      <c r="J34" s="139">
        <f t="shared" si="0"/>
        <v>0</v>
      </c>
    </row>
    <row r="35" spans="3:10" hidden="1">
      <c r="G35" s="6"/>
      <c r="J35" s="139">
        <f t="shared" si="0"/>
        <v>0</v>
      </c>
    </row>
    <row r="36" spans="3:10" hidden="1">
      <c r="H36" s="6"/>
      <c r="I36" s="6"/>
      <c r="J36" s="139">
        <f t="shared" si="0"/>
        <v>0</v>
      </c>
    </row>
    <row r="37" spans="3:10" hidden="1">
      <c r="C37" s="6"/>
      <c r="D37" s="6"/>
      <c r="E37" s="6"/>
      <c r="F37" s="6"/>
      <c r="G37" s="6"/>
      <c r="H37" s="6"/>
      <c r="I37" s="6"/>
      <c r="J37" s="139">
        <f t="shared" si="0"/>
        <v>0</v>
      </c>
    </row>
    <row r="38" spans="3:10" hidden="1">
      <c r="J38" s="139">
        <f t="shared" si="0"/>
        <v>0</v>
      </c>
    </row>
    <row r="39" spans="3:10" hidden="1">
      <c r="J39" s="139">
        <f t="shared" si="0"/>
        <v>0</v>
      </c>
    </row>
    <row r="40" spans="3:10" ht="15.75" thickTop="1">
      <c r="C40" s="145">
        <f>SUM(C15:C17)-C18</f>
        <v>0</v>
      </c>
      <c r="D40" s="145">
        <f t="shared" ref="D40:I40" si="1">SUM(D15:D17)-D18</f>
        <v>0</v>
      </c>
      <c r="E40" s="145">
        <f t="shared" si="1"/>
        <v>0</v>
      </c>
      <c r="F40" s="145">
        <f t="shared" si="1"/>
        <v>0</v>
      </c>
      <c r="G40" s="145">
        <f t="shared" si="1"/>
        <v>0</v>
      </c>
      <c r="H40" s="145">
        <f t="shared" si="1"/>
        <v>0</v>
      </c>
      <c r="I40" s="145">
        <f t="shared" si="1"/>
        <v>0</v>
      </c>
    </row>
    <row r="41" spans="3:10">
      <c r="C41" s="145">
        <f>SUM(C18:C20)-C21</f>
        <v>0</v>
      </c>
      <c r="D41" s="145">
        <f t="shared" ref="D41:I41" si="2">SUM(D18:D20)-D21</f>
        <v>0</v>
      </c>
      <c r="E41" s="145">
        <f t="shared" si="2"/>
        <v>0</v>
      </c>
      <c r="F41" s="145">
        <f t="shared" si="2"/>
        <v>0</v>
      </c>
      <c r="G41" s="145">
        <f t="shared" si="2"/>
        <v>0</v>
      </c>
      <c r="H41" s="145">
        <f t="shared" si="2"/>
        <v>0</v>
      </c>
      <c r="I41" s="145">
        <f t="shared" si="2"/>
        <v>0</v>
      </c>
    </row>
  </sheetData>
  <mergeCells count="1">
    <mergeCell ref="B4:I6"/>
  </mergeCells>
  <conditionalFormatting sqref="B14:I14 B15:B21">
    <cfRule type="expression" dxfId="16" priority="4">
      <formula>MOD(ROW(),2)=0</formula>
    </cfRule>
  </conditionalFormatting>
  <conditionalFormatting sqref="C15:I21">
    <cfRule type="expression" dxfId="15" priority="3">
      <formula>MOD(ROW(),2)=0</formula>
    </cfRule>
  </conditionalFormatting>
  <conditionalFormatting sqref="C40:I41">
    <cfRule type="cellIs" dxfId="14" priority="2" operator="notEqual">
      <formula>0</formula>
    </cfRule>
  </conditionalFormatting>
  <conditionalFormatting sqref="J15:J21">
    <cfRule type="cellIs" dxfId="13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Cemig D (Índice)</vt:lpstr>
      <vt:lpstr>1.1 Balanço de Energia</vt:lpstr>
      <vt:lpstr>1.2 Venda de energia por classe</vt:lpstr>
      <vt:lpstr>2.1 Receita</vt:lpstr>
      <vt:lpstr>2.2 Custos Despesas operaci</vt:lpstr>
      <vt:lpstr>2.3 EE comprada para revenda</vt:lpstr>
      <vt:lpstr>2.4 LAJIDA</vt:lpstr>
      <vt:lpstr>2.5 Resultado Financeiro</vt:lpstr>
      <vt:lpstr>2.6 Endividamento</vt:lpstr>
      <vt:lpstr>2.7 Investimentos</vt:lpstr>
      <vt:lpstr>3.1 BP (Ativo)</vt:lpstr>
      <vt:lpstr>3.2 BP (Passivo)</vt:lpstr>
      <vt:lpstr>4.0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c056925</cp:lastModifiedBy>
  <cp:revision/>
  <dcterms:created xsi:type="dcterms:W3CDTF">2020-11-04T13:02:04Z</dcterms:created>
  <dcterms:modified xsi:type="dcterms:W3CDTF">2023-08-03T22:14:45Z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1367614967</vt:lpwstr>
  </property>
  <property fmtid="{D5CDD505-2E9C-101B-9397-08002B2CF9AE}" pid="3" name="EcoUpdateMessage">
    <vt:lpwstr>2023/05/03-21:02:47</vt:lpwstr>
  </property>
  <property fmtid="{D5CDD505-2E9C-101B-9397-08002B2CF9AE}" pid="4" name="EcoUpdateStatus">
    <vt:lpwstr>2023-05-02=BRA:St,Fd,TP;ARG:St,ME,Fd,TP;CHL:ME,Fd;GBR:St,ME;COL:St,ME,Fd;PER:St,ME,Fd|2023-05-03=BRA:ME;USA:St,ME;MEX:St,ME,Fd,TP;CHL:St|2022-10-17=USA:TP|2021-11-17=CHL:TP|2014-02-26=VEN:St|2002-11-08=JPN:St|2016-08-18=NNN:St|2023-05-01=PER:TP|2007-01-31=ESP:St|2003-01-29=CHN:St|2003-01-28=TWN:St|2003-01-30=HKG:St;KOR:St|2023-01-19=OTH:St</vt:lpwstr>
  </property>
</Properties>
</file>