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56837\Downloads\"/>
    </mc:Choice>
  </mc:AlternateContent>
  <xr:revisionPtr revIDLastSave="0" documentId="13_ncr:1_{485F3315-BA89-417B-9286-D3C4880B59DA}" xr6:coauthVersionLast="47" xr6:coauthVersionMax="47" xr10:uidLastSave="{00000000-0000-0000-0000-000000000000}"/>
  <bookViews>
    <workbookView xWindow="19140" yWindow="-15480" windowWidth="19440" windowHeight="15600" xr2:uid="{FA5BD2A8-F7FA-4C99-987E-6AF40B2595FB}"/>
  </bookViews>
  <sheets>
    <sheet name="CMIG3 - CMIG4" sheetId="3" r:id="rId1"/>
    <sheet name="CMIG3 - CMIG4 (ENG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K5" i="1"/>
  <c r="K4" i="1"/>
  <c r="K7" i="3"/>
  <c r="K6" i="3"/>
  <c r="K7" i="1" l="1"/>
  <c r="K6" i="1"/>
  <c r="K9" i="3"/>
  <c r="K8" i="3"/>
  <c r="K13" i="1" l="1"/>
  <c r="K12" i="1"/>
  <c r="K15" i="3"/>
  <c r="K14" i="3"/>
  <c r="J23" i="1"/>
  <c r="I23" i="1"/>
  <c r="H23" i="1"/>
  <c r="G23" i="1"/>
  <c r="J9" i="1"/>
  <c r="H9" i="1"/>
  <c r="J8" i="1"/>
  <c r="H8" i="1"/>
  <c r="K14" i="1"/>
  <c r="K15" i="1"/>
  <c r="J11" i="3"/>
  <c r="J10" i="3"/>
  <c r="H11" i="3"/>
  <c r="H10" i="3"/>
  <c r="K9" i="1" l="1"/>
  <c r="K8" i="1"/>
  <c r="K11" i="3" l="1"/>
  <c r="K10" i="3"/>
  <c r="G25" i="3"/>
  <c r="H25" i="3"/>
  <c r="I25" i="3"/>
  <c r="J25" i="3"/>
  <c r="J12" i="3"/>
  <c r="I12" i="3"/>
  <c r="H12" i="3"/>
  <c r="G12" i="3"/>
  <c r="K12" i="3" l="1"/>
  <c r="K16" i="3" l="1"/>
  <c r="K17" i="3"/>
  <c r="K17" i="1"/>
  <c r="K16" i="1"/>
  <c r="K19" i="3"/>
  <c r="K18" i="3"/>
  <c r="K18" i="1"/>
  <c r="K20" i="3"/>
  <c r="K20" i="1" l="1"/>
  <c r="K19" i="1"/>
  <c r="K22" i="3"/>
  <c r="K21" i="3"/>
  <c r="K27" i="1"/>
  <c r="I27" i="1"/>
  <c r="G27" i="1"/>
  <c r="K26" i="1"/>
  <c r="I26" i="1"/>
  <c r="G26" i="1"/>
  <c r="K28" i="1"/>
  <c r="H38" i="3"/>
  <c r="J38" i="3"/>
  <c r="I29" i="3"/>
  <c r="I28" i="3"/>
  <c r="K29" i="3"/>
  <c r="K28" i="3"/>
  <c r="G29" i="3"/>
  <c r="G28" i="3"/>
  <c r="K22" i="1"/>
  <c r="K21" i="1"/>
  <c r="K24" i="3"/>
  <c r="K23" i="3"/>
  <c r="J36" i="1"/>
  <c r="H36" i="1"/>
  <c r="K29" i="1"/>
  <c r="K30" i="3"/>
  <c r="K31" i="3"/>
  <c r="K23" i="1" l="1"/>
  <c r="K25" i="3"/>
  <c r="K33" i="3"/>
  <c r="K32" i="3"/>
  <c r="J49" i="1" l="1"/>
  <c r="J51" i="3"/>
  <c r="K32" i="1"/>
  <c r="J115" i="3"/>
  <c r="I115" i="3"/>
  <c r="H115" i="3"/>
  <c r="G115" i="3"/>
  <c r="K114" i="3"/>
  <c r="K113" i="3"/>
  <c r="K112" i="3"/>
  <c r="K111" i="3"/>
  <c r="K110" i="3"/>
  <c r="K108" i="3"/>
  <c r="K107" i="3"/>
  <c r="K106" i="3"/>
  <c r="J103" i="3"/>
  <c r="I103" i="3"/>
  <c r="H103" i="3"/>
  <c r="G103" i="3"/>
  <c r="K102" i="3"/>
  <c r="K101" i="3"/>
  <c r="H99" i="3"/>
  <c r="K98" i="3"/>
  <c r="J97" i="3"/>
  <c r="K97" i="3" s="1"/>
  <c r="J96" i="3"/>
  <c r="K96" i="3" s="1"/>
  <c r="K95" i="3"/>
  <c r="I95" i="3"/>
  <c r="G95" i="3"/>
  <c r="K94" i="3"/>
  <c r="I94" i="3"/>
  <c r="G94" i="3"/>
  <c r="K93" i="3"/>
  <c r="J91" i="3"/>
  <c r="I91" i="3"/>
  <c r="H91" i="3"/>
  <c r="G91" i="3"/>
  <c r="K90" i="3"/>
  <c r="K89" i="3"/>
  <c r="K88" i="3"/>
  <c r="J86" i="3"/>
  <c r="I86" i="3"/>
  <c r="H86" i="3"/>
  <c r="G86" i="3"/>
  <c r="K85" i="3"/>
  <c r="K84" i="3"/>
  <c r="K83" i="3"/>
  <c r="K82" i="3"/>
  <c r="J80" i="3"/>
  <c r="I80" i="3"/>
  <c r="H80" i="3"/>
  <c r="G80" i="3"/>
  <c r="K79" i="3"/>
  <c r="K80" i="3" s="1"/>
  <c r="J77" i="3"/>
  <c r="I77" i="3"/>
  <c r="H77" i="3"/>
  <c r="G77" i="3"/>
  <c r="K76" i="3"/>
  <c r="K75" i="3"/>
  <c r="K74" i="3"/>
  <c r="I72" i="3"/>
  <c r="H72" i="3"/>
  <c r="G72" i="3"/>
  <c r="K71" i="3"/>
  <c r="J69" i="3"/>
  <c r="K69" i="3" s="1"/>
  <c r="J67" i="3"/>
  <c r="H67" i="3"/>
  <c r="K66" i="3"/>
  <c r="I66" i="3"/>
  <c r="G66" i="3"/>
  <c r="K65" i="3"/>
  <c r="I65" i="3"/>
  <c r="G65" i="3"/>
  <c r="K64" i="3"/>
  <c r="I64" i="3"/>
  <c r="G64" i="3"/>
  <c r="K63" i="3"/>
  <c r="I63" i="3"/>
  <c r="G63" i="3"/>
  <c r="K61" i="3"/>
  <c r="I61" i="3"/>
  <c r="G61" i="3"/>
  <c r="K60" i="3"/>
  <c r="I60" i="3"/>
  <c r="G60" i="3"/>
  <c r="J58" i="3"/>
  <c r="H58" i="3"/>
  <c r="K57" i="3"/>
  <c r="I57" i="3"/>
  <c r="G57" i="3"/>
  <c r="K56" i="3"/>
  <c r="I56" i="3"/>
  <c r="G56" i="3"/>
  <c r="K54" i="3"/>
  <c r="I54" i="3"/>
  <c r="G54" i="3"/>
  <c r="K53" i="3"/>
  <c r="I53" i="3"/>
  <c r="G53" i="3"/>
  <c r="H51" i="3"/>
  <c r="K50" i="3"/>
  <c r="K49" i="3"/>
  <c r="I49" i="3"/>
  <c r="G49" i="3"/>
  <c r="K48" i="3"/>
  <c r="I48" i="3"/>
  <c r="G48" i="3"/>
  <c r="K47" i="3"/>
  <c r="I47" i="3"/>
  <c r="G47" i="3"/>
  <c r="K46" i="3"/>
  <c r="I46" i="3"/>
  <c r="G46" i="3"/>
  <c r="K45" i="3"/>
  <c r="I45" i="3"/>
  <c r="G45" i="3"/>
  <c r="K44" i="3"/>
  <c r="I44" i="3"/>
  <c r="G44" i="3"/>
  <c r="K43" i="3"/>
  <c r="I43" i="3"/>
  <c r="G43" i="3"/>
  <c r="K42" i="3"/>
  <c r="I42" i="3"/>
  <c r="G42" i="3"/>
  <c r="K41" i="3"/>
  <c r="K40" i="3"/>
  <c r="K37" i="3"/>
  <c r="I37" i="3"/>
  <c r="G37" i="3"/>
  <c r="K36" i="3"/>
  <c r="I36" i="3"/>
  <c r="G36" i="3"/>
  <c r="K35" i="3"/>
  <c r="K34" i="3"/>
  <c r="K35" i="1"/>
  <c r="I35" i="1"/>
  <c r="G35" i="1"/>
  <c r="K34" i="1"/>
  <c r="I34" i="1"/>
  <c r="G34" i="1"/>
  <c r="G36" i="1" s="1"/>
  <c r="K33" i="1"/>
  <c r="K104" i="1"/>
  <c r="J56" i="1"/>
  <c r="H56" i="1"/>
  <c r="K55" i="1"/>
  <c r="I55" i="1"/>
  <c r="G55" i="1"/>
  <c r="K54" i="1"/>
  <c r="I54" i="1"/>
  <c r="G54" i="1"/>
  <c r="H49" i="1"/>
  <c r="K39" i="1"/>
  <c r="K38" i="1"/>
  <c r="K100" i="1"/>
  <c r="H97" i="1"/>
  <c r="K96" i="1"/>
  <c r="J95" i="1"/>
  <c r="K95" i="1" s="1"/>
  <c r="J94" i="1"/>
  <c r="K94" i="1" s="1"/>
  <c r="G38" i="3" l="1"/>
  <c r="I99" i="3"/>
  <c r="I38" i="3"/>
  <c r="K38" i="3"/>
  <c r="I36" i="1"/>
  <c r="G99" i="3"/>
  <c r="K36" i="1"/>
  <c r="K91" i="3"/>
  <c r="K86" i="3"/>
  <c r="K72" i="3"/>
  <c r="K103" i="3"/>
  <c r="I58" i="3"/>
  <c r="G67" i="3"/>
  <c r="J72" i="3"/>
  <c r="K77" i="3"/>
  <c r="G51" i="3"/>
  <c r="I51" i="3"/>
  <c r="G58" i="3"/>
  <c r="I67" i="3"/>
  <c r="J99" i="3"/>
  <c r="K115" i="3"/>
  <c r="K58" i="3"/>
  <c r="K51" i="3"/>
  <c r="K67" i="3"/>
  <c r="K99" i="3"/>
  <c r="J97" i="1"/>
  <c r="K99" i="1" l="1"/>
  <c r="J113" i="1"/>
  <c r="I113" i="1"/>
  <c r="G113" i="1"/>
  <c r="H113" i="1"/>
  <c r="I101" i="1"/>
  <c r="H101" i="1"/>
  <c r="G101" i="1"/>
  <c r="K106" i="1"/>
  <c r="K108" i="1"/>
  <c r="K109" i="1"/>
  <c r="K110" i="1"/>
  <c r="K105" i="1"/>
  <c r="K112" i="1"/>
  <c r="K111" i="1"/>
  <c r="K91" i="1"/>
  <c r="K93" i="1"/>
  <c r="K92" i="1"/>
  <c r="I93" i="1"/>
  <c r="I92" i="1"/>
  <c r="G93" i="1"/>
  <c r="G92" i="1"/>
  <c r="G89" i="1"/>
  <c r="J89" i="1"/>
  <c r="I89" i="1"/>
  <c r="H89" i="1"/>
  <c r="K88" i="1"/>
  <c r="I97" i="1" l="1"/>
  <c r="K97" i="1"/>
  <c r="G97" i="1"/>
  <c r="K101" i="1"/>
  <c r="J101" i="1"/>
  <c r="K113" i="1"/>
  <c r="J84" i="1"/>
  <c r="I84" i="1"/>
  <c r="H84" i="1"/>
  <c r="G84" i="1"/>
  <c r="J78" i="1"/>
  <c r="I78" i="1"/>
  <c r="H78" i="1"/>
  <c r="G78" i="1"/>
  <c r="J75" i="1"/>
  <c r="I75" i="1"/>
  <c r="H75" i="1"/>
  <c r="G75" i="1"/>
  <c r="G70" i="1"/>
  <c r="I70" i="1"/>
  <c r="H70" i="1"/>
  <c r="J67" i="1"/>
  <c r="K67" i="1" s="1"/>
  <c r="K87" i="1"/>
  <c r="K86" i="1"/>
  <c r="K83" i="1"/>
  <c r="K81" i="1"/>
  <c r="K74" i="1"/>
  <c r="K89" i="1" l="1"/>
  <c r="J70" i="1"/>
  <c r="K72" i="1"/>
  <c r="K73" i="1"/>
  <c r="K77" i="1"/>
  <c r="K78" i="1" s="1"/>
  <c r="K80" i="1"/>
  <c r="K82" i="1"/>
  <c r="K69" i="1"/>
  <c r="K70" i="1" s="1"/>
  <c r="K84" i="1" l="1"/>
  <c r="K75" i="1"/>
  <c r="H65" i="1"/>
  <c r="J65" i="1"/>
  <c r="K51" i="1" l="1"/>
  <c r="K52" i="1"/>
  <c r="K56" i="1" l="1"/>
  <c r="K47" i="1"/>
  <c r="K48" i="1"/>
  <c r="K58" i="1"/>
  <c r="K59" i="1"/>
  <c r="K61" i="1"/>
  <c r="K62" i="1"/>
  <c r="K63" i="1"/>
  <c r="K64" i="1"/>
  <c r="K65" i="1" l="1"/>
  <c r="K46" i="1"/>
  <c r="I64" i="1"/>
  <c r="I63" i="1"/>
  <c r="G64" i="1"/>
  <c r="G63" i="1"/>
  <c r="I62" i="1"/>
  <c r="I61" i="1"/>
  <c r="G62" i="1"/>
  <c r="G61" i="1"/>
  <c r="I59" i="1"/>
  <c r="I58" i="1"/>
  <c r="G59" i="1"/>
  <c r="G58" i="1"/>
  <c r="I52" i="1"/>
  <c r="I51" i="1"/>
  <c r="G52" i="1"/>
  <c r="G51" i="1"/>
  <c r="I45" i="1"/>
  <c r="I44" i="1"/>
  <c r="I43" i="1"/>
  <c r="I42" i="1"/>
  <c r="I47" i="1"/>
  <c r="I46" i="1"/>
  <c r="G47" i="1"/>
  <c r="G46" i="1"/>
  <c r="K44" i="1"/>
  <c r="K45" i="1"/>
  <c r="G45" i="1"/>
  <c r="G44" i="1"/>
  <c r="K43" i="1"/>
  <c r="K42" i="1"/>
  <c r="G43" i="1"/>
  <c r="G42" i="1"/>
  <c r="I56" i="1" l="1"/>
  <c r="G56" i="1"/>
  <c r="I65" i="1"/>
  <c r="G65" i="1"/>
  <c r="K40" i="1"/>
  <c r="K41" i="1"/>
  <c r="I41" i="1"/>
  <c r="I40" i="1"/>
  <c r="G41" i="1"/>
  <c r="G40" i="1"/>
  <c r="G49" i="1" l="1"/>
  <c r="I49" i="1"/>
  <c r="K49" i="1"/>
</calcChain>
</file>

<file path=xl/sharedStrings.xml><?xml version="1.0" encoding="utf-8"?>
<sst xmlns="http://schemas.openxmlformats.org/spreadsheetml/2006/main" count="312" uniqueCount="67">
  <si>
    <t>Exercício Social</t>
  </si>
  <si>
    <t>Provento</t>
  </si>
  <si>
    <t>Data de Aprovação</t>
  </si>
  <si>
    <t>Data Record</t>
  </si>
  <si>
    <t>Data Ex-Dividendos</t>
  </si>
  <si>
    <t>Data de Pagamento</t>
  </si>
  <si>
    <t>Por ação ordinária (R$)</t>
  </si>
  <si>
    <t>Montante 
Ordinária  
(R$ '000)</t>
  </si>
  <si>
    <t>Por ação preferencial (R$)</t>
  </si>
  <si>
    <t>Montante Preferencial (R$ '000)</t>
  </si>
  <si>
    <t>Montante 
Total
 (R$ '000)</t>
  </si>
  <si>
    <t>Lucro Líquido
 (R$ '000)</t>
  </si>
  <si>
    <t>JSCP</t>
  </si>
  <si>
    <t>TOTAL</t>
  </si>
  <si>
    <t>-</t>
  </si>
  <si>
    <t>ND</t>
  </si>
  <si>
    <t>Dividendos</t>
  </si>
  <si>
    <t>Dividendos
adicionais</t>
  </si>
  <si>
    <t>Bonificação</t>
  </si>
  <si>
    <t xml:space="preserve"> 23/09/2022</t>
  </si>
  <si>
    <t>Dividendos Extraordinários</t>
  </si>
  <si>
    <t xml:space="preserve">Dividendos Extraordinários </t>
  </si>
  <si>
    <t xml:space="preserve">Fiscal Year </t>
  </si>
  <si>
    <t>Earnings</t>
  </si>
  <si>
    <t>Approval date</t>
  </si>
  <si>
    <t>Record Date</t>
  </si>
  <si>
    <t>Ex-Date</t>
  </si>
  <si>
    <t>Payment Date</t>
  </si>
  <si>
    <t>Per common (ON) share
 (R$'000)</t>
  </si>
  <si>
    <t>Amount
common
(BRL 000)</t>
  </si>
  <si>
    <t>Per preferred (PN) share  (R$'000)</t>
  </si>
  <si>
    <t xml:space="preserve">Amount Preferred (BRL '000) </t>
  </si>
  <si>
    <t>Total Amount
 (BRL '000)</t>
  </si>
  <si>
    <t xml:space="preserve">Net Income
 (BRL '000) </t>
  </si>
  <si>
    <t>06/17/2025</t>
  </si>
  <si>
    <t>06/23/2025</t>
  </si>
  <si>
    <t>06/24/2025</t>
  </si>
  <si>
    <t>06/30/2026</t>
  </si>
  <si>
    <t>12/30/2026</t>
  </si>
  <si>
    <t>03/20/2025</t>
  </si>
  <si>
    <t>03/25/2025</t>
  </si>
  <si>
    <t>03/26/2025</t>
  </si>
  <si>
    <t>04/30/2025</t>
  </si>
  <si>
    <t>06/30/2025</t>
  </si>
  <si>
    <t>12/30/2025</t>
  </si>
  <si>
    <t>12/17/2024</t>
  </si>
  <si>
    <t>12/23/2024</t>
  </si>
  <si>
    <t>12/26/2024</t>
  </si>
  <si>
    <t>09/17/2024</t>
  </si>
  <si>
    <t>09/23/2024</t>
  </si>
  <si>
    <t>09/24/2024</t>
  </si>
  <si>
    <t>Additional
Dividends</t>
  </si>
  <si>
    <t>08/13/2024</t>
  </si>
  <si>
    <t>08/23/2024</t>
  </si>
  <si>
    <t>08/26/2024</t>
  </si>
  <si>
    <t>08/30/2024</t>
  </si>
  <si>
    <t>06/18/2024</t>
  </si>
  <si>
    <t>06/21/2024</t>
  </si>
  <si>
    <t>06/24/2024</t>
  </si>
  <si>
    <t>03/21/2024</t>
  </si>
  <si>
    <t>03/26/2024</t>
  </si>
  <si>
    <t>03/27/2024</t>
  </si>
  <si>
    <t>04/29/2024</t>
  </si>
  <si>
    <t>04/30/2024</t>
  </si>
  <si>
    <t>09/23/2025</t>
  </si>
  <si>
    <t>09/29/2025</t>
  </si>
  <si>
    <t>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</si>
</sst>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00%"/>
    <numFmt numFmtId="168" formatCode="_-* #,##0.0000_-;\-* #,##0.0000_-;_-* &quot;-&quot;??_-;_-@_-"/>
    <numFmt numFmtId="169" formatCode="_-* #,##0.00000_-;\-* #,##0.00000_-;_-* &quot;-&quot;??_-;_-@_-"/>
    <numFmt numFmtId="170" formatCode="0.0%"/>
    <numFmt numFmtId="171" formatCode="m/d/yyyy;@"/>
    <numFmt numFmtId="172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9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40404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166" fontId="6" fillId="0" borderId="0" xfId="0" applyNumberFormat="1" applyFont="1"/>
    <xf numFmtId="0" fontId="6" fillId="0" borderId="0" xfId="0" applyFont="1"/>
    <xf numFmtId="166" fontId="6" fillId="0" borderId="0" xfId="1" applyNumberFormat="1" applyFont="1" applyBorder="1"/>
    <xf numFmtId="166" fontId="6" fillId="0" borderId="6" xfId="1" applyNumberFormat="1" applyFont="1" applyBorder="1" applyAlignment="1"/>
    <xf numFmtId="166" fontId="6" fillId="0" borderId="6" xfId="1" applyNumberFormat="1" applyFont="1" applyBorder="1"/>
    <xf numFmtId="166" fontId="7" fillId="0" borderId="0" xfId="1" applyNumberFormat="1" applyFont="1" applyBorder="1"/>
    <xf numFmtId="166" fontId="7" fillId="0" borderId="6" xfId="1" applyNumberFormat="1" applyFont="1" applyBorder="1"/>
    <xf numFmtId="166" fontId="6" fillId="0" borderId="6" xfId="0" applyNumberFormat="1" applyFont="1" applyBorder="1"/>
    <xf numFmtId="166" fontId="6" fillId="0" borderId="0" xfId="1" applyNumberFormat="1" applyFont="1" applyFill="1" applyBorder="1" applyAlignment="1"/>
    <xf numFmtId="43" fontId="6" fillId="0" borderId="6" xfId="1" applyFont="1" applyFill="1" applyBorder="1"/>
    <xf numFmtId="166" fontId="6" fillId="0" borderId="6" xfId="1" applyNumberFormat="1" applyFont="1" applyFill="1" applyBorder="1" applyAlignment="1"/>
    <xf numFmtId="166" fontId="0" fillId="0" borderId="0" xfId="1" applyNumberFormat="1" applyFont="1" applyFill="1"/>
    <xf numFmtId="166" fontId="0" fillId="0" borderId="0" xfId="1" applyNumberFormat="1" applyFont="1" applyFill="1" applyAlignment="1"/>
    <xf numFmtId="43" fontId="6" fillId="0" borderId="5" xfId="1" applyFont="1" applyFill="1" applyBorder="1"/>
    <xf numFmtId="166" fontId="6" fillId="0" borderId="5" xfId="1" applyNumberFormat="1" applyFont="1" applyFill="1" applyBorder="1" applyAlignment="1"/>
    <xf numFmtId="166" fontId="6" fillId="0" borderId="5" xfId="1" applyNumberFormat="1" applyFont="1" applyBorder="1"/>
    <xf numFmtId="166" fontId="6" fillId="0" borderId="5" xfId="0" applyNumberFormat="1" applyFont="1" applyBorder="1"/>
    <xf numFmtId="166" fontId="6" fillId="0" borderId="5" xfId="1" applyNumberFormat="1" applyFont="1" applyBorder="1" applyAlignment="1"/>
    <xf numFmtId="166" fontId="6" fillId="0" borderId="6" xfId="1" applyNumberFormat="1" applyFont="1" applyFill="1" applyBorder="1"/>
    <xf numFmtId="166" fontId="6" fillId="0" borderId="5" xfId="1" applyNumberFormat="1" applyFont="1" applyFill="1" applyBorder="1"/>
    <xf numFmtId="43" fontId="7" fillId="3" borderId="0" xfId="1" applyFont="1" applyFill="1" applyBorder="1"/>
    <xf numFmtId="166" fontId="7" fillId="3" borderId="0" xfId="1" applyNumberFormat="1" applyFont="1" applyFill="1" applyBorder="1"/>
    <xf numFmtId="0" fontId="7" fillId="0" borderId="0" xfId="0" applyFont="1" applyAlignment="1">
      <alignment horizontal="center" vertical="center"/>
    </xf>
    <xf numFmtId="166" fontId="7" fillId="0" borderId="0" xfId="1" applyNumberFormat="1" applyFont="1" applyFill="1" applyBorder="1"/>
    <xf numFmtId="0" fontId="7" fillId="0" borderId="0" xfId="0" applyFont="1"/>
    <xf numFmtId="0" fontId="0" fillId="0" borderId="0" xfId="0" applyAlignment="1">
      <alignment horizontal="center" vertical="center"/>
    </xf>
    <xf numFmtId="166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5" xfId="1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3" fontId="10" fillId="0" borderId="0" xfId="0" applyNumberFormat="1" applyFont="1"/>
    <xf numFmtId="166" fontId="9" fillId="0" borderId="0" xfId="1" applyNumberFormat="1" applyFont="1" applyFill="1" applyBorder="1"/>
    <xf numFmtId="166" fontId="9" fillId="0" borderId="0" xfId="1" applyNumberFormat="1" applyFont="1" applyBorder="1"/>
    <xf numFmtId="166" fontId="9" fillId="0" borderId="0" xfId="0" applyNumberFormat="1" applyFont="1"/>
    <xf numFmtId="166" fontId="11" fillId="3" borderId="0" xfId="1" applyNumberFormat="1" applyFont="1" applyFill="1" applyBorder="1"/>
    <xf numFmtId="166" fontId="11" fillId="0" borderId="0" xfId="1" applyNumberFormat="1" applyFont="1" applyFill="1" applyBorder="1"/>
    <xf numFmtId="166" fontId="11" fillId="0" borderId="0" xfId="1" applyNumberFormat="1" applyFont="1" applyBorder="1"/>
    <xf numFmtId="166" fontId="9" fillId="0" borderId="5" xfId="1" applyNumberFormat="1" applyFont="1" applyFill="1" applyBorder="1"/>
    <xf numFmtId="166" fontId="9" fillId="0" borderId="5" xfId="1" applyNumberFormat="1" applyFont="1" applyBorder="1"/>
    <xf numFmtId="166" fontId="9" fillId="0" borderId="5" xfId="0" applyNumberFormat="1" applyFont="1" applyBorder="1"/>
    <xf numFmtId="166" fontId="9" fillId="0" borderId="6" xfId="1" applyNumberFormat="1" applyFont="1" applyFill="1" applyBorder="1"/>
    <xf numFmtId="166" fontId="9" fillId="0" borderId="6" xfId="1" applyNumberFormat="1" applyFont="1" applyBorder="1"/>
    <xf numFmtId="166" fontId="9" fillId="0" borderId="6" xfId="0" applyNumberFormat="1" applyFont="1" applyBorder="1"/>
    <xf numFmtId="0" fontId="9" fillId="0" borderId="0" xfId="0" applyFont="1" applyAlignment="1">
      <alignment horizontal="center"/>
    </xf>
    <xf numFmtId="3" fontId="7" fillId="3" borderId="0" xfId="0" applyNumberFormat="1" applyFont="1" applyFill="1"/>
    <xf numFmtId="167" fontId="6" fillId="0" borderId="6" xfId="4" applyNumberFormat="1" applyFont="1" applyBorder="1"/>
    <xf numFmtId="167" fontId="6" fillId="0" borderId="5" xfId="4" applyNumberFormat="1" applyFont="1" applyBorder="1"/>
    <xf numFmtId="0" fontId="8" fillId="0" borderId="5" xfId="0" applyFont="1" applyBorder="1" applyAlignment="1">
      <alignment horizontal="center"/>
    </xf>
    <xf numFmtId="168" fontId="3" fillId="2" borderId="3" xfId="1" applyNumberFormat="1" applyFont="1" applyFill="1" applyBorder="1" applyAlignment="1">
      <alignment horizontal="center" vertical="center" wrapText="1"/>
    </xf>
    <xf numFmtId="168" fontId="0" fillId="0" borderId="0" xfId="1" applyNumberFormat="1" applyFont="1"/>
    <xf numFmtId="168" fontId="6" fillId="0" borderId="0" xfId="1" applyNumberFormat="1" applyFont="1" applyFill="1" applyBorder="1"/>
    <xf numFmtId="169" fontId="3" fillId="2" borderId="4" xfId="1" applyNumberFormat="1" applyFont="1" applyFill="1" applyBorder="1" applyAlignment="1">
      <alignment horizontal="center" vertical="center" wrapText="1"/>
    </xf>
    <xf numFmtId="169" fontId="0" fillId="0" borderId="0" xfId="1" applyNumberFormat="1" applyFont="1"/>
    <xf numFmtId="169" fontId="6" fillId="0" borderId="0" xfId="1" applyNumberFormat="1" applyFont="1" applyFill="1" applyBorder="1"/>
    <xf numFmtId="169" fontId="7" fillId="3" borderId="0" xfId="1" applyNumberFormat="1" applyFont="1" applyFill="1" applyBorder="1"/>
    <xf numFmtId="169" fontId="6" fillId="0" borderId="5" xfId="1" applyNumberFormat="1" applyFont="1" applyFill="1" applyBorder="1"/>
    <xf numFmtId="169" fontId="6" fillId="0" borderId="6" xfId="1" applyNumberFormat="1" applyFont="1" applyFill="1" applyBorder="1"/>
    <xf numFmtId="169" fontId="7" fillId="0" borderId="0" xfId="1" applyNumberFormat="1" applyFont="1" applyFill="1" applyBorder="1"/>
    <xf numFmtId="169" fontId="6" fillId="0" borderId="5" xfId="1" applyNumberFormat="1" applyFont="1" applyFill="1" applyBorder="1" applyAlignment="1">
      <alignment horizontal="center" vertical="center"/>
    </xf>
    <xf numFmtId="169" fontId="8" fillId="0" borderId="5" xfId="1" applyNumberFormat="1" applyFont="1" applyFill="1" applyBorder="1"/>
    <xf numFmtId="169" fontId="9" fillId="0" borderId="5" xfId="1" applyNumberFormat="1" applyFont="1" applyFill="1" applyBorder="1"/>
    <xf numFmtId="169" fontId="9" fillId="0" borderId="0" xfId="1" applyNumberFormat="1" applyFont="1" applyFill="1" applyBorder="1"/>
    <xf numFmtId="169" fontId="11" fillId="3" borderId="0" xfId="1" applyNumberFormat="1" applyFont="1" applyFill="1" applyBorder="1"/>
    <xf numFmtId="169" fontId="11" fillId="0" borderId="0" xfId="1" applyNumberFormat="1" applyFont="1" applyFill="1" applyBorder="1"/>
    <xf numFmtId="169" fontId="9" fillId="0" borderId="6" xfId="1" applyNumberFormat="1" applyFont="1" applyFill="1" applyBorder="1"/>
    <xf numFmtId="170" fontId="0" fillId="0" borderId="0" xfId="4" applyNumberFormat="1" applyFont="1"/>
    <xf numFmtId="10" fontId="0" fillId="0" borderId="0" xfId="0" applyNumberFormat="1"/>
    <xf numFmtId="171" fontId="3" fillId="2" borderId="3" xfId="2" applyNumberFormat="1" applyFont="1" applyFill="1" applyBorder="1" applyAlignment="1">
      <alignment horizontal="center" vertical="center" wrapText="1"/>
    </xf>
    <xf numFmtId="171" fontId="5" fillId="0" borderId="0" xfId="0" applyNumberFormat="1" applyFont="1" applyAlignment="1">
      <alignment horizontal="center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/>
    </xf>
    <xf numFmtId="171" fontId="9" fillId="0" borderId="5" xfId="0" applyNumberFormat="1" applyFont="1" applyBorder="1" applyAlignment="1">
      <alignment horizontal="center"/>
    </xf>
    <xf numFmtId="171" fontId="9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 vertical="center" wrapText="1"/>
    </xf>
    <xf numFmtId="171" fontId="9" fillId="0" borderId="5" xfId="0" applyNumberFormat="1" applyFont="1" applyBorder="1" applyAlignment="1">
      <alignment horizontal="center" vertical="center" wrapText="1"/>
    </xf>
    <xf numFmtId="171" fontId="0" fillId="0" borderId="0" xfId="0" applyNumberFormat="1"/>
    <xf numFmtId="171" fontId="3" fillId="2" borderId="4" xfId="1" applyNumberFormat="1" applyFont="1" applyFill="1" applyBorder="1" applyAlignment="1">
      <alignment horizontal="center" vertical="center" wrapText="1"/>
    </xf>
    <xf numFmtId="171" fontId="3" fillId="2" borderId="2" xfId="2" applyNumberFormat="1" applyFont="1" applyFill="1" applyBorder="1" applyAlignment="1">
      <alignment horizontal="center" vertical="center" wrapText="1"/>
    </xf>
    <xf numFmtId="171" fontId="3" fillId="2" borderId="3" xfId="1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171" fontId="6" fillId="0" borderId="0" xfId="0" applyNumberFormat="1" applyFont="1" applyAlignment="1">
      <alignment horizontal="center"/>
    </xf>
    <xf numFmtId="171" fontId="7" fillId="3" borderId="0" xfId="0" applyNumberFormat="1" applyFont="1" applyFill="1" applyAlignment="1">
      <alignment horizontal="center" vertical="center"/>
    </xf>
    <xf numFmtId="171" fontId="7" fillId="3" borderId="0" xfId="0" applyNumberFormat="1" applyFont="1" applyFill="1" applyAlignment="1">
      <alignment horizontal="center"/>
    </xf>
    <xf numFmtId="171" fontId="6" fillId="0" borderId="6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 vertical="center" wrapText="1"/>
    </xf>
    <xf numFmtId="171" fontId="8" fillId="0" borderId="6" xfId="0" applyNumberFormat="1" applyFont="1" applyBorder="1" applyAlignment="1">
      <alignment horizontal="center"/>
    </xf>
    <xf numFmtId="171" fontId="8" fillId="0" borderId="5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/>
    </xf>
    <xf numFmtId="9" fontId="7" fillId="3" borderId="0" xfId="4" applyFont="1" applyFill="1" applyAlignment="1">
      <alignment horizontal="center"/>
    </xf>
    <xf numFmtId="14" fontId="3" fillId="2" borderId="3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6" fillId="0" borderId="0" xfId="0" applyNumberFormat="1" applyFont="1" applyAlignment="1">
      <alignment horizontal="center"/>
    </xf>
    <xf numFmtId="14" fontId="7" fillId="3" borderId="0" xfId="0" applyNumberFormat="1" applyFont="1" applyFill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169" fontId="8" fillId="0" borderId="6" xfId="1" applyNumberFormat="1" applyFont="1" applyFill="1" applyBorder="1"/>
    <xf numFmtId="166" fontId="6" fillId="0" borderId="0" xfId="1" applyNumberFormat="1" applyFont="1"/>
    <xf numFmtId="166" fontId="7" fillId="3" borderId="0" xfId="1" applyNumberFormat="1" applyFont="1" applyFill="1" applyAlignment="1">
      <alignment horizontal="center"/>
    </xf>
    <xf numFmtId="169" fontId="0" fillId="0" borderId="0" xfId="1" applyNumberFormat="1" applyFont="1" applyBorder="1"/>
    <xf numFmtId="168" fontId="0" fillId="0" borderId="0" xfId="1" applyNumberFormat="1" applyFont="1" applyBorder="1"/>
    <xf numFmtId="166" fontId="0" fillId="0" borderId="0" xfId="1" applyNumberFormat="1" applyFont="1" applyFill="1" applyBorder="1" applyAlignment="1"/>
    <xf numFmtId="166" fontId="0" fillId="0" borderId="0" xfId="1" applyNumberFormat="1" applyFont="1" applyFill="1" applyBorder="1"/>
    <xf numFmtId="167" fontId="6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69" fontId="6" fillId="0" borderId="7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vertical="center"/>
    </xf>
    <xf numFmtId="166" fontId="6" fillId="0" borderId="7" xfId="1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0" xfId="1" applyNumberFormat="1" applyFont="1" applyFill="1" applyBorder="1"/>
    <xf numFmtId="168" fontId="0" fillId="0" borderId="5" xfId="1" applyNumberFormat="1" applyFont="1" applyBorder="1"/>
    <xf numFmtId="166" fontId="0" fillId="0" borderId="5" xfId="1" applyNumberFormat="1" applyFont="1" applyFill="1" applyBorder="1" applyAlignment="1"/>
    <xf numFmtId="169" fontId="0" fillId="0" borderId="5" xfId="1" applyNumberFormat="1" applyFont="1" applyBorder="1"/>
    <xf numFmtId="166" fontId="0" fillId="0" borderId="5" xfId="1" applyNumberFormat="1" applyFont="1" applyFill="1" applyBorder="1"/>
    <xf numFmtId="166" fontId="0" fillId="0" borderId="5" xfId="0" applyNumberFormat="1" applyBorder="1"/>
    <xf numFmtId="14" fontId="0" fillId="0" borderId="5" xfId="0" applyNumberFormat="1" applyBorder="1"/>
    <xf numFmtId="9" fontId="0" fillId="0" borderId="0" xfId="4" applyFont="1"/>
    <xf numFmtId="172" fontId="0" fillId="0" borderId="0" xfId="1" applyNumberFormat="1" applyFont="1"/>
    <xf numFmtId="9" fontId="7" fillId="0" borderId="0" xfId="4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6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71" fontId="9" fillId="0" borderId="6" xfId="0" applyNumberFormat="1" applyFont="1" applyBorder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/>
    </xf>
    <xf numFmtId="171" fontId="8" fillId="0" borderId="5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 wrapText="1"/>
    </xf>
  </cellXfs>
  <cellStyles count="5">
    <cellStyle name="˙˙˙˙˙˙˙˙˙˙˙˙˙˙˙˙˙˙˙˙˙˙˙˙˙˙˙˙˙˙˙˙˙˙˙˙˙˙˙˙˙_x0008_" xfId="2" xr:uid="{099C3385-3A99-48C2-8A78-83459B968A0A}"/>
    <cellStyle name="Normal" xfId="0" builtinId="0"/>
    <cellStyle name="Porcentagem" xfId="4" builtinId="5"/>
    <cellStyle name="Separador de milhares 2" xfId="3" xr:uid="{A0AD7A63-349F-48C8-9B22-BDE0ED5204C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300B-AB79-4755-B33F-1B06D05C3BD5}">
  <dimension ref="A1:U117"/>
  <sheetViews>
    <sheetView showGridLines="0" tabSelected="1" zoomScaleNormal="100" workbookViewId="0">
      <pane ySplit="1" topLeftCell="A2" activePane="bottomLeft" state="frozen"/>
      <selection pane="bottomLeft" activeCell="E20" sqref="E20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95" customWidth="1"/>
    <col min="7" max="7" width="12" style="54" customWidth="1"/>
    <col min="8" max="8" width="12" customWidth="1"/>
    <col min="9" max="9" width="11.85546875" style="57" customWidth="1"/>
    <col min="10" max="11" width="11.85546875" customWidth="1"/>
    <col min="12" max="12" width="12.28515625" customWidth="1"/>
    <col min="13" max="13" width="3.5703125" customWidth="1"/>
    <col min="14" max="14" width="11.5703125" bestFit="1" customWidth="1"/>
  </cols>
  <sheetData>
    <row r="1" spans="1:14" ht="38.25" x14ac:dyDescent="0.25">
      <c r="A1" s="1" t="s">
        <v>0</v>
      </c>
      <c r="B1" s="2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53" t="s">
        <v>6</v>
      </c>
      <c r="H1" s="3" t="s">
        <v>7</v>
      </c>
      <c r="I1" s="56" t="s">
        <v>8</v>
      </c>
      <c r="J1" s="3" t="s">
        <v>9</v>
      </c>
      <c r="K1" s="3" t="s">
        <v>10</v>
      </c>
      <c r="L1" s="3" t="s">
        <v>11</v>
      </c>
    </row>
    <row r="2" spans="1:14" x14ac:dyDescent="0.25">
      <c r="A2" s="29"/>
      <c r="B2" s="29"/>
      <c r="H2" s="16"/>
      <c r="J2" s="15"/>
      <c r="K2" s="30"/>
    </row>
    <row r="3" spans="1:14" x14ac:dyDescent="0.25">
      <c r="A3" s="29"/>
      <c r="B3" s="29"/>
      <c r="H3" s="16"/>
      <c r="J3" s="15"/>
      <c r="K3" s="30"/>
    </row>
    <row r="4" spans="1:14" x14ac:dyDescent="0.25">
      <c r="A4" s="29"/>
      <c r="B4" s="29"/>
      <c r="H4" s="16"/>
      <c r="J4" s="15"/>
      <c r="K4" s="30"/>
    </row>
    <row r="5" spans="1:14" outlineLevel="1" x14ac:dyDescent="0.25">
      <c r="A5" s="155">
        <v>2025</v>
      </c>
      <c r="B5" s="29"/>
      <c r="H5" s="16"/>
      <c r="J5" s="15"/>
      <c r="K5" s="30"/>
    </row>
    <row r="6" spans="1:14" outlineLevel="1" x14ac:dyDescent="0.25">
      <c r="A6" s="155"/>
      <c r="B6" s="156" t="s">
        <v>12</v>
      </c>
      <c r="C6" s="157">
        <v>45923</v>
      </c>
      <c r="D6" s="158">
        <v>45929</v>
      </c>
      <c r="E6" s="158">
        <v>45930</v>
      </c>
      <c r="F6" s="96">
        <v>46203</v>
      </c>
      <c r="G6" s="58">
        <v>0.10569805115</v>
      </c>
      <c r="H6" s="12">
        <v>101110.943766923</v>
      </c>
      <c r="I6" s="58">
        <v>0.10569805115</v>
      </c>
      <c r="J6" s="6">
        <v>201257.55622628934</v>
      </c>
      <c r="K6" s="4">
        <f>J6+H6</f>
        <v>302368.49999321235</v>
      </c>
    </row>
    <row r="7" spans="1:14" outlineLevel="1" x14ac:dyDescent="0.25">
      <c r="A7" s="155"/>
      <c r="B7" s="150"/>
      <c r="C7" s="152"/>
      <c r="D7" s="154"/>
      <c r="E7" s="154"/>
      <c r="F7" s="98">
        <v>46386</v>
      </c>
      <c r="G7" s="60">
        <v>0.10569805115</v>
      </c>
      <c r="H7" s="18">
        <v>101110.943766923</v>
      </c>
      <c r="I7" s="60">
        <v>0.10569805115</v>
      </c>
      <c r="J7" s="19">
        <v>201257.55622628934</v>
      </c>
      <c r="K7" s="20">
        <f>J7+H7</f>
        <v>302368.49999321235</v>
      </c>
    </row>
    <row r="8" spans="1:14" outlineLevel="1" x14ac:dyDescent="0.25">
      <c r="A8" s="155"/>
      <c r="B8" s="156" t="s">
        <v>12</v>
      </c>
      <c r="C8" s="157">
        <v>45825</v>
      </c>
      <c r="D8" s="158">
        <v>45831</v>
      </c>
      <c r="E8" s="158">
        <v>45832</v>
      </c>
      <c r="F8" s="96">
        <v>46203</v>
      </c>
      <c r="G8" s="58">
        <v>0.10430345358</v>
      </c>
      <c r="H8" s="12">
        <v>99776.869250471922</v>
      </c>
      <c r="I8" s="58">
        <v>0.10430345358</v>
      </c>
      <c r="J8" s="6">
        <v>198602.13074016556</v>
      </c>
      <c r="K8" s="4">
        <f>J8+H8</f>
        <v>298378.99999063747</v>
      </c>
      <c r="L8" s="58"/>
    </row>
    <row r="9" spans="1:14" outlineLevel="1" x14ac:dyDescent="0.25">
      <c r="A9" s="155"/>
      <c r="B9" s="150"/>
      <c r="C9" s="152"/>
      <c r="D9" s="154"/>
      <c r="E9" s="154"/>
      <c r="F9" s="98">
        <v>46386</v>
      </c>
      <c r="G9" s="60">
        <v>0.10430345358</v>
      </c>
      <c r="H9" s="18">
        <v>99776.869250471922</v>
      </c>
      <c r="I9" s="60">
        <v>0.10430345358</v>
      </c>
      <c r="J9" s="19">
        <v>198602.13074016556</v>
      </c>
      <c r="K9" s="20">
        <f>J9+H9</f>
        <v>298378.99999063747</v>
      </c>
    </row>
    <row r="10" spans="1:14" outlineLevel="1" x14ac:dyDescent="0.25">
      <c r="A10" s="155"/>
      <c r="B10" s="156" t="s">
        <v>12</v>
      </c>
      <c r="C10" s="157">
        <v>45736</v>
      </c>
      <c r="D10" s="158">
        <v>45741</v>
      </c>
      <c r="E10" s="158">
        <v>45742</v>
      </c>
      <c r="F10" s="96">
        <v>46203</v>
      </c>
      <c r="G10" s="58">
        <v>9.4558923729999994E-2</v>
      </c>
      <c r="H10" s="12">
        <f>(956601779*G10)/1000</f>
        <v>90455.234660443311</v>
      </c>
      <c r="I10" s="58">
        <v>9.4558923729999994E-2</v>
      </c>
      <c r="J10" s="6">
        <f>1904080104*I10/1000</f>
        <v>180047.76532994647</v>
      </c>
      <c r="K10" s="4">
        <f>J10+H10</f>
        <v>270502.9999903898</v>
      </c>
    </row>
    <row r="11" spans="1:14" outlineLevel="1" x14ac:dyDescent="0.25">
      <c r="A11" s="155"/>
      <c r="B11" s="156"/>
      <c r="C11" s="157"/>
      <c r="D11" s="158"/>
      <c r="E11" s="158"/>
      <c r="F11" s="96">
        <v>46386</v>
      </c>
      <c r="G11" s="58">
        <v>9.4558923729999994E-2</v>
      </c>
      <c r="H11" s="12">
        <f>(956601779*G11)/1000</f>
        <v>90455.234660443311</v>
      </c>
      <c r="I11" s="58">
        <v>9.4558923729999994E-2</v>
      </c>
      <c r="J11" s="6">
        <f>1904080104*I11/1000</f>
        <v>180047.76532994647</v>
      </c>
      <c r="K11" s="4">
        <f t="shared" ref="K11" si="0">J11+H11</f>
        <v>270502.9999903898</v>
      </c>
    </row>
    <row r="12" spans="1:14" x14ac:dyDescent="0.25">
      <c r="A12" s="155"/>
      <c r="B12" s="134" t="s">
        <v>13</v>
      </c>
      <c r="C12" s="97" t="s">
        <v>14</v>
      </c>
      <c r="D12" s="97" t="s">
        <v>14</v>
      </c>
      <c r="E12" s="97" t="s">
        <v>14</v>
      </c>
      <c r="F12" s="97" t="s">
        <v>14</v>
      </c>
      <c r="G12" s="59">
        <f>SUM(G2:G11)</f>
        <v>0.60912085691999995</v>
      </c>
      <c r="H12" s="25">
        <f>SUM(H2:H11)</f>
        <v>582686.09535567649</v>
      </c>
      <c r="I12" s="59">
        <f>SUM(I2:I11)</f>
        <v>0.60912085691999995</v>
      </c>
      <c r="J12" s="25">
        <f>SUM(J2:J11)</f>
        <v>1159814.9045928027</v>
      </c>
      <c r="K12" s="25">
        <f>SUM(K2:K11)</f>
        <v>1742500.9999484792</v>
      </c>
      <c r="L12" s="93" t="s">
        <v>15</v>
      </c>
    </row>
    <row r="13" spans="1:14" ht="6.75" customHeight="1" x14ac:dyDescent="0.25">
      <c r="A13" s="29"/>
      <c r="B13" s="29"/>
      <c r="F13" s="126"/>
      <c r="G13" s="121"/>
      <c r="H13" s="122"/>
      <c r="I13" s="123"/>
      <c r="J13" s="124"/>
      <c r="K13" s="125"/>
    </row>
    <row r="14" spans="1:14" outlineLevel="1" x14ac:dyDescent="0.25">
      <c r="A14" s="155">
        <v>2024</v>
      </c>
      <c r="B14" s="149" t="s">
        <v>16</v>
      </c>
      <c r="C14" s="151">
        <v>45777</v>
      </c>
      <c r="D14" s="151">
        <v>45777</v>
      </c>
      <c r="E14" s="153">
        <v>45779</v>
      </c>
      <c r="F14" s="96">
        <v>45838</v>
      </c>
      <c r="G14" s="58">
        <v>0.32940590339999998</v>
      </c>
      <c r="H14" s="12">
        <v>315110.27320554212</v>
      </c>
      <c r="I14" s="58">
        <v>0.32940590339999998</v>
      </c>
      <c r="J14" s="6">
        <v>627215.22680408601</v>
      </c>
      <c r="K14" s="4">
        <f>J14+H14</f>
        <v>942325.50000962813</v>
      </c>
    </row>
    <row r="15" spans="1:14" outlineLevel="1" x14ac:dyDescent="0.25">
      <c r="A15" s="155"/>
      <c r="B15" s="150"/>
      <c r="C15" s="152"/>
      <c r="D15" s="152"/>
      <c r="E15" s="154"/>
      <c r="F15" s="98">
        <v>46021</v>
      </c>
      <c r="G15" s="58">
        <v>0.32940590339999998</v>
      </c>
      <c r="H15" s="12">
        <v>315110.27320554212</v>
      </c>
      <c r="I15" s="58">
        <v>0.32940590339999998</v>
      </c>
      <c r="J15" s="6">
        <v>627215.22680408601</v>
      </c>
      <c r="K15" s="4">
        <f>J15+H15</f>
        <v>942325.50000962813</v>
      </c>
    </row>
    <row r="16" spans="1:14" outlineLevel="1" x14ac:dyDescent="0.25">
      <c r="A16" s="155"/>
      <c r="B16" s="149" t="s">
        <v>12</v>
      </c>
      <c r="C16" s="151">
        <v>45643</v>
      </c>
      <c r="D16" s="153">
        <v>45649</v>
      </c>
      <c r="E16" s="153">
        <v>45652</v>
      </c>
      <c r="F16" s="99">
        <v>45838</v>
      </c>
      <c r="G16" s="61">
        <v>9.7903755630000006E-2</v>
      </c>
      <c r="H16" s="14">
        <v>93654.906806439307</v>
      </c>
      <c r="I16" s="61">
        <v>9.7903755630000006E-2</v>
      </c>
      <c r="J16" s="8">
        <v>186416.59320196099</v>
      </c>
      <c r="K16" s="11">
        <f>J16+H16</f>
        <v>280071.5000084003</v>
      </c>
      <c r="N16" s="128"/>
    </row>
    <row r="17" spans="1:14" outlineLevel="1" x14ac:dyDescent="0.25">
      <c r="A17" s="155"/>
      <c r="B17" s="150"/>
      <c r="C17" s="152"/>
      <c r="D17" s="154"/>
      <c r="E17" s="154"/>
      <c r="F17" s="98">
        <v>46021</v>
      </c>
      <c r="G17" s="60">
        <v>9.7903755630000006E-2</v>
      </c>
      <c r="H17" s="18">
        <v>93654.906806439307</v>
      </c>
      <c r="I17" s="60">
        <v>9.7903755630000006E-2</v>
      </c>
      <c r="J17" s="19">
        <v>186416.59320196099</v>
      </c>
      <c r="K17" s="20">
        <f t="shared" ref="K17" si="1">J17+H17</f>
        <v>280071.5000084003</v>
      </c>
    </row>
    <row r="18" spans="1:14" outlineLevel="1" x14ac:dyDescent="0.25">
      <c r="A18" s="155"/>
      <c r="B18" s="156" t="s">
        <v>12</v>
      </c>
      <c r="C18" s="158">
        <v>45552</v>
      </c>
      <c r="D18" s="158">
        <v>45558</v>
      </c>
      <c r="E18" s="158">
        <v>45559</v>
      </c>
      <c r="F18" s="96">
        <v>45838</v>
      </c>
      <c r="G18" s="58">
        <v>8.2601110389999996E-2</v>
      </c>
      <c r="H18" s="12">
        <v>79016.36914644939</v>
      </c>
      <c r="I18" s="58">
        <v>8.2601110389999996E-2</v>
      </c>
      <c r="J18" s="120">
        <v>157279.13086190668</v>
      </c>
      <c r="K18" s="4">
        <f t="shared" ref="K18:K24" si="2">J18+H18</f>
        <v>236295.50000835606</v>
      </c>
    </row>
    <row r="19" spans="1:14" outlineLevel="1" x14ac:dyDescent="0.25">
      <c r="A19" s="155"/>
      <c r="B19" s="150"/>
      <c r="C19" s="154"/>
      <c r="D19" s="154"/>
      <c r="E19" s="154"/>
      <c r="F19" s="98">
        <v>46021</v>
      </c>
      <c r="G19" s="60">
        <v>8.2601110389999996E-2</v>
      </c>
      <c r="H19" s="12">
        <v>79016.36914644939</v>
      </c>
      <c r="I19" s="60">
        <v>8.2601110389999996E-2</v>
      </c>
      <c r="J19" s="120">
        <v>157279.13086190668</v>
      </c>
      <c r="K19" s="20">
        <f t="shared" si="2"/>
        <v>236295.50000835606</v>
      </c>
    </row>
    <row r="20" spans="1:14" ht="25.5" outlineLevel="1" x14ac:dyDescent="0.25">
      <c r="A20" s="155"/>
      <c r="B20" s="113" t="s">
        <v>17</v>
      </c>
      <c r="C20" s="133">
        <v>45517</v>
      </c>
      <c r="D20" s="133">
        <v>45527</v>
      </c>
      <c r="E20" s="133">
        <v>45530</v>
      </c>
      <c r="F20" s="114">
        <v>45534</v>
      </c>
      <c r="G20" s="115">
        <v>0.49635976469999998</v>
      </c>
      <c r="H20" s="116">
        <v>474810.71352327609</v>
      </c>
      <c r="I20" s="115">
        <v>0.49635976469999998</v>
      </c>
      <c r="J20" s="117">
        <v>945036.24316424457</v>
      </c>
      <c r="K20" s="118">
        <f t="shared" si="2"/>
        <v>1419846.9566875207</v>
      </c>
    </row>
    <row r="21" spans="1:14" outlineLevel="1" x14ac:dyDescent="0.25">
      <c r="A21" s="155"/>
      <c r="B21" s="149" t="s">
        <v>12</v>
      </c>
      <c r="C21" s="151">
        <v>45461</v>
      </c>
      <c r="D21" s="153">
        <v>45464</v>
      </c>
      <c r="E21" s="153">
        <v>45467</v>
      </c>
      <c r="F21" s="96">
        <v>45838</v>
      </c>
      <c r="G21" s="58">
        <v>7.5106044220000001E-2</v>
      </c>
      <c r="H21" s="12">
        <v>71846.575514504671</v>
      </c>
      <c r="I21" s="58">
        <v>7.5106044220000001E-2</v>
      </c>
      <c r="J21" s="6">
        <v>143007.92448944619</v>
      </c>
      <c r="K21" s="4">
        <f t="shared" si="2"/>
        <v>214854.50000395084</v>
      </c>
    </row>
    <row r="22" spans="1:14" outlineLevel="1" x14ac:dyDescent="0.25">
      <c r="A22" s="155"/>
      <c r="B22" s="150"/>
      <c r="C22" s="157"/>
      <c r="D22" s="154"/>
      <c r="E22" s="154"/>
      <c r="F22" s="98">
        <v>46021</v>
      </c>
      <c r="G22" s="60">
        <v>7.5106044220000001E-2</v>
      </c>
      <c r="H22" s="18">
        <v>71846.575514504671</v>
      </c>
      <c r="I22" s="60">
        <v>7.5106044220000001E-2</v>
      </c>
      <c r="J22" s="19">
        <v>143007.92448944619</v>
      </c>
      <c r="K22" s="20">
        <f t="shared" si="2"/>
        <v>214854.50000395084</v>
      </c>
    </row>
    <row r="23" spans="1:14" outlineLevel="1" x14ac:dyDescent="0.25">
      <c r="A23" s="155"/>
      <c r="B23" s="156" t="s">
        <v>12</v>
      </c>
      <c r="C23" s="151">
        <v>45372</v>
      </c>
      <c r="D23" s="151">
        <v>45377</v>
      </c>
      <c r="E23" s="151">
        <v>45378</v>
      </c>
      <c r="F23" s="96">
        <v>45838</v>
      </c>
      <c r="G23" s="58">
        <v>8.7782934430000001E-2</v>
      </c>
      <c r="H23" s="106">
        <v>64594.854774203988</v>
      </c>
      <c r="I23" s="58">
        <v>8.7782934430000001E-2</v>
      </c>
      <c r="J23" s="106">
        <v>128573.64522769497</v>
      </c>
      <c r="K23" s="4">
        <f t="shared" si="2"/>
        <v>193168.50000189897</v>
      </c>
    </row>
    <row r="24" spans="1:14" outlineLevel="1" x14ac:dyDescent="0.25">
      <c r="A24" s="155"/>
      <c r="B24" s="156"/>
      <c r="C24" s="157"/>
      <c r="D24" s="157"/>
      <c r="E24" s="157"/>
      <c r="F24" s="96">
        <v>46021</v>
      </c>
      <c r="G24" s="58">
        <v>8.7782934430000001E-2</v>
      </c>
      <c r="H24" s="106">
        <v>64594.854774203988</v>
      </c>
      <c r="I24" s="58">
        <v>8.7782934430000001E-2</v>
      </c>
      <c r="J24" s="106">
        <v>128573.64522769497</v>
      </c>
      <c r="K24" s="4">
        <f t="shared" si="2"/>
        <v>193168.50000189897</v>
      </c>
    </row>
    <row r="25" spans="1:14" x14ac:dyDescent="0.25">
      <c r="A25" s="155"/>
      <c r="B25" s="134" t="s">
        <v>13</v>
      </c>
      <c r="C25" s="97" t="s">
        <v>14</v>
      </c>
      <c r="D25" s="97" t="s">
        <v>14</v>
      </c>
      <c r="E25" s="97" t="s">
        <v>14</v>
      </c>
      <c r="F25" s="97" t="s">
        <v>14</v>
      </c>
      <c r="G25" s="59">
        <f>SUM(G14:G24)</f>
        <v>1.8419592608399999</v>
      </c>
      <c r="H25" s="25">
        <f>SUM(H14:H24)</f>
        <v>1723256.6724175552</v>
      </c>
      <c r="I25" s="59">
        <f>SUM(I14:I24)</f>
        <v>1.8419592608399999</v>
      </c>
      <c r="J25" s="25">
        <f>SUM(J14:J24)</f>
        <v>3430021.2843344337</v>
      </c>
      <c r="K25" s="25">
        <f>SUM(K14:K24)</f>
        <v>5153277.9567519892</v>
      </c>
      <c r="L25" s="107">
        <v>7119287</v>
      </c>
      <c r="N25" s="127"/>
    </row>
    <row r="26" spans="1:14" ht="7.5" customHeight="1" x14ac:dyDescent="0.25">
      <c r="A26" s="29"/>
      <c r="B26" s="29"/>
      <c r="G26" s="109"/>
      <c r="H26" s="110"/>
      <c r="I26" s="108"/>
      <c r="J26" s="111"/>
      <c r="K26" s="30"/>
    </row>
    <row r="27" spans="1:14" outlineLevel="1" x14ac:dyDescent="0.25">
      <c r="A27" s="155">
        <v>2023</v>
      </c>
      <c r="B27" s="135" t="s">
        <v>18</v>
      </c>
      <c r="C27" s="137">
        <v>45411</v>
      </c>
      <c r="D27" s="137">
        <v>45411</v>
      </c>
      <c r="E27" s="137">
        <v>45412</v>
      </c>
      <c r="F27" s="96">
        <v>45415</v>
      </c>
      <c r="G27" s="60">
        <v>0</v>
      </c>
      <c r="H27" s="17">
        <v>0</v>
      </c>
      <c r="I27" s="60">
        <v>0</v>
      </c>
      <c r="J27" s="17">
        <v>0</v>
      </c>
      <c r="K27" s="112">
        <v>0.30000000027259999</v>
      </c>
      <c r="M27" s="70"/>
    </row>
    <row r="28" spans="1:14" outlineLevel="1" x14ac:dyDescent="0.25">
      <c r="A28" s="155"/>
      <c r="B28" s="149" t="s">
        <v>16</v>
      </c>
      <c r="C28" s="153">
        <v>45411</v>
      </c>
      <c r="D28" s="153">
        <v>45411</v>
      </c>
      <c r="E28" s="153">
        <v>45412</v>
      </c>
      <c r="F28" s="99">
        <v>45473</v>
      </c>
      <c r="G28" s="58">
        <f>0.24226860196/2</f>
        <v>0.12113430098</v>
      </c>
      <c r="H28" s="12">
        <v>89136.375205335164</v>
      </c>
      <c r="I28" s="58">
        <f>0.24226860196/2</f>
        <v>0.12113430098</v>
      </c>
      <c r="J28" s="6">
        <v>177422.62479875208</v>
      </c>
      <c r="K28" s="11">
        <f t="shared" ref="K28:K33" si="3">J28+H28</f>
        <v>266559.00000408723</v>
      </c>
      <c r="M28" s="70"/>
    </row>
    <row r="29" spans="1:14" outlineLevel="1" x14ac:dyDescent="0.25">
      <c r="A29" s="155"/>
      <c r="B29" s="150"/>
      <c r="C29" s="154"/>
      <c r="D29" s="154"/>
      <c r="E29" s="154"/>
      <c r="F29" s="98">
        <v>45656</v>
      </c>
      <c r="G29" s="60">
        <f>0.24226860196/2</f>
        <v>0.12113430098</v>
      </c>
      <c r="H29" s="18">
        <v>89136.375205335164</v>
      </c>
      <c r="I29" s="60">
        <f>0.24226860196/2</f>
        <v>0.12113430098</v>
      </c>
      <c r="J29" s="19">
        <v>177422.62479875208</v>
      </c>
      <c r="K29" s="20">
        <f t="shared" si="3"/>
        <v>266559.00000408723</v>
      </c>
      <c r="M29" s="70"/>
    </row>
    <row r="30" spans="1:14" outlineLevel="1" x14ac:dyDescent="0.25">
      <c r="A30" s="155"/>
      <c r="B30" s="156" t="s">
        <v>12</v>
      </c>
      <c r="C30" s="158">
        <v>45274</v>
      </c>
      <c r="D30" s="158">
        <v>45281</v>
      </c>
      <c r="E30" s="158">
        <v>45282</v>
      </c>
      <c r="F30" s="96">
        <v>45473</v>
      </c>
      <c r="G30" s="58">
        <v>0.30051039776999999</v>
      </c>
      <c r="H30" s="12">
        <v>221129.83153428882</v>
      </c>
      <c r="I30" s="58">
        <v>0.30051039776999999</v>
      </c>
      <c r="J30" s="6">
        <v>440150.66847559105</v>
      </c>
      <c r="K30" s="4">
        <f t="shared" si="3"/>
        <v>661280.50000987994</v>
      </c>
      <c r="M30" s="70"/>
    </row>
    <row r="31" spans="1:14" outlineLevel="1" x14ac:dyDescent="0.25">
      <c r="A31" s="155"/>
      <c r="B31" s="150"/>
      <c r="C31" s="154"/>
      <c r="D31" s="154"/>
      <c r="E31" s="154"/>
      <c r="F31" s="98">
        <v>45656</v>
      </c>
      <c r="G31" s="60">
        <v>0.30051039776999999</v>
      </c>
      <c r="H31" s="18">
        <v>221129.83153428882</v>
      </c>
      <c r="I31" s="60">
        <v>0.30051039776999999</v>
      </c>
      <c r="J31" s="19">
        <v>440150.66847559105</v>
      </c>
      <c r="K31" s="20">
        <f t="shared" si="3"/>
        <v>661280.50000987994</v>
      </c>
      <c r="M31" s="70"/>
    </row>
    <row r="32" spans="1:14" outlineLevel="1" x14ac:dyDescent="0.25">
      <c r="A32" s="155"/>
      <c r="B32" s="149" t="s">
        <v>12</v>
      </c>
      <c r="C32" s="153">
        <v>45189</v>
      </c>
      <c r="D32" s="153">
        <v>45194</v>
      </c>
      <c r="E32" s="153">
        <v>45195</v>
      </c>
      <c r="F32" s="96">
        <v>45473</v>
      </c>
      <c r="G32" s="58">
        <v>9.4971447819999999E-2</v>
      </c>
      <c r="H32" s="12">
        <v>69884.504539099304</v>
      </c>
      <c r="I32" s="58">
        <v>9.4971447819999999E-2</v>
      </c>
      <c r="J32" s="6">
        <v>139102.49546859702</v>
      </c>
      <c r="K32" s="4">
        <f t="shared" si="3"/>
        <v>208987.00000769633</v>
      </c>
      <c r="M32" s="70"/>
    </row>
    <row r="33" spans="1:21" outlineLevel="1" x14ac:dyDescent="0.25">
      <c r="A33" s="155"/>
      <c r="B33" s="150"/>
      <c r="C33" s="154"/>
      <c r="D33" s="154"/>
      <c r="E33" s="154"/>
      <c r="F33" s="98">
        <v>45656</v>
      </c>
      <c r="G33" s="60">
        <v>9.4971447819999999E-2</v>
      </c>
      <c r="H33" s="18">
        <v>69884.504539099304</v>
      </c>
      <c r="I33" s="60">
        <v>9.4971447819999999E-2</v>
      </c>
      <c r="J33" s="19">
        <v>139102.49546859702</v>
      </c>
      <c r="K33" s="20">
        <f t="shared" si="3"/>
        <v>208987.00000769633</v>
      </c>
      <c r="M33" s="70"/>
    </row>
    <row r="34" spans="1:21" outlineLevel="1" x14ac:dyDescent="0.25">
      <c r="A34" s="155"/>
      <c r="B34" s="156" t="s">
        <v>12</v>
      </c>
      <c r="C34" s="151">
        <v>45097</v>
      </c>
      <c r="D34" s="153">
        <v>45100</v>
      </c>
      <c r="E34" s="153">
        <v>45103</v>
      </c>
      <c r="F34" s="96">
        <v>45473</v>
      </c>
      <c r="G34" s="58">
        <v>9.6949999999999995E-2</v>
      </c>
      <c r="H34" s="12">
        <v>71343</v>
      </c>
      <c r="I34" s="58">
        <v>9.6949999999999995E-2</v>
      </c>
      <c r="J34" s="6">
        <v>142006</v>
      </c>
      <c r="K34" s="4">
        <f t="shared" ref="K34:K37" si="4">J34+H34</f>
        <v>213349</v>
      </c>
      <c r="M34" s="70"/>
    </row>
    <row r="35" spans="1:21" outlineLevel="1" x14ac:dyDescent="0.25">
      <c r="A35" s="155"/>
      <c r="B35" s="150"/>
      <c r="C35" s="157"/>
      <c r="D35" s="154"/>
      <c r="E35" s="154"/>
      <c r="F35" s="98">
        <v>45656</v>
      </c>
      <c r="G35" s="60">
        <v>9.6949999999999995E-2</v>
      </c>
      <c r="H35" s="18">
        <v>71343</v>
      </c>
      <c r="I35" s="60">
        <v>9.6949999999999995E-2</v>
      </c>
      <c r="J35" s="19">
        <v>142006</v>
      </c>
      <c r="K35" s="20">
        <f t="shared" si="4"/>
        <v>213349</v>
      </c>
      <c r="M35" s="70"/>
    </row>
    <row r="36" spans="1:21" outlineLevel="1" x14ac:dyDescent="0.25">
      <c r="A36" s="155"/>
      <c r="B36" s="156" t="s">
        <v>12</v>
      </c>
      <c r="C36" s="151">
        <v>45007</v>
      </c>
      <c r="D36" s="151">
        <v>45012</v>
      </c>
      <c r="E36" s="151">
        <v>45013</v>
      </c>
      <c r="F36" s="136">
        <v>45473</v>
      </c>
      <c r="G36" s="58">
        <f>0.19278403644/2</f>
        <v>9.639201822E-2</v>
      </c>
      <c r="H36" s="12">
        <v>70929.827747765856</v>
      </c>
      <c r="I36" s="58">
        <f>0.19278403644/2</f>
        <v>9.639201822E-2</v>
      </c>
      <c r="J36" s="6">
        <v>141183.17226319897</v>
      </c>
      <c r="K36" s="4">
        <f t="shared" si="4"/>
        <v>212113.00001096481</v>
      </c>
    </row>
    <row r="37" spans="1:21" outlineLevel="1" x14ac:dyDescent="0.25">
      <c r="A37" s="155"/>
      <c r="B37" s="156"/>
      <c r="C37" s="157"/>
      <c r="D37" s="157"/>
      <c r="E37" s="157"/>
      <c r="F37" s="136">
        <v>45656</v>
      </c>
      <c r="G37" s="58">
        <f>0.19278403644/2</f>
        <v>9.639201822E-2</v>
      </c>
      <c r="H37" s="12">
        <v>70929.827747765856</v>
      </c>
      <c r="I37" s="58">
        <f>0.19278403644/2</f>
        <v>9.639201822E-2</v>
      </c>
      <c r="J37" s="6">
        <v>141183.17226319897</v>
      </c>
      <c r="K37" s="4">
        <f t="shared" si="4"/>
        <v>212113.00001096481</v>
      </c>
    </row>
    <row r="38" spans="1:21" x14ac:dyDescent="0.25">
      <c r="A38" s="155"/>
      <c r="B38" s="134" t="s">
        <v>13</v>
      </c>
      <c r="C38" s="97" t="s">
        <v>14</v>
      </c>
      <c r="D38" s="97" t="s">
        <v>14</v>
      </c>
      <c r="E38" s="97" t="s">
        <v>14</v>
      </c>
      <c r="F38" s="97" t="s">
        <v>14</v>
      </c>
      <c r="G38" s="59">
        <f>SUM(G28:G37)</f>
        <v>1.4199163295800001</v>
      </c>
      <c r="H38" s="25">
        <f>SUM(H28:H37)</f>
        <v>1044847.0780529781</v>
      </c>
      <c r="I38" s="59">
        <f>SUM(I28:I37)</f>
        <v>1.4199163295800001</v>
      </c>
      <c r="J38" s="25">
        <f>SUM(J28:J37)</f>
        <v>2079729.9220122781</v>
      </c>
      <c r="K38" s="25">
        <f>SUM(K28:K37)</f>
        <v>3124577.0000652568</v>
      </c>
      <c r="L38" s="107">
        <v>5766835</v>
      </c>
    </row>
    <row r="39" spans="1:21" ht="7.5" customHeight="1" x14ac:dyDescent="0.25">
      <c r="A39" s="29"/>
      <c r="B39" s="29"/>
      <c r="G39" s="57"/>
      <c r="H39" s="16"/>
      <c r="J39" s="15"/>
      <c r="K39" s="30"/>
    </row>
    <row r="40" spans="1:21" outlineLevel="1" x14ac:dyDescent="0.25">
      <c r="A40" s="155">
        <v>2022</v>
      </c>
      <c r="B40" s="156" t="s">
        <v>16</v>
      </c>
      <c r="C40" s="158">
        <v>45043</v>
      </c>
      <c r="D40" s="158">
        <v>45043</v>
      </c>
      <c r="E40" s="158">
        <v>45044</v>
      </c>
      <c r="F40" s="96">
        <v>45107</v>
      </c>
      <c r="G40" s="58">
        <v>5.653493004E-2</v>
      </c>
      <c r="H40" s="12">
        <v>41601.088176377365</v>
      </c>
      <c r="I40" s="58">
        <v>5.653493004E-2</v>
      </c>
      <c r="J40" s="6">
        <v>82805.411839266948</v>
      </c>
      <c r="K40" s="4">
        <f>J40+H40</f>
        <v>124406.50001564431</v>
      </c>
    </row>
    <row r="41" spans="1:21" outlineLevel="1" x14ac:dyDescent="0.25">
      <c r="A41" s="155"/>
      <c r="B41" s="150"/>
      <c r="C41" s="154"/>
      <c r="D41" s="154"/>
      <c r="E41" s="154"/>
      <c r="F41" s="98">
        <v>45290</v>
      </c>
      <c r="G41" s="60">
        <v>5.653493004E-2</v>
      </c>
      <c r="H41" s="18">
        <v>41601.088176377365</v>
      </c>
      <c r="I41" s="60">
        <v>5.653493004E-2</v>
      </c>
      <c r="J41" s="19">
        <v>82805.411839266948</v>
      </c>
      <c r="K41" s="20">
        <f>J41+H41</f>
        <v>124406.50001564431</v>
      </c>
      <c r="M41" s="156"/>
      <c r="N41" s="159"/>
      <c r="O41" s="159"/>
      <c r="P41" s="138"/>
      <c r="Q41" s="55"/>
      <c r="R41" s="12"/>
      <c r="S41" s="58"/>
      <c r="T41" s="6"/>
      <c r="U41" s="4"/>
    </row>
    <row r="42" spans="1:21" outlineLevel="1" x14ac:dyDescent="0.25">
      <c r="A42" s="155"/>
      <c r="B42" s="156" t="s">
        <v>12</v>
      </c>
      <c r="C42" s="153">
        <v>44917</v>
      </c>
      <c r="D42" s="153">
        <v>44922</v>
      </c>
      <c r="E42" s="153">
        <v>44923</v>
      </c>
      <c r="F42" s="96">
        <v>45107</v>
      </c>
      <c r="G42" s="58">
        <f>0.23426869112/2</f>
        <v>0.11713434556000001</v>
      </c>
      <c r="H42" s="12">
        <v>86193.017921417704</v>
      </c>
      <c r="I42" s="58">
        <f>0.23426869112/2</f>
        <v>0.11713434556000001</v>
      </c>
      <c r="J42" s="6">
        <v>171563.982086053</v>
      </c>
      <c r="K42" s="4">
        <f t="shared" ref="K42:K66" si="5">J42+H42</f>
        <v>257757.00000747072</v>
      </c>
      <c r="L42" s="5"/>
      <c r="M42" s="156"/>
      <c r="N42" s="159"/>
      <c r="O42" s="159"/>
      <c r="P42" s="138"/>
      <c r="Q42" s="55"/>
      <c r="R42" s="12"/>
      <c r="S42" s="58"/>
      <c r="T42" s="6"/>
      <c r="U42" s="4"/>
    </row>
    <row r="43" spans="1:21" outlineLevel="1" x14ac:dyDescent="0.25">
      <c r="A43" s="155"/>
      <c r="B43" s="150"/>
      <c r="C43" s="154"/>
      <c r="D43" s="154"/>
      <c r="E43" s="154"/>
      <c r="F43" s="98">
        <v>45290</v>
      </c>
      <c r="G43" s="60">
        <f>0.23426869112/2</f>
        <v>0.11713434556000001</v>
      </c>
      <c r="H43" s="18">
        <v>86193.017921417704</v>
      </c>
      <c r="I43" s="60">
        <f>0.23426869112/2</f>
        <v>0.11713434556000001</v>
      </c>
      <c r="J43" s="19">
        <v>171563.982086053</v>
      </c>
      <c r="K43" s="20">
        <f t="shared" si="5"/>
        <v>257757.00000747072</v>
      </c>
      <c r="L43" s="5"/>
    </row>
    <row r="44" spans="1:21" outlineLevel="1" x14ac:dyDescent="0.25">
      <c r="A44" s="155"/>
      <c r="B44" s="149" t="s">
        <v>12</v>
      </c>
      <c r="C44" s="153">
        <v>44909</v>
      </c>
      <c r="D44" s="153">
        <v>44916</v>
      </c>
      <c r="E44" s="153">
        <v>44917</v>
      </c>
      <c r="F44" s="99">
        <v>45107</v>
      </c>
      <c r="G44" s="61">
        <f>0.18114181218/2</f>
        <v>9.057090609E-2</v>
      </c>
      <c r="H44" s="14">
        <v>66646.376811621201</v>
      </c>
      <c r="I44" s="61">
        <f>0.18114181218/2</f>
        <v>9.057090609E-2</v>
      </c>
      <c r="J44" s="7">
        <v>132657.123200325</v>
      </c>
      <c r="K44" s="11">
        <f t="shared" si="5"/>
        <v>199303.50001194619</v>
      </c>
      <c r="L44" s="5"/>
    </row>
    <row r="45" spans="1:21" outlineLevel="1" x14ac:dyDescent="0.25">
      <c r="A45" s="155"/>
      <c r="B45" s="150"/>
      <c r="C45" s="154"/>
      <c r="D45" s="154"/>
      <c r="E45" s="154"/>
      <c r="F45" s="98">
        <v>45290</v>
      </c>
      <c r="G45" s="60">
        <f>0.18114181218/2</f>
        <v>9.057090609E-2</v>
      </c>
      <c r="H45" s="18">
        <v>66646.376811621201</v>
      </c>
      <c r="I45" s="60">
        <f>0.18114181218/2</f>
        <v>9.057090609E-2</v>
      </c>
      <c r="J45" s="21">
        <v>132657.123200325</v>
      </c>
      <c r="K45" s="20">
        <f t="shared" si="5"/>
        <v>199303.50001194619</v>
      </c>
      <c r="L45" s="5"/>
    </row>
    <row r="46" spans="1:21" outlineLevel="1" x14ac:dyDescent="0.25">
      <c r="A46" s="155"/>
      <c r="B46" s="149" t="s">
        <v>12</v>
      </c>
      <c r="C46" s="153">
        <v>44824</v>
      </c>
      <c r="D46" s="153" t="s">
        <v>19</v>
      </c>
      <c r="E46" s="153">
        <v>44830</v>
      </c>
      <c r="F46" s="99">
        <v>45107</v>
      </c>
      <c r="G46" s="61">
        <f>0.21428027494/2</f>
        <v>0.10714013746999999</v>
      </c>
      <c r="H46" s="14">
        <v>78838.804661542104</v>
      </c>
      <c r="I46" s="61">
        <f>0.21428027494/2</f>
        <v>0.10714013746999999</v>
      </c>
      <c r="J46" s="8">
        <v>156925.695338458</v>
      </c>
      <c r="K46" s="11">
        <f t="shared" si="5"/>
        <v>235764.50000000012</v>
      </c>
      <c r="L46" s="5"/>
    </row>
    <row r="47" spans="1:21" outlineLevel="1" x14ac:dyDescent="0.25">
      <c r="A47" s="155"/>
      <c r="B47" s="150"/>
      <c r="C47" s="154"/>
      <c r="D47" s="154"/>
      <c r="E47" s="154"/>
      <c r="F47" s="98">
        <v>45290</v>
      </c>
      <c r="G47" s="60">
        <f>0.21428027494/2</f>
        <v>0.10714013746999999</v>
      </c>
      <c r="H47" s="18">
        <v>78838.804661542104</v>
      </c>
      <c r="I47" s="60">
        <f>0.21428027494/2</f>
        <v>0.10714013746999999</v>
      </c>
      <c r="J47" s="19">
        <v>156925.695338458</v>
      </c>
      <c r="K47" s="20">
        <f t="shared" si="5"/>
        <v>235764.50000000012</v>
      </c>
      <c r="L47" s="5"/>
    </row>
    <row r="48" spans="1:21" outlineLevel="1" x14ac:dyDescent="0.25">
      <c r="A48" s="155"/>
      <c r="B48" s="149" t="s">
        <v>12</v>
      </c>
      <c r="C48" s="153">
        <v>44727</v>
      </c>
      <c r="D48" s="153">
        <v>44736</v>
      </c>
      <c r="E48" s="153">
        <v>44739</v>
      </c>
      <c r="F48" s="99">
        <v>45107</v>
      </c>
      <c r="G48" s="61">
        <f>0.160416299/2</f>
        <v>8.0208149500000006E-2</v>
      </c>
      <c r="H48" s="14">
        <v>59020.968053780503</v>
      </c>
      <c r="I48" s="61">
        <f>0.160416299/2</f>
        <v>8.0208149500000006E-2</v>
      </c>
      <c r="J48" s="8">
        <v>117479.031945628</v>
      </c>
      <c r="K48" s="11">
        <f t="shared" si="5"/>
        <v>176499.99999940849</v>
      </c>
      <c r="L48" s="5"/>
    </row>
    <row r="49" spans="1:13" outlineLevel="1" x14ac:dyDescent="0.25">
      <c r="A49" s="155"/>
      <c r="B49" s="150"/>
      <c r="C49" s="154"/>
      <c r="D49" s="154"/>
      <c r="E49" s="154"/>
      <c r="F49" s="98">
        <v>45290</v>
      </c>
      <c r="G49" s="60">
        <f>0.160416299/2</f>
        <v>8.0208149500000006E-2</v>
      </c>
      <c r="H49" s="18">
        <v>59020.968053780503</v>
      </c>
      <c r="I49" s="60">
        <f>0.160416299/2</f>
        <v>8.0208149500000006E-2</v>
      </c>
      <c r="J49" s="19">
        <v>117479.031945628</v>
      </c>
      <c r="K49" s="19">
        <f t="shared" si="5"/>
        <v>176499.99999940849</v>
      </c>
      <c r="L49" s="5"/>
    </row>
    <row r="50" spans="1:13" outlineLevel="1" x14ac:dyDescent="0.25">
      <c r="A50" s="155"/>
      <c r="B50" s="131" t="s">
        <v>12</v>
      </c>
      <c r="C50" s="99">
        <v>44643</v>
      </c>
      <c r="D50" s="99">
        <v>44648</v>
      </c>
      <c r="E50" s="99">
        <v>44649</v>
      </c>
      <c r="F50" s="99">
        <v>44924</v>
      </c>
      <c r="G50" s="61">
        <v>0.14473821881000001</v>
      </c>
      <c r="H50" s="14">
        <v>81927.122752048614</v>
      </c>
      <c r="I50" s="61">
        <v>0.14473821881000001</v>
      </c>
      <c r="J50" s="8">
        <v>163072.87724301894</v>
      </c>
      <c r="K50" s="8">
        <f>J50+H50</f>
        <v>244999.99999506754</v>
      </c>
      <c r="L50" s="5"/>
    </row>
    <row r="51" spans="1:13" x14ac:dyDescent="0.25">
      <c r="A51" s="155"/>
      <c r="B51" s="134" t="s">
        <v>13</v>
      </c>
      <c r="C51" s="97" t="s">
        <v>14</v>
      </c>
      <c r="D51" s="97" t="s">
        <v>14</v>
      </c>
      <c r="E51" s="97" t="s">
        <v>14</v>
      </c>
      <c r="F51" s="97" t="s">
        <v>14</v>
      </c>
      <c r="G51" s="59">
        <f>SUM(G40:G50)</f>
        <v>1.04791515613</v>
      </c>
      <c r="H51" s="25">
        <f>SUM(H40:H50)</f>
        <v>746527.6340015264</v>
      </c>
      <c r="I51" s="59">
        <f>SUM(I40:I50)</f>
        <v>1.04791515613</v>
      </c>
      <c r="J51" s="25">
        <f>SUM(J40:J50)</f>
        <v>1485935.3660624812</v>
      </c>
      <c r="K51" s="25">
        <f>SUM(K40:K50)</f>
        <v>2232463.0000640075</v>
      </c>
      <c r="L51" s="49">
        <v>4094367</v>
      </c>
      <c r="M51" s="71"/>
    </row>
    <row r="52" spans="1:13" ht="7.5" customHeight="1" x14ac:dyDescent="0.25">
      <c r="A52" s="135"/>
      <c r="B52" s="26"/>
      <c r="C52" s="96"/>
      <c r="D52" s="96"/>
      <c r="E52" s="96"/>
      <c r="F52" s="96"/>
      <c r="G52" s="62"/>
      <c r="H52" s="27"/>
      <c r="I52" s="62"/>
      <c r="J52" s="27"/>
      <c r="K52" s="27"/>
      <c r="L52" s="28"/>
    </row>
    <row r="53" spans="1:13" outlineLevel="1" x14ac:dyDescent="0.25">
      <c r="A53" s="155">
        <v>2021</v>
      </c>
      <c r="B53" s="156" t="s">
        <v>16</v>
      </c>
      <c r="C53" s="158">
        <v>44680</v>
      </c>
      <c r="D53" s="158">
        <v>44680</v>
      </c>
      <c r="E53" s="158">
        <v>44683</v>
      </c>
      <c r="F53" s="96">
        <v>44742</v>
      </c>
      <c r="G53" s="58">
        <f>0.59741792736/2</f>
        <v>0.29870896367999999</v>
      </c>
      <c r="H53" s="12">
        <v>169080.19274982371</v>
      </c>
      <c r="I53" s="58">
        <f>0.59741792736/2</f>
        <v>0.29870896367999999</v>
      </c>
      <c r="J53" s="6">
        <v>336547.80725017627</v>
      </c>
      <c r="K53" s="6">
        <f t="shared" si="5"/>
        <v>505628</v>
      </c>
      <c r="L53" s="5"/>
      <c r="M53" s="71"/>
    </row>
    <row r="54" spans="1:13" outlineLevel="1" x14ac:dyDescent="0.25">
      <c r="A54" s="155"/>
      <c r="B54" s="150"/>
      <c r="C54" s="154"/>
      <c r="D54" s="154"/>
      <c r="E54" s="154"/>
      <c r="F54" s="98">
        <v>44924</v>
      </c>
      <c r="G54" s="60">
        <f>0.59741792736/2</f>
        <v>0.29870896367999999</v>
      </c>
      <c r="H54" s="18">
        <v>169080.19274982371</v>
      </c>
      <c r="I54" s="60">
        <f>0.59741792736/2</f>
        <v>0.29870896367999999</v>
      </c>
      <c r="J54" s="19">
        <v>336547.80725017627</v>
      </c>
      <c r="K54" s="19">
        <f t="shared" si="5"/>
        <v>505628</v>
      </c>
      <c r="L54" s="5"/>
    </row>
    <row r="55" spans="1:13" outlineLevel="1" x14ac:dyDescent="0.25">
      <c r="A55" s="155"/>
      <c r="B55" s="131" t="s">
        <v>18</v>
      </c>
      <c r="C55" s="99">
        <v>44680</v>
      </c>
      <c r="D55" s="99">
        <v>44680</v>
      </c>
      <c r="E55" s="99">
        <v>44683</v>
      </c>
      <c r="F55" s="99">
        <v>44685</v>
      </c>
      <c r="G55" s="61">
        <v>0</v>
      </c>
      <c r="H55" s="13">
        <v>0</v>
      </c>
      <c r="I55" s="61">
        <v>0</v>
      </c>
      <c r="J55" s="13">
        <v>0</v>
      </c>
      <c r="K55" s="50">
        <v>0.29999999976000002</v>
      </c>
      <c r="L55" s="5"/>
    </row>
    <row r="56" spans="1:13" outlineLevel="1" x14ac:dyDescent="0.25">
      <c r="A56" s="155"/>
      <c r="B56" s="149" t="s">
        <v>12</v>
      </c>
      <c r="C56" s="153">
        <v>44540</v>
      </c>
      <c r="D56" s="153">
        <v>44551</v>
      </c>
      <c r="E56" s="153">
        <v>44552</v>
      </c>
      <c r="F56" s="99">
        <v>44742</v>
      </c>
      <c r="G56" s="61">
        <f>0.5643502659/2</f>
        <v>0.28217513295000002</v>
      </c>
      <c r="H56" s="14">
        <v>159721.44016168499</v>
      </c>
      <c r="I56" s="61">
        <f>0.5643502659/2</f>
        <v>0.28217513295000002</v>
      </c>
      <c r="J56" s="8">
        <v>317919.55984336539</v>
      </c>
      <c r="K56" s="8">
        <f>J56+H56</f>
        <v>477641.00000505039</v>
      </c>
      <c r="L56" s="5"/>
    </row>
    <row r="57" spans="1:13" outlineLevel="1" x14ac:dyDescent="0.25">
      <c r="A57" s="155"/>
      <c r="B57" s="150"/>
      <c r="C57" s="154"/>
      <c r="D57" s="154"/>
      <c r="E57" s="154"/>
      <c r="F57" s="98">
        <v>44924</v>
      </c>
      <c r="G57" s="60">
        <f>0.5643502659/2</f>
        <v>0.28217513295000002</v>
      </c>
      <c r="H57" s="18">
        <v>159721.44016168499</v>
      </c>
      <c r="I57" s="60">
        <f>0.5643502659/2</f>
        <v>0.28217513295000002</v>
      </c>
      <c r="J57" s="19">
        <v>317919.55984336539</v>
      </c>
      <c r="K57" s="19">
        <f>J57+H57</f>
        <v>477641.00000505039</v>
      </c>
      <c r="L57" s="5"/>
    </row>
    <row r="58" spans="1:13" x14ac:dyDescent="0.25">
      <c r="A58" s="155"/>
      <c r="B58" s="134" t="s">
        <v>13</v>
      </c>
      <c r="C58" s="97" t="s">
        <v>14</v>
      </c>
      <c r="D58" s="97" t="s">
        <v>14</v>
      </c>
      <c r="E58" s="97" t="s">
        <v>14</v>
      </c>
      <c r="F58" s="97" t="s">
        <v>14</v>
      </c>
      <c r="G58" s="59">
        <f>SUM(G53:G57)</f>
        <v>1.1617681932599999</v>
      </c>
      <c r="H58" s="25">
        <f>SUM(H53:H57)</f>
        <v>657603.26582301734</v>
      </c>
      <c r="I58" s="59">
        <f>SUM(I53:I57)</f>
        <v>1.1617681932599999</v>
      </c>
      <c r="J58" s="25">
        <f>SUM(J53:J57)</f>
        <v>1308934.7341870833</v>
      </c>
      <c r="K58" s="25">
        <f>SUM(K53:K57)</f>
        <v>1966538.3000101005</v>
      </c>
      <c r="L58" s="25">
        <v>3752869</v>
      </c>
      <c r="M58" s="71"/>
    </row>
    <row r="59" spans="1:13" ht="7.5" customHeight="1" x14ac:dyDescent="0.25">
      <c r="A59" s="135"/>
      <c r="B59" s="26"/>
      <c r="C59" s="96"/>
      <c r="D59" s="96"/>
      <c r="E59" s="96"/>
      <c r="F59" s="96"/>
      <c r="G59" s="62"/>
      <c r="H59" s="27"/>
      <c r="I59" s="62"/>
      <c r="J59" s="27"/>
      <c r="K59" s="27"/>
      <c r="L59" s="27"/>
    </row>
    <row r="60" spans="1:13" outlineLevel="1" x14ac:dyDescent="0.25">
      <c r="A60" s="155">
        <v>2020</v>
      </c>
      <c r="B60" s="156" t="s">
        <v>16</v>
      </c>
      <c r="C60" s="158">
        <v>44316</v>
      </c>
      <c r="D60" s="158">
        <v>44316</v>
      </c>
      <c r="E60" s="158">
        <v>44319</v>
      </c>
      <c r="F60" s="96">
        <v>44377</v>
      </c>
      <c r="G60" s="58">
        <f>0.61169613494/2</f>
        <v>0.30584806746999998</v>
      </c>
      <c r="H60" s="12">
        <v>155269.95508737362</v>
      </c>
      <c r="I60" s="58">
        <f>0.61169613494/2</f>
        <v>0.30584806746999998</v>
      </c>
      <c r="J60" s="6">
        <v>309059.04490868474</v>
      </c>
      <c r="K60" s="6">
        <f t="shared" si="5"/>
        <v>464328.99999605835</v>
      </c>
      <c r="L60" s="5"/>
    </row>
    <row r="61" spans="1:13" outlineLevel="1" x14ac:dyDescent="0.25">
      <c r="A61" s="155"/>
      <c r="B61" s="150"/>
      <c r="C61" s="154"/>
      <c r="D61" s="154"/>
      <c r="E61" s="154"/>
      <c r="F61" s="98">
        <v>44559</v>
      </c>
      <c r="G61" s="60">
        <f>0.61169613494/2</f>
        <v>0.30584806746999998</v>
      </c>
      <c r="H61" s="18">
        <v>155269.95508737362</v>
      </c>
      <c r="I61" s="60">
        <f>0.61169613494/2</f>
        <v>0.30584806746999998</v>
      </c>
      <c r="J61" s="19">
        <v>309059.04490868474</v>
      </c>
      <c r="K61" s="19">
        <f t="shared" si="5"/>
        <v>464328.99999605835</v>
      </c>
      <c r="L61" s="5"/>
    </row>
    <row r="62" spans="1:13" outlineLevel="1" x14ac:dyDescent="0.25">
      <c r="A62" s="155"/>
      <c r="B62" s="135" t="s">
        <v>18</v>
      </c>
      <c r="C62" s="137">
        <v>44316</v>
      </c>
      <c r="D62" s="137">
        <v>44316</v>
      </c>
      <c r="E62" s="137">
        <v>44319</v>
      </c>
      <c r="F62" s="96">
        <v>44321</v>
      </c>
      <c r="G62" s="61">
        <v>0</v>
      </c>
      <c r="H62" s="13">
        <v>0</v>
      </c>
      <c r="I62" s="61">
        <v>0</v>
      </c>
      <c r="J62" s="13">
        <v>0</v>
      </c>
      <c r="K62" s="50">
        <v>0.11496899948</v>
      </c>
      <c r="L62" s="5"/>
    </row>
    <row r="63" spans="1:13" outlineLevel="1" x14ac:dyDescent="0.25">
      <c r="A63" s="155"/>
      <c r="B63" s="149" t="s">
        <v>12</v>
      </c>
      <c r="C63" s="153">
        <v>44188</v>
      </c>
      <c r="D63" s="153">
        <v>44195</v>
      </c>
      <c r="E63" s="153">
        <v>44200</v>
      </c>
      <c r="F63" s="99">
        <v>44377</v>
      </c>
      <c r="G63" s="61">
        <f>0.28553346242/2</f>
        <v>0.14276673121</v>
      </c>
      <c r="H63" s="14">
        <v>72478.417556528104</v>
      </c>
      <c r="I63" s="61">
        <f>0.28553346242/2</f>
        <v>0.14276673121</v>
      </c>
      <c r="J63" s="8">
        <v>144265.58244258151</v>
      </c>
      <c r="K63" s="11">
        <f t="shared" si="5"/>
        <v>216743.9999991096</v>
      </c>
      <c r="L63" s="5"/>
    </row>
    <row r="64" spans="1:13" outlineLevel="1" x14ac:dyDescent="0.25">
      <c r="A64" s="155"/>
      <c r="B64" s="150"/>
      <c r="C64" s="154"/>
      <c r="D64" s="154"/>
      <c r="E64" s="154"/>
      <c r="F64" s="98">
        <v>44559</v>
      </c>
      <c r="G64" s="60">
        <f>0.28553346242/2</f>
        <v>0.14276673121</v>
      </c>
      <c r="H64" s="18">
        <v>72478.417556528104</v>
      </c>
      <c r="I64" s="60">
        <f>0.28553346242/2</f>
        <v>0.14276673121</v>
      </c>
      <c r="J64" s="19">
        <v>144265.58244258151</v>
      </c>
      <c r="K64" s="20">
        <f t="shared" si="5"/>
        <v>216743.9999991096</v>
      </c>
      <c r="L64" s="5"/>
    </row>
    <row r="65" spans="1:13" outlineLevel="1" x14ac:dyDescent="0.25">
      <c r="A65" s="155"/>
      <c r="B65" s="149" t="s">
        <v>12</v>
      </c>
      <c r="C65" s="153">
        <v>44096</v>
      </c>
      <c r="D65" s="153">
        <v>44099</v>
      </c>
      <c r="E65" s="153">
        <v>44102</v>
      </c>
      <c r="F65" s="99">
        <v>44377</v>
      </c>
      <c r="G65" s="61">
        <f>0.07904259285/2</f>
        <v>3.9521296424999998E-2</v>
      </c>
      <c r="H65" s="14">
        <v>20063.785171722371</v>
      </c>
      <c r="I65" s="61">
        <f>0.07904259285/2</f>
        <v>3.9521296424999998E-2</v>
      </c>
      <c r="J65" s="8">
        <v>39936.214826211391</v>
      </c>
      <c r="K65" s="11">
        <f t="shared" si="5"/>
        <v>59999.999997933759</v>
      </c>
      <c r="L65" s="5"/>
    </row>
    <row r="66" spans="1:13" outlineLevel="1" x14ac:dyDescent="0.25">
      <c r="A66" s="155"/>
      <c r="B66" s="156"/>
      <c r="C66" s="158"/>
      <c r="D66" s="158"/>
      <c r="E66" s="158"/>
      <c r="F66" s="96">
        <v>44559</v>
      </c>
      <c r="G66" s="58">
        <f>0.07904259285/2</f>
        <v>3.9521296424999998E-2</v>
      </c>
      <c r="H66" s="12">
        <v>20063.785171722371</v>
      </c>
      <c r="I66" s="58">
        <f>0.07904259285/2</f>
        <v>3.9521296424999998E-2</v>
      </c>
      <c r="J66" s="6">
        <v>39936.214826211391</v>
      </c>
      <c r="K66" s="4">
        <f t="shared" si="5"/>
        <v>59999.999997933759</v>
      </c>
      <c r="L66" s="5"/>
    </row>
    <row r="67" spans="1:13" x14ac:dyDescent="0.25">
      <c r="A67" s="155"/>
      <c r="B67" s="134" t="s">
        <v>13</v>
      </c>
      <c r="C67" s="97" t="s">
        <v>14</v>
      </c>
      <c r="D67" s="97" t="s">
        <v>14</v>
      </c>
      <c r="E67" s="97" t="s">
        <v>14</v>
      </c>
      <c r="F67" s="97" t="s">
        <v>14</v>
      </c>
      <c r="G67" s="59">
        <f>SUM(G60:G66)</f>
        <v>0.97627219021</v>
      </c>
      <c r="H67" s="25">
        <f>SUM(H60:H66)</f>
        <v>495624.31563124817</v>
      </c>
      <c r="I67" s="59">
        <f>SUM(I60:I66)</f>
        <v>0.97627219021</v>
      </c>
      <c r="J67" s="25">
        <f>SUM(J60:J66)</f>
        <v>986521.68435495533</v>
      </c>
      <c r="K67" s="25">
        <f>SUM(K60:K66)</f>
        <v>1482146.1149552031</v>
      </c>
      <c r="L67" s="25">
        <v>2865121</v>
      </c>
      <c r="M67" s="71"/>
    </row>
    <row r="68" spans="1:13" ht="6.75" customHeight="1" x14ac:dyDescent="0.25">
      <c r="A68" s="135"/>
      <c r="B68" s="26"/>
      <c r="C68" s="96"/>
      <c r="D68" s="96"/>
      <c r="E68" s="96"/>
      <c r="F68" s="96"/>
      <c r="G68" s="62"/>
      <c r="H68" s="27"/>
      <c r="I68" s="62"/>
      <c r="J68" s="27"/>
      <c r="K68" s="27"/>
      <c r="L68" s="27"/>
    </row>
    <row r="69" spans="1:13" outlineLevel="1" x14ac:dyDescent="0.25">
      <c r="A69" s="155">
        <v>2019</v>
      </c>
      <c r="B69" s="132" t="s">
        <v>16</v>
      </c>
      <c r="C69" s="98">
        <v>44043</v>
      </c>
      <c r="D69" s="98">
        <v>44043</v>
      </c>
      <c r="E69" s="98">
        <v>44046</v>
      </c>
      <c r="F69" s="98">
        <v>44195</v>
      </c>
      <c r="G69" s="60">
        <v>0.2497483385</v>
      </c>
      <c r="H69" s="18">
        <v>121780.82229309974</v>
      </c>
      <c r="I69" s="60">
        <v>0.2497483385</v>
      </c>
      <c r="J69" s="19">
        <f>242400177.700337/1000</f>
        <v>242400.17770033699</v>
      </c>
      <c r="K69" s="19">
        <f t="shared" ref="K69:K90" si="6">J69+H69</f>
        <v>364180.99999343674</v>
      </c>
      <c r="L69" s="9"/>
    </row>
    <row r="70" spans="1:13" outlineLevel="1" x14ac:dyDescent="0.25">
      <c r="A70" s="155"/>
      <c r="B70" s="135" t="s">
        <v>18</v>
      </c>
      <c r="C70" s="96">
        <v>44043</v>
      </c>
      <c r="D70" s="96">
        <v>44043</v>
      </c>
      <c r="E70" s="96">
        <v>44046</v>
      </c>
      <c r="F70" s="96">
        <v>44048</v>
      </c>
      <c r="G70" s="61">
        <v>0</v>
      </c>
      <c r="H70" s="13">
        <v>0</v>
      </c>
      <c r="I70" s="61">
        <v>0</v>
      </c>
      <c r="J70" s="13">
        <v>0</v>
      </c>
      <c r="K70" s="50">
        <v>4.1131032060000003E-2</v>
      </c>
      <c r="L70" s="9"/>
    </row>
    <row r="71" spans="1:13" outlineLevel="1" x14ac:dyDescent="0.25">
      <c r="A71" s="155"/>
      <c r="B71" s="131" t="s">
        <v>12</v>
      </c>
      <c r="C71" s="99">
        <v>43817</v>
      </c>
      <c r="D71" s="99">
        <v>43822</v>
      </c>
      <c r="E71" s="99">
        <v>43825</v>
      </c>
      <c r="F71" s="99">
        <v>44195</v>
      </c>
      <c r="G71" s="61">
        <v>0.27431232107999998</v>
      </c>
      <c r="H71" s="14">
        <v>133758.56763207735</v>
      </c>
      <c r="I71" s="61">
        <v>0.27431232107999998</v>
      </c>
      <c r="J71" s="8">
        <v>266241.43237366842</v>
      </c>
      <c r="K71" s="8">
        <f t="shared" si="6"/>
        <v>400000.00000574579</v>
      </c>
      <c r="L71" s="9"/>
    </row>
    <row r="72" spans="1:13" x14ac:dyDescent="0.25">
      <c r="A72" s="155"/>
      <c r="B72" s="134" t="s">
        <v>13</v>
      </c>
      <c r="C72" s="97" t="s">
        <v>14</v>
      </c>
      <c r="D72" s="97" t="s">
        <v>14</v>
      </c>
      <c r="E72" s="97" t="s">
        <v>14</v>
      </c>
      <c r="F72" s="97" t="s">
        <v>14</v>
      </c>
      <c r="G72" s="59">
        <f>SUM(G69:G71)</f>
        <v>0.52406065957999992</v>
      </c>
      <c r="H72" s="25">
        <f>SUM(H69:H71)</f>
        <v>255539.38992517709</v>
      </c>
      <c r="I72" s="59">
        <f>SUM(I69:I71)</f>
        <v>0.52406065957999992</v>
      </c>
      <c r="J72" s="25">
        <f>SUM(J69:J71)</f>
        <v>508641.61007400544</v>
      </c>
      <c r="K72" s="25">
        <f>SUM(K69:K71)</f>
        <v>764181.04113021458</v>
      </c>
      <c r="L72" s="25">
        <v>3194353</v>
      </c>
      <c r="M72" s="71"/>
    </row>
    <row r="73" spans="1:13" ht="6.75" customHeight="1" x14ac:dyDescent="0.25">
      <c r="A73" s="135"/>
      <c r="B73" s="26"/>
      <c r="C73" s="96"/>
      <c r="D73" s="96"/>
      <c r="E73" s="96"/>
      <c r="F73" s="96"/>
      <c r="G73" s="62"/>
      <c r="H73" s="27"/>
      <c r="I73" s="62"/>
      <c r="J73" s="27"/>
      <c r="K73" s="27"/>
      <c r="L73" s="27"/>
    </row>
    <row r="74" spans="1:13" outlineLevel="1" x14ac:dyDescent="0.25">
      <c r="A74" s="155">
        <v>2018</v>
      </c>
      <c r="B74" s="135" t="s">
        <v>16</v>
      </c>
      <c r="C74" s="96">
        <v>43588</v>
      </c>
      <c r="D74" s="96">
        <v>43588</v>
      </c>
      <c r="E74" s="96">
        <v>43591</v>
      </c>
      <c r="F74" s="96">
        <v>43826</v>
      </c>
      <c r="G74" s="58">
        <v>0.450798011</v>
      </c>
      <c r="H74" s="12">
        <v>219815.48625066757</v>
      </c>
      <c r="I74" s="58">
        <v>0.450798011</v>
      </c>
      <c r="J74" s="6">
        <v>437534.51426207717</v>
      </c>
      <c r="K74" s="6">
        <f t="shared" si="6"/>
        <v>657350.00051274477</v>
      </c>
      <c r="L74" s="9"/>
    </row>
    <row r="75" spans="1:13" outlineLevel="1" x14ac:dyDescent="0.25">
      <c r="A75" s="155"/>
      <c r="B75" s="149" t="s">
        <v>12</v>
      </c>
      <c r="C75" s="153">
        <v>43452</v>
      </c>
      <c r="D75" s="153">
        <v>43455</v>
      </c>
      <c r="E75" s="153">
        <v>43460</v>
      </c>
      <c r="F75" s="99">
        <v>43644</v>
      </c>
      <c r="G75" s="61">
        <v>7.2006984499999996E-2</v>
      </c>
      <c r="H75" s="14">
        <v>35111.62410898877</v>
      </c>
      <c r="I75" s="61">
        <v>7.2006984499999996E-2</v>
      </c>
      <c r="J75" s="8">
        <v>69888.376208218033</v>
      </c>
      <c r="K75" s="8">
        <f t="shared" si="6"/>
        <v>105000.00031720681</v>
      </c>
      <c r="L75" s="10"/>
    </row>
    <row r="76" spans="1:13" outlineLevel="1" x14ac:dyDescent="0.25">
      <c r="A76" s="155"/>
      <c r="B76" s="156"/>
      <c r="C76" s="158"/>
      <c r="D76" s="158"/>
      <c r="E76" s="158"/>
      <c r="F76" s="96">
        <v>43826</v>
      </c>
      <c r="G76" s="58">
        <v>7.2006984499999996E-2</v>
      </c>
      <c r="H76" s="12">
        <v>35111.62410898877</v>
      </c>
      <c r="I76" s="58">
        <v>7.2006984499999996E-2</v>
      </c>
      <c r="J76" s="6">
        <v>69888.376208218033</v>
      </c>
      <c r="K76" s="6">
        <f t="shared" si="6"/>
        <v>105000.00031720681</v>
      </c>
      <c r="L76" s="9"/>
    </row>
    <row r="77" spans="1:13" x14ac:dyDescent="0.25">
      <c r="A77" s="155"/>
      <c r="B77" s="134" t="s">
        <v>13</v>
      </c>
      <c r="C77" s="97" t="s">
        <v>14</v>
      </c>
      <c r="D77" s="97" t="s">
        <v>14</v>
      </c>
      <c r="E77" s="97" t="s">
        <v>14</v>
      </c>
      <c r="F77" s="97" t="s">
        <v>14</v>
      </c>
      <c r="G77" s="59">
        <f>SUM(G74:G76)</f>
        <v>0.59481198000000002</v>
      </c>
      <c r="H77" s="25">
        <f>SUM(H74:H76)</f>
        <v>290038.73446864513</v>
      </c>
      <c r="I77" s="59">
        <f>SUM(I74:I76)</f>
        <v>0.59481198000000002</v>
      </c>
      <c r="J77" s="25">
        <f>SUM(J74:J76)</f>
        <v>577311.26667851326</v>
      </c>
      <c r="K77" s="25">
        <f>SUM(K74:K76)</f>
        <v>867350.00114715844</v>
      </c>
      <c r="L77" s="25">
        <v>1741713</v>
      </c>
      <c r="M77" s="71"/>
    </row>
    <row r="78" spans="1:13" ht="6.75" customHeight="1" x14ac:dyDescent="0.25">
      <c r="A78" s="135"/>
      <c r="B78" s="26"/>
      <c r="C78" s="96"/>
      <c r="D78" s="96"/>
      <c r="E78" s="96"/>
      <c r="F78" s="96"/>
      <c r="G78" s="62"/>
      <c r="H78" s="27"/>
      <c r="I78" s="62"/>
      <c r="J78" s="27"/>
      <c r="K78" s="27"/>
      <c r="L78" s="27"/>
    </row>
    <row r="79" spans="1:13" outlineLevel="1" x14ac:dyDescent="0.25">
      <c r="A79" s="155">
        <v>2017</v>
      </c>
      <c r="B79" s="135" t="s">
        <v>12</v>
      </c>
      <c r="C79" s="96">
        <v>43220</v>
      </c>
      <c r="D79" s="96">
        <v>43220</v>
      </c>
      <c r="E79" s="96">
        <v>43222</v>
      </c>
      <c r="F79" s="96">
        <v>43462</v>
      </c>
      <c r="G79" s="58">
        <v>3.0572901999999999E-2</v>
      </c>
      <c r="H79" s="12">
        <v>14907.779438325888</v>
      </c>
      <c r="I79" s="58">
        <v>0.50028882200000002</v>
      </c>
      <c r="J79" s="6">
        <v>485569.1937037335</v>
      </c>
      <c r="K79" s="4">
        <f t="shared" si="6"/>
        <v>500476.9731420594</v>
      </c>
      <c r="L79" s="9"/>
    </row>
    <row r="80" spans="1:13" x14ac:dyDescent="0.25">
      <c r="A80" s="155"/>
      <c r="B80" s="134" t="s">
        <v>13</v>
      </c>
      <c r="C80" s="97" t="s">
        <v>14</v>
      </c>
      <c r="D80" s="97" t="s">
        <v>14</v>
      </c>
      <c r="E80" s="97" t="s">
        <v>14</v>
      </c>
      <c r="F80" s="97" t="s">
        <v>14</v>
      </c>
      <c r="G80" s="59">
        <f>SUM(G79)</f>
        <v>3.0572901999999999E-2</v>
      </c>
      <c r="H80" s="25">
        <f>SUM(H79)</f>
        <v>14907.779438325888</v>
      </c>
      <c r="I80" s="59">
        <f>SUM(I79)</f>
        <v>0.50028882200000002</v>
      </c>
      <c r="J80" s="25">
        <f>SUM(J79)</f>
        <v>485569.1937037335</v>
      </c>
      <c r="K80" s="25">
        <f>SUM(K79)</f>
        <v>500476.9731420594</v>
      </c>
      <c r="L80" s="25">
        <v>1001596</v>
      </c>
    </row>
    <row r="81" spans="1:12" ht="6.75" customHeight="1" x14ac:dyDescent="0.25">
      <c r="A81" s="135"/>
      <c r="B81" s="26"/>
      <c r="C81" s="96"/>
      <c r="D81" s="96"/>
      <c r="E81" s="96"/>
      <c r="F81" s="96"/>
      <c r="G81" s="62"/>
      <c r="H81" s="27"/>
      <c r="I81" s="62"/>
      <c r="J81" s="27"/>
      <c r="K81" s="27"/>
      <c r="L81" s="27"/>
    </row>
    <row r="82" spans="1:12" outlineLevel="1" x14ac:dyDescent="0.25">
      <c r="A82" s="155">
        <v>2016</v>
      </c>
      <c r="B82" s="156" t="s">
        <v>12</v>
      </c>
      <c r="C82" s="158">
        <v>42867</v>
      </c>
      <c r="D82" s="158">
        <v>42867</v>
      </c>
      <c r="E82" s="158">
        <v>42870</v>
      </c>
      <c r="F82" s="96">
        <v>42916</v>
      </c>
      <c r="G82" s="58">
        <v>0</v>
      </c>
      <c r="H82" s="12">
        <v>0</v>
      </c>
      <c r="I82" s="58">
        <v>0.1217797795</v>
      </c>
      <c r="J82" s="6">
        <v>101993</v>
      </c>
      <c r="K82" s="4">
        <f t="shared" si="6"/>
        <v>101993</v>
      </c>
    </row>
    <row r="83" spans="1:12" outlineLevel="1" x14ac:dyDescent="0.25">
      <c r="A83" s="155"/>
      <c r="B83" s="150"/>
      <c r="C83" s="154"/>
      <c r="D83" s="154"/>
      <c r="E83" s="154"/>
      <c r="F83" s="98">
        <v>43097</v>
      </c>
      <c r="G83" s="60">
        <v>0</v>
      </c>
      <c r="H83" s="18">
        <v>0</v>
      </c>
      <c r="I83" s="60">
        <v>0.1217797795</v>
      </c>
      <c r="J83" s="19">
        <v>101993</v>
      </c>
      <c r="K83" s="20">
        <f t="shared" si="6"/>
        <v>101993</v>
      </c>
    </row>
    <row r="84" spans="1:12" outlineLevel="1" x14ac:dyDescent="0.25">
      <c r="A84" s="155"/>
      <c r="B84" s="149" t="s">
        <v>12</v>
      </c>
      <c r="C84" s="153">
        <v>42725</v>
      </c>
      <c r="D84" s="153">
        <v>42730</v>
      </c>
      <c r="E84" s="153">
        <v>42731</v>
      </c>
      <c r="F84" s="99">
        <v>42916</v>
      </c>
      <c r="G84" s="61">
        <v>0.15099966500000001</v>
      </c>
      <c r="H84" s="14">
        <v>63535.319532845933</v>
      </c>
      <c r="I84" s="61">
        <v>0.15099966500000001</v>
      </c>
      <c r="J84" s="8">
        <v>126464.68027904052</v>
      </c>
      <c r="K84" s="11">
        <f t="shared" si="6"/>
        <v>189999.99981188646</v>
      </c>
      <c r="L84" s="9"/>
    </row>
    <row r="85" spans="1:12" outlineLevel="1" x14ac:dyDescent="0.25">
      <c r="A85" s="155"/>
      <c r="B85" s="156"/>
      <c r="C85" s="158"/>
      <c r="D85" s="158"/>
      <c r="E85" s="158"/>
      <c r="F85" s="96">
        <v>43097</v>
      </c>
      <c r="G85" s="58">
        <v>0.15099966500000001</v>
      </c>
      <c r="H85" s="12">
        <v>63535.319532845933</v>
      </c>
      <c r="I85" s="58">
        <v>0.15099966500000001</v>
      </c>
      <c r="J85" s="6">
        <v>126464.68027904052</v>
      </c>
      <c r="K85" s="4">
        <f t="shared" si="6"/>
        <v>189999.99981188646</v>
      </c>
      <c r="L85" s="9"/>
    </row>
    <row r="86" spans="1:12" x14ac:dyDescent="0.25">
      <c r="A86" s="155"/>
      <c r="B86" s="134" t="s">
        <v>13</v>
      </c>
      <c r="C86" s="97" t="s">
        <v>14</v>
      </c>
      <c r="D86" s="97" t="s">
        <v>14</v>
      </c>
      <c r="E86" s="97" t="s">
        <v>14</v>
      </c>
      <c r="F86" s="97" t="s">
        <v>14</v>
      </c>
      <c r="G86" s="59">
        <f>SUM(G82:G85)</f>
        <v>0.30199933000000001</v>
      </c>
      <c r="H86" s="25">
        <f>SUM(H82:H85)</f>
        <v>127070.63906569187</v>
      </c>
      <c r="I86" s="59">
        <f>SUM(I82:I85)</f>
        <v>0.54555888900000005</v>
      </c>
      <c r="J86" s="25">
        <f>SUM(J82:J85)</f>
        <v>456915.36055808107</v>
      </c>
      <c r="K86" s="25">
        <f>SUM(K82:K85)</f>
        <v>583985.99962377292</v>
      </c>
      <c r="L86" s="25">
        <v>334754</v>
      </c>
    </row>
    <row r="87" spans="1:12" ht="6.75" customHeight="1" x14ac:dyDescent="0.25">
      <c r="A87" s="135"/>
      <c r="B87" s="26"/>
      <c r="C87" s="96"/>
      <c r="D87" s="96"/>
      <c r="E87" s="96"/>
      <c r="F87" s="96"/>
      <c r="G87" s="62"/>
      <c r="H87" s="27"/>
      <c r="I87" s="62"/>
      <c r="J87" s="9"/>
      <c r="K87" s="9"/>
      <c r="L87" s="9"/>
    </row>
    <row r="88" spans="1:12" outlineLevel="1" x14ac:dyDescent="0.25">
      <c r="A88" s="155">
        <v>2015</v>
      </c>
      <c r="B88" s="156" t="s">
        <v>12</v>
      </c>
      <c r="C88" s="158">
        <v>42368</v>
      </c>
      <c r="D88" s="158">
        <v>42368</v>
      </c>
      <c r="E88" s="158">
        <v>42373</v>
      </c>
      <c r="F88" s="96">
        <v>42551</v>
      </c>
      <c r="G88" s="58">
        <v>7.9473507999999998E-2</v>
      </c>
      <c r="H88" s="12">
        <v>33439.641903683609</v>
      </c>
      <c r="I88" s="58">
        <v>7.9473507999999998E-2</v>
      </c>
      <c r="J88" s="6">
        <v>66560.358129759872</v>
      </c>
      <c r="K88" s="4">
        <f t="shared" si="6"/>
        <v>100000.00003344347</v>
      </c>
      <c r="L88" s="9"/>
    </row>
    <row r="89" spans="1:12" outlineLevel="1" x14ac:dyDescent="0.25">
      <c r="A89" s="155"/>
      <c r="B89" s="150"/>
      <c r="C89" s="154"/>
      <c r="D89" s="154"/>
      <c r="E89" s="154"/>
      <c r="F89" s="98">
        <v>42733</v>
      </c>
      <c r="G89" s="60">
        <v>7.9473507999999998E-2</v>
      </c>
      <c r="H89" s="18">
        <v>33439.641903683609</v>
      </c>
      <c r="I89" s="60">
        <v>7.9473507999999998E-2</v>
      </c>
      <c r="J89" s="19">
        <v>66560.358129759872</v>
      </c>
      <c r="K89" s="20">
        <f t="shared" si="6"/>
        <v>100000.00003344347</v>
      </c>
      <c r="L89" s="9"/>
    </row>
    <row r="90" spans="1:12" outlineLevel="1" x14ac:dyDescent="0.25">
      <c r="A90" s="155"/>
      <c r="B90" s="131" t="s">
        <v>16</v>
      </c>
      <c r="C90" s="99">
        <v>42489</v>
      </c>
      <c r="D90" s="99">
        <v>42489</v>
      </c>
      <c r="E90" s="99">
        <v>42492</v>
      </c>
      <c r="F90" s="99">
        <v>42733</v>
      </c>
      <c r="G90" s="61">
        <v>0.34488959299999999</v>
      </c>
      <c r="H90" s="14">
        <v>145117.34509350194</v>
      </c>
      <c r="I90" s="61">
        <v>0.34488959299999999</v>
      </c>
      <c r="J90" s="8">
        <v>288850.65480319713</v>
      </c>
      <c r="K90" s="11">
        <f t="shared" si="6"/>
        <v>433967.9998966991</v>
      </c>
      <c r="L90" s="9"/>
    </row>
    <row r="91" spans="1:12" x14ac:dyDescent="0.25">
      <c r="A91" s="155"/>
      <c r="B91" s="134" t="s">
        <v>13</v>
      </c>
      <c r="C91" s="97" t="s">
        <v>14</v>
      </c>
      <c r="D91" s="97" t="s">
        <v>14</v>
      </c>
      <c r="E91" s="97" t="s">
        <v>14</v>
      </c>
      <c r="F91" s="97" t="s">
        <v>14</v>
      </c>
      <c r="G91" s="59">
        <f>SUM(G88:G90)</f>
        <v>0.50383660899999994</v>
      </c>
      <c r="H91" s="25">
        <f>SUM(H88:H90)</f>
        <v>211996.62890086917</v>
      </c>
      <c r="I91" s="59">
        <f>SUM(I88:I90)</f>
        <v>0.50383660899999994</v>
      </c>
      <c r="J91" s="25">
        <f>SUM(J88:J90)</f>
        <v>421971.37106271688</v>
      </c>
      <c r="K91" s="25">
        <f>SUM(K88:K90)</f>
        <v>633967.99996358599</v>
      </c>
      <c r="L91" s="25">
        <v>2469003</v>
      </c>
    </row>
    <row r="92" spans="1:12" ht="6.75" customHeight="1" x14ac:dyDescent="0.25">
      <c r="A92" s="135"/>
      <c r="B92" s="26"/>
      <c r="C92" s="96"/>
      <c r="D92" s="96"/>
      <c r="E92" s="96"/>
      <c r="F92" s="96"/>
      <c r="G92" s="62"/>
      <c r="H92" s="27"/>
      <c r="I92" s="62"/>
      <c r="J92" s="9"/>
      <c r="K92" s="9"/>
      <c r="L92" s="9"/>
    </row>
    <row r="93" spans="1:12" outlineLevel="1" x14ac:dyDescent="0.25">
      <c r="A93" s="155">
        <v>2014</v>
      </c>
      <c r="B93" s="132" t="s">
        <v>16</v>
      </c>
      <c r="C93" s="98">
        <v>42124</v>
      </c>
      <c r="D93" s="98">
        <v>42124</v>
      </c>
      <c r="E93" s="98">
        <v>42128</v>
      </c>
      <c r="F93" s="98">
        <v>42366</v>
      </c>
      <c r="G93" s="60">
        <v>0.45086672100000003</v>
      </c>
      <c r="H93" s="18">
        <v>189708.77309867874</v>
      </c>
      <c r="I93" s="60">
        <v>0.45086672100000003</v>
      </c>
      <c r="J93" s="19">
        <v>377608.22661245213</v>
      </c>
      <c r="K93" s="20">
        <f t="shared" ref="K93:K108" si="7">J93+H93</f>
        <v>567316.99971113086</v>
      </c>
    </row>
    <row r="94" spans="1:12" outlineLevel="1" x14ac:dyDescent="0.25">
      <c r="A94" s="155"/>
      <c r="B94" s="149" t="s">
        <v>12</v>
      </c>
      <c r="C94" s="166">
        <v>41999</v>
      </c>
      <c r="D94" s="166">
        <v>41999</v>
      </c>
      <c r="E94" s="166">
        <v>42002</v>
      </c>
      <c r="F94" s="100">
        <v>42185</v>
      </c>
      <c r="G94" s="61">
        <f>0.182789068/2</f>
        <v>9.1394533999999999E-2</v>
      </c>
      <c r="H94" s="14">
        <v>38455.588105083225</v>
      </c>
      <c r="I94" s="61">
        <f>0.182789068/2</f>
        <v>9.1394533999999999E-2</v>
      </c>
      <c r="J94" s="8">
        <v>76544.411681720594</v>
      </c>
      <c r="K94" s="11">
        <f t="shared" si="7"/>
        <v>114999.99978680382</v>
      </c>
    </row>
    <row r="95" spans="1:12" outlineLevel="1" x14ac:dyDescent="0.25">
      <c r="A95" s="155"/>
      <c r="B95" s="150"/>
      <c r="C95" s="167"/>
      <c r="D95" s="167"/>
      <c r="E95" s="167"/>
      <c r="F95" s="101">
        <v>42366</v>
      </c>
      <c r="G95" s="60">
        <f>0.182789068/2</f>
        <v>9.1394533999999999E-2</v>
      </c>
      <c r="H95" s="18">
        <v>38455.588105083225</v>
      </c>
      <c r="I95" s="60">
        <f>0.182789068/2</f>
        <v>9.1394533999999999E-2</v>
      </c>
      <c r="J95" s="19">
        <v>76544.411681720594</v>
      </c>
      <c r="K95" s="20">
        <f t="shared" si="7"/>
        <v>114999.99978680382</v>
      </c>
    </row>
    <row r="96" spans="1:12" ht="38.25" outlineLevel="1" x14ac:dyDescent="0.25">
      <c r="A96" s="155"/>
      <c r="B96" s="31" t="s">
        <v>20</v>
      </c>
      <c r="C96" s="139">
        <v>41950</v>
      </c>
      <c r="D96" s="139">
        <v>41950</v>
      </c>
      <c r="E96" s="139">
        <v>41953</v>
      </c>
      <c r="F96" s="139">
        <v>41992</v>
      </c>
      <c r="G96" s="63">
        <v>0.87420858800000001</v>
      </c>
      <c r="H96" s="32">
        <v>367836.06094051973</v>
      </c>
      <c r="I96" s="63">
        <v>0.87420858800000001</v>
      </c>
      <c r="J96" s="33">
        <f>732163939.427359/1000</f>
        <v>732163.93942735903</v>
      </c>
      <c r="K96" s="34">
        <f t="shared" si="7"/>
        <v>1100000.0003678787</v>
      </c>
    </row>
    <row r="97" spans="1:12" outlineLevel="1" x14ac:dyDescent="0.25">
      <c r="A97" s="155"/>
      <c r="B97" s="161" t="s">
        <v>21</v>
      </c>
      <c r="C97" s="163">
        <v>41817</v>
      </c>
      <c r="D97" s="163">
        <v>41817</v>
      </c>
      <c r="E97" s="163">
        <v>41820</v>
      </c>
      <c r="F97" s="102">
        <v>41828</v>
      </c>
      <c r="G97" s="105">
        <v>0.87420858800000001</v>
      </c>
      <c r="H97" s="22">
        <v>367836.06094051973</v>
      </c>
      <c r="I97" s="61">
        <v>0.87420858800000001</v>
      </c>
      <c r="J97" s="8">
        <f>732163939.427359/1000</f>
        <v>732163.93942735903</v>
      </c>
      <c r="K97" s="11">
        <f t="shared" si="7"/>
        <v>1100000.0003678787</v>
      </c>
    </row>
    <row r="98" spans="1:12" outlineLevel="1" x14ac:dyDescent="0.25">
      <c r="A98" s="155"/>
      <c r="B98" s="162"/>
      <c r="C98" s="165"/>
      <c r="D98" s="165"/>
      <c r="E98" s="165"/>
      <c r="F98" s="103">
        <v>41912</v>
      </c>
      <c r="G98" s="64">
        <v>0.48001998800000001</v>
      </c>
      <c r="H98" s="23">
        <v>201975.43696360433</v>
      </c>
      <c r="I98" s="64">
        <v>0.48001998800000001</v>
      </c>
      <c r="J98" s="19">
        <v>402024.56283574447</v>
      </c>
      <c r="K98" s="20">
        <f t="shared" si="7"/>
        <v>603999.99979934876</v>
      </c>
    </row>
    <row r="99" spans="1:12" x14ac:dyDescent="0.25">
      <c r="A99" s="155"/>
      <c r="B99" s="134" t="s">
        <v>13</v>
      </c>
      <c r="C99" s="97" t="s">
        <v>14</v>
      </c>
      <c r="D99" s="97" t="s">
        <v>14</v>
      </c>
      <c r="E99" s="97" t="s">
        <v>14</v>
      </c>
      <c r="F99" s="97" t="s">
        <v>14</v>
      </c>
      <c r="G99" s="59">
        <f>SUM(G93:G98)</f>
        <v>2.8620929529999999</v>
      </c>
      <c r="H99" s="25">
        <f>SUM(H93:H98)</f>
        <v>1204267.5081534889</v>
      </c>
      <c r="I99" s="59">
        <f>SUM(I93:I98)</f>
        <v>2.8620929529999999</v>
      </c>
      <c r="J99" s="25">
        <f>SUM(J93:J98)</f>
        <v>2397049.4916663561</v>
      </c>
      <c r="K99" s="25">
        <f>SUM(K93:K98)</f>
        <v>3601316.9998198445</v>
      </c>
      <c r="L99" s="25">
        <v>3136903</v>
      </c>
    </row>
    <row r="100" spans="1:12" ht="6.75" customHeight="1" x14ac:dyDescent="0.25">
      <c r="A100" s="135"/>
      <c r="B100" s="26"/>
      <c r="C100" s="96"/>
      <c r="D100" s="96"/>
      <c r="E100" s="96"/>
      <c r="F100" s="96"/>
      <c r="G100" s="62"/>
      <c r="H100" s="27"/>
      <c r="I100" s="62"/>
      <c r="J100" s="9"/>
      <c r="K100" s="9"/>
      <c r="L100" s="9"/>
    </row>
    <row r="101" spans="1:12" outlineLevel="1" x14ac:dyDescent="0.25">
      <c r="A101" s="155">
        <v>2013</v>
      </c>
      <c r="B101" s="52" t="s">
        <v>16</v>
      </c>
      <c r="C101" s="103">
        <v>41759</v>
      </c>
      <c r="D101" s="103">
        <v>41759</v>
      </c>
      <c r="E101" s="103">
        <v>41760</v>
      </c>
      <c r="F101" s="103">
        <v>41820</v>
      </c>
      <c r="G101" s="65">
        <v>0.89205277400000005</v>
      </c>
      <c r="H101" s="42">
        <v>375344.2634210586</v>
      </c>
      <c r="I101" s="65">
        <v>0.89205277400000005</v>
      </c>
      <c r="J101" s="43">
        <v>747108.73600905784</v>
      </c>
      <c r="K101" s="44">
        <f>J101+H101</f>
        <v>1122452.9994301165</v>
      </c>
    </row>
    <row r="102" spans="1:12" outlineLevel="1" x14ac:dyDescent="0.25">
      <c r="A102" s="155"/>
      <c r="B102" s="48" t="s">
        <v>12</v>
      </c>
      <c r="C102" s="104">
        <v>41613</v>
      </c>
      <c r="D102" s="104">
        <v>41613</v>
      </c>
      <c r="E102" s="104">
        <v>41614</v>
      </c>
      <c r="F102" s="104">
        <v>41627</v>
      </c>
      <c r="G102" s="66">
        <v>0.554058049</v>
      </c>
      <c r="H102" s="36">
        <v>233128.0732025347</v>
      </c>
      <c r="I102" s="66">
        <v>0.554058049</v>
      </c>
      <c r="J102" s="37">
        <v>300020.92704966478</v>
      </c>
      <c r="K102" s="38">
        <f>J102+H102</f>
        <v>533149.00025219948</v>
      </c>
    </row>
    <row r="103" spans="1:12" x14ac:dyDescent="0.25">
      <c r="A103" s="155"/>
      <c r="B103" s="134" t="s">
        <v>13</v>
      </c>
      <c r="C103" s="97" t="s">
        <v>14</v>
      </c>
      <c r="D103" s="97" t="s">
        <v>14</v>
      </c>
      <c r="E103" s="97" t="s">
        <v>14</v>
      </c>
      <c r="F103" s="97" t="s">
        <v>14</v>
      </c>
      <c r="G103" s="67">
        <f>SUM(G101:G102)</f>
        <v>1.4461108230000002</v>
      </c>
      <c r="H103" s="39">
        <f>SUM(H101:H102)</f>
        <v>608472.33662359323</v>
      </c>
      <c r="I103" s="67">
        <f>SUM(I101:I102)</f>
        <v>1.4461108230000002</v>
      </c>
      <c r="J103" s="39">
        <f>SUM(J101:J102)</f>
        <v>1047129.6630587226</v>
      </c>
      <c r="K103" s="39">
        <f>SUM(K101:K102)</f>
        <v>1655601.9996823161</v>
      </c>
      <c r="L103" s="25">
        <v>3103855</v>
      </c>
    </row>
    <row r="104" spans="1:12" ht="6.75" customHeight="1" x14ac:dyDescent="0.25">
      <c r="A104" s="135"/>
      <c r="B104" s="26"/>
      <c r="C104" s="104"/>
      <c r="D104" s="104"/>
      <c r="E104" s="104"/>
      <c r="F104" s="104"/>
      <c r="G104" s="68"/>
      <c r="H104" s="40"/>
      <c r="I104" s="68"/>
      <c r="J104" s="41"/>
      <c r="K104" s="41"/>
      <c r="L104" s="9"/>
    </row>
    <row r="105" spans="1:12" ht="14.25" customHeight="1" outlineLevel="1" x14ac:dyDescent="0.25">
      <c r="A105" s="155">
        <v>2012</v>
      </c>
      <c r="B105" s="132" t="s">
        <v>18</v>
      </c>
      <c r="C105" s="103">
        <v>41634</v>
      </c>
      <c r="D105" s="103">
        <v>41634</v>
      </c>
      <c r="E105" s="103">
        <v>41635</v>
      </c>
      <c r="F105" s="103">
        <v>41642</v>
      </c>
      <c r="G105" s="60">
        <v>0</v>
      </c>
      <c r="H105" s="17">
        <v>0</v>
      </c>
      <c r="I105" s="60">
        <v>0</v>
      </c>
      <c r="J105" s="17">
        <v>0</v>
      </c>
      <c r="K105" s="51">
        <v>0.30765323033000003</v>
      </c>
      <c r="L105" s="9"/>
    </row>
    <row r="106" spans="1:12" ht="14.25" customHeight="1" outlineLevel="1" x14ac:dyDescent="0.25">
      <c r="A106" s="155"/>
      <c r="B106" s="156" t="s">
        <v>16</v>
      </c>
      <c r="C106" s="163">
        <v>41394</v>
      </c>
      <c r="D106" s="163">
        <v>41394</v>
      </c>
      <c r="E106" s="163">
        <v>41396</v>
      </c>
      <c r="F106" s="104">
        <v>41452</v>
      </c>
      <c r="G106" s="66">
        <v>0.71430273799999999</v>
      </c>
      <c r="H106" s="36">
        <v>266318.55064343871</v>
      </c>
      <c r="I106" s="66">
        <v>0.71430273799999999</v>
      </c>
      <c r="J106" s="37">
        <v>342734.94899019581</v>
      </c>
      <c r="K106" s="38">
        <f t="shared" si="7"/>
        <v>609053.49963363446</v>
      </c>
    </row>
    <row r="107" spans="1:12" outlineLevel="1" x14ac:dyDescent="0.25">
      <c r="A107" s="155"/>
      <c r="B107" s="156"/>
      <c r="C107" s="164"/>
      <c r="D107" s="164"/>
      <c r="E107" s="164"/>
      <c r="F107" s="104">
        <v>41473</v>
      </c>
      <c r="G107" s="66">
        <v>0.29320196700000001</v>
      </c>
      <c r="H107" s="36">
        <v>109316.5666925462</v>
      </c>
      <c r="I107" s="66">
        <v>0.29320196700000001</v>
      </c>
      <c r="J107" s="37">
        <v>140683.43274860873</v>
      </c>
      <c r="K107" s="38">
        <f t="shared" si="7"/>
        <v>249999.99944115494</v>
      </c>
    </row>
    <row r="108" spans="1:12" outlineLevel="1" x14ac:dyDescent="0.25">
      <c r="A108" s="155"/>
      <c r="B108" s="150"/>
      <c r="C108" s="165"/>
      <c r="D108" s="165"/>
      <c r="E108" s="165"/>
      <c r="F108" s="103">
        <v>41627</v>
      </c>
      <c r="G108" s="65">
        <v>0.42110077200000001</v>
      </c>
      <c r="H108" s="42">
        <v>157001.98432372964</v>
      </c>
      <c r="I108" s="65">
        <v>0.42110077200000001</v>
      </c>
      <c r="J108" s="43">
        <v>202051.51672140462</v>
      </c>
      <c r="K108" s="44">
        <f t="shared" si="7"/>
        <v>359053.50104513427</v>
      </c>
    </row>
    <row r="109" spans="1:12" outlineLevel="1" x14ac:dyDescent="0.25">
      <c r="A109" s="155"/>
      <c r="B109" s="132" t="s">
        <v>18</v>
      </c>
      <c r="C109" s="104">
        <v>41394</v>
      </c>
      <c r="D109" s="104">
        <v>41394</v>
      </c>
      <c r="E109" s="104">
        <v>41396</v>
      </c>
      <c r="F109" s="104">
        <v>41401</v>
      </c>
      <c r="G109" s="60">
        <v>0</v>
      </c>
      <c r="H109" s="17">
        <v>0</v>
      </c>
      <c r="I109" s="60">
        <v>0</v>
      </c>
      <c r="J109" s="17">
        <v>0</v>
      </c>
      <c r="K109" s="51">
        <v>0.12854843355000001</v>
      </c>
    </row>
    <row r="110" spans="1:12" outlineLevel="1" x14ac:dyDescent="0.25">
      <c r="A110" s="155"/>
      <c r="B110" s="149" t="s">
        <v>12</v>
      </c>
      <c r="C110" s="163">
        <v>41263</v>
      </c>
      <c r="D110" s="163">
        <v>41264</v>
      </c>
      <c r="E110" s="163">
        <v>41269</v>
      </c>
      <c r="F110" s="102">
        <v>41338</v>
      </c>
      <c r="G110" s="69">
        <v>0.80454619900000002</v>
      </c>
      <c r="H110" s="45">
        <v>299964.65958298993</v>
      </c>
      <c r="I110" s="69">
        <v>0.80454619900000002</v>
      </c>
      <c r="J110" s="46">
        <v>386035.34020685911</v>
      </c>
      <c r="K110" s="47">
        <f t="shared" ref="K110:K114" si="8">J110+H110</f>
        <v>685999.99978984904</v>
      </c>
    </row>
    <row r="111" spans="1:12" outlineLevel="1" x14ac:dyDescent="0.25">
      <c r="A111" s="155"/>
      <c r="B111" s="156"/>
      <c r="C111" s="164"/>
      <c r="D111" s="164"/>
      <c r="E111" s="164"/>
      <c r="F111" s="104">
        <v>41452</v>
      </c>
      <c r="G111" s="66">
        <v>0.192340491</v>
      </c>
      <c r="H111" s="36">
        <v>71711.667991908733</v>
      </c>
      <c r="I111" s="66">
        <v>0.192340491</v>
      </c>
      <c r="J111" s="37">
        <v>92288.332194009068</v>
      </c>
      <c r="K111" s="38">
        <f t="shared" si="8"/>
        <v>164000.0001859178</v>
      </c>
    </row>
    <row r="112" spans="1:12" outlineLevel="1" x14ac:dyDescent="0.25">
      <c r="A112" s="155"/>
      <c r="B112" s="150"/>
      <c r="C112" s="165"/>
      <c r="D112" s="165"/>
      <c r="E112" s="165"/>
      <c r="F112" s="103">
        <v>41578</v>
      </c>
      <c r="G112" s="65">
        <v>0.99688668999999996</v>
      </c>
      <c r="H112" s="42">
        <v>371676.32757489866</v>
      </c>
      <c r="I112" s="65">
        <v>0.99688668999999996</v>
      </c>
      <c r="J112" s="43">
        <v>478323.67240086815</v>
      </c>
      <c r="K112" s="44">
        <f t="shared" si="8"/>
        <v>849999.99997576675</v>
      </c>
    </row>
    <row r="113" spans="1:12" outlineLevel="1" x14ac:dyDescent="0.25">
      <c r="A113" s="155"/>
      <c r="B113" s="160" t="s">
        <v>21</v>
      </c>
      <c r="C113" s="163">
        <v>41263</v>
      </c>
      <c r="D113" s="163">
        <v>41264</v>
      </c>
      <c r="E113" s="163">
        <v>41269</v>
      </c>
      <c r="F113" s="104">
        <v>41289</v>
      </c>
      <c r="G113" s="66">
        <v>1.4073694450000001</v>
      </c>
      <c r="H113" s="36">
        <v>524719.52139186778</v>
      </c>
      <c r="I113" s="66">
        <v>1.4073694450000001</v>
      </c>
      <c r="J113" s="37">
        <v>675280.47882470139</v>
      </c>
      <c r="K113" s="38">
        <f t="shared" si="8"/>
        <v>1200000.0002165693</v>
      </c>
    </row>
    <row r="114" spans="1:12" outlineLevel="1" x14ac:dyDescent="0.25">
      <c r="A114" s="155"/>
      <c r="B114" s="160"/>
      <c r="C114" s="164"/>
      <c r="D114" s="164"/>
      <c r="E114" s="164"/>
      <c r="F114" s="104">
        <v>41338</v>
      </c>
      <c r="G114" s="66">
        <v>0.46912314799999999</v>
      </c>
      <c r="H114" s="36">
        <v>174906.50700634357</v>
      </c>
      <c r="I114" s="66">
        <v>0.46912314799999999</v>
      </c>
      <c r="J114" s="37">
        <v>225093.49278162795</v>
      </c>
      <c r="K114" s="38">
        <f t="shared" si="8"/>
        <v>399999.99978797149</v>
      </c>
    </row>
    <row r="115" spans="1:12" x14ac:dyDescent="0.25">
      <c r="A115" s="155"/>
      <c r="B115" s="134" t="s">
        <v>13</v>
      </c>
      <c r="C115" s="97" t="s">
        <v>14</v>
      </c>
      <c r="D115" s="97" t="s">
        <v>14</v>
      </c>
      <c r="E115" s="97" t="s">
        <v>14</v>
      </c>
      <c r="F115" s="97" t="s">
        <v>14</v>
      </c>
      <c r="G115" s="59">
        <f>SUM(G106:G114)</f>
        <v>5.29887145</v>
      </c>
      <c r="H115" s="25">
        <f>SUM(H106:H114)</f>
        <v>1975615.7852077233</v>
      </c>
      <c r="I115" s="59">
        <f>SUM(I106:I114)</f>
        <v>5.29887145</v>
      </c>
      <c r="J115" s="25">
        <f>SUM(J106:J114)</f>
        <v>2542491.2148682745</v>
      </c>
      <c r="K115" s="25">
        <f>SUM(K106:K114)</f>
        <v>4518107.1286244318</v>
      </c>
      <c r="L115" s="25">
        <v>4271685</v>
      </c>
    </row>
    <row r="117" spans="1:12" x14ac:dyDescent="0.25">
      <c r="H117" s="35"/>
      <c r="J117" s="35"/>
    </row>
  </sheetData>
  <dataConsolidate/>
  <mergeCells count="145">
    <mergeCell ref="E75:E76"/>
    <mergeCell ref="D75:D76"/>
    <mergeCell ref="C75:C76"/>
    <mergeCell ref="E82:E83"/>
    <mergeCell ref="D82:D83"/>
    <mergeCell ref="C82:C83"/>
    <mergeCell ref="E63:E64"/>
    <mergeCell ref="A88:A91"/>
    <mergeCell ref="A53:A58"/>
    <mergeCell ref="A60:A67"/>
    <mergeCell ref="E94:E95"/>
    <mergeCell ref="D94:D95"/>
    <mergeCell ref="C94:C95"/>
    <mergeCell ref="E97:E98"/>
    <mergeCell ref="D97:D98"/>
    <mergeCell ref="C97:C98"/>
    <mergeCell ref="E84:E85"/>
    <mergeCell ref="D84:D85"/>
    <mergeCell ref="C84:C85"/>
    <mergeCell ref="E88:E89"/>
    <mergeCell ref="D88:D89"/>
    <mergeCell ref="C88:C89"/>
    <mergeCell ref="C113:C114"/>
    <mergeCell ref="E106:E108"/>
    <mergeCell ref="D106:D108"/>
    <mergeCell ref="C106:C108"/>
    <mergeCell ref="E110:E112"/>
    <mergeCell ref="D110:D112"/>
    <mergeCell ref="C110:C112"/>
    <mergeCell ref="B16:B17"/>
    <mergeCell ref="C16:C17"/>
    <mergeCell ref="D16:D17"/>
    <mergeCell ref="E16:E17"/>
    <mergeCell ref="D63:D64"/>
    <mergeCell ref="C63:C64"/>
    <mergeCell ref="E65:E66"/>
    <mergeCell ref="D65:D66"/>
    <mergeCell ref="C65:C66"/>
    <mergeCell ref="B88:B89"/>
    <mergeCell ref="E113:E114"/>
    <mergeCell ref="D113:D114"/>
    <mergeCell ref="B53:B54"/>
    <mergeCell ref="B56:B57"/>
    <mergeCell ref="B60:B61"/>
    <mergeCell ref="B63:B64"/>
    <mergeCell ref="C30:C31"/>
    <mergeCell ref="A105:A115"/>
    <mergeCell ref="B106:B108"/>
    <mergeCell ref="B110:B112"/>
    <mergeCell ref="B113:B114"/>
    <mergeCell ref="B97:B98"/>
    <mergeCell ref="A101:A103"/>
    <mergeCell ref="A93:A99"/>
    <mergeCell ref="B94:B95"/>
    <mergeCell ref="A69:A72"/>
    <mergeCell ref="A74:A77"/>
    <mergeCell ref="B75:B76"/>
    <mergeCell ref="B84:B85"/>
    <mergeCell ref="A79:A80"/>
    <mergeCell ref="A82:A86"/>
    <mergeCell ref="B82:B83"/>
    <mergeCell ref="O41:O42"/>
    <mergeCell ref="B42:B43"/>
    <mergeCell ref="M41:M42"/>
    <mergeCell ref="B65:B66"/>
    <mergeCell ref="E42:E43"/>
    <mergeCell ref="E40:E41"/>
    <mergeCell ref="E56:E57"/>
    <mergeCell ref="E53:E54"/>
    <mergeCell ref="D56:D57"/>
    <mergeCell ref="D53:D54"/>
    <mergeCell ref="C56:C57"/>
    <mergeCell ref="C53:C54"/>
    <mergeCell ref="E60:E61"/>
    <mergeCell ref="D60:D61"/>
    <mergeCell ref="C60:C61"/>
    <mergeCell ref="C48:C49"/>
    <mergeCell ref="C46:C47"/>
    <mergeCell ref="C44:C45"/>
    <mergeCell ref="C42:C43"/>
    <mergeCell ref="C40:C41"/>
    <mergeCell ref="D48:D49"/>
    <mergeCell ref="D46:D47"/>
    <mergeCell ref="D44:D45"/>
    <mergeCell ref="D42:D43"/>
    <mergeCell ref="N41:N42"/>
    <mergeCell ref="E32:E33"/>
    <mergeCell ref="E34:E35"/>
    <mergeCell ref="E36:E37"/>
    <mergeCell ref="D40:D41"/>
    <mergeCell ref="E48:E49"/>
    <mergeCell ref="E46:E47"/>
    <mergeCell ref="E44:E45"/>
    <mergeCell ref="C36:C37"/>
    <mergeCell ref="C34:C35"/>
    <mergeCell ref="C32:C33"/>
    <mergeCell ref="D36:D37"/>
    <mergeCell ref="D34:D35"/>
    <mergeCell ref="D32:D33"/>
    <mergeCell ref="E30:E31"/>
    <mergeCell ref="B28:B29"/>
    <mergeCell ref="C28:C29"/>
    <mergeCell ref="D28:D29"/>
    <mergeCell ref="E28:E29"/>
    <mergeCell ref="B18:B19"/>
    <mergeCell ref="C18:C19"/>
    <mergeCell ref="D18:D19"/>
    <mergeCell ref="E18:E19"/>
    <mergeCell ref="B21:B22"/>
    <mergeCell ref="C21:C22"/>
    <mergeCell ref="D21:D22"/>
    <mergeCell ref="E21:E22"/>
    <mergeCell ref="B23:B24"/>
    <mergeCell ref="C23:C24"/>
    <mergeCell ref="D23:D24"/>
    <mergeCell ref="E23:E24"/>
    <mergeCell ref="D30:D31"/>
    <mergeCell ref="B34:B35"/>
    <mergeCell ref="B36:B37"/>
    <mergeCell ref="A40:A51"/>
    <mergeCell ref="B40:B41"/>
    <mergeCell ref="B44:B45"/>
    <mergeCell ref="B46:B47"/>
    <mergeCell ref="B48:B49"/>
    <mergeCell ref="B32:B33"/>
    <mergeCell ref="A27:A38"/>
    <mergeCell ref="B30:B31"/>
    <mergeCell ref="B14:B15"/>
    <mergeCell ref="C14:C15"/>
    <mergeCell ref="D14:D15"/>
    <mergeCell ref="E14:E15"/>
    <mergeCell ref="A5:A12"/>
    <mergeCell ref="B10:B11"/>
    <mergeCell ref="C10:C11"/>
    <mergeCell ref="D10:D11"/>
    <mergeCell ref="E10:E11"/>
    <mergeCell ref="A14:A25"/>
    <mergeCell ref="B8:B9"/>
    <mergeCell ref="C8:C9"/>
    <mergeCell ref="D8:D9"/>
    <mergeCell ref="E8:E9"/>
    <mergeCell ref="B6:B7"/>
    <mergeCell ref="C6:C7"/>
    <mergeCell ref="D6:D7"/>
    <mergeCell ref="E6:E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4A38-B44E-4BFC-997E-51F472B366D5}">
  <dimension ref="A1:U115"/>
  <sheetViews>
    <sheetView showGridLines="0" zoomScaleNormal="100" workbookViewId="0">
      <pane ySplit="1" topLeftCell="A2" activePane="bottomLeft" state="frozen"/>
      <selection pane="bottomLeft" activeCell="K11" sqref="K11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80" customWidth="1"/>
    <col min="7" max="7" width="12" style="54" customWidth="1"/>
    <col min="8" max="8" width="12" customWidth="1"/>
    <col min="9" max="9" width="12" style="57" customWidth="1"/>
    <col min="10" max="10" width="12" customWidth="1"/>
    <col min="11" max="11" width="13.85546875" customWidth="1"/>
    <col min="12" max="12" width="12.28515625" customWidth="1"/>
    <col min="13" max="13" width="3.5703125" customWidth="1"/>
  </cols>
  <sheetData>
    <row r="1" spans="1:12" ht="78" customHeight="1" x14ac:dyDescent="0.25">
      <c r="A1" s="1" t="s">
        <v>22</v>
      </c>
      <c r="B1" s="2" t="s">
        <v>23</v>
      </c>
      <c r="C1" s="72" t="s">
        <v>24</v>
      </c>
      <c r="D1" s="81" t="s">
        <v>25</v>
      </c>
      <c r="E1" s="82" t="s">
        <v>26</v>
      </c>
      <c r="F1" s="83" t="s">
        <v>27</v>
      </c>
      <c r="G1" s="53" t="s">
        <v>28</v>
      </c>
      <c r="H1" s="3" t="s">
        <v>29</v>
      </c>
      <c r="I1" s="56" t="s">
        <v>30</v>
      </c>
      <c r="J1" s="3" t="s">
        <v>31</v>
      </c>
      <c r="K1" s="3" t="s">
        <v>32</v>
      </c>
      <c r="L1" s="3" t="s">
        <v>33</v>
      </c>
    </row>
    <row r="2" spans="1:12" x14ac:dyDescent="0.25">
      <c r="A2" s="29"/>
      <c r="B2" s="29"/>
      <c r="C2" s="73"/>
      <c r="D2" s="84"/>
      <c r="E2" s="73"/>
      <c r="H2" s="16"/>
      <c r="J2" s="15"/>
      <c r="K2" s="30"/>
    </row>
    <row r="3" spans="1:12" outlineLevel="1" x14ac:dyDescent="0.25">
      <c r="A3" s="155">
        <v>2025</v>
      </c>
      <c r="B3" s="29"/>
      <c r="C3" s="95"/>
      <c r="D3" s="95"/>
      <c r="E3" s="95"/>
      <c r="F3" s="95"/>
      <c r="H3" s="16"/>
      <c r="J3" s="15"/>
      <c r="K3" s="30"/>
    </row>
    <row r="4" spans="1:12" outlineLevel="1" x14ac:dyDescent="0.25">
      <c r="A4" s="155"/>
      <c r="B4" s="156" t="s">
        <v>12</v>
      </c>
      <c r="C4" s="157" t="s">
        <v>64</v>
      </c>
      <c r="D4" s="158" t="s">
        <v>65</v>
      </c>
      <c r="E4" s="158" t="s">
        <v>66</v>
      </c>
      <c r="F4" s="96" t="s">
        <v>37</v>
      </c>
      <c r="G4" s="58">
        <v>0.10569805115</v>
      </c>
      <c r="H4" s="12">
        <v>101110.943766923</v>
      </c>
      <c r="I4" s="58">
        <v>0.10569805115</v>
      </c>
      <c r="J4" s="6">
        <v>201257.55622628934</v>
      </c>
      <c r="K4" s="4">
        <f>J4+H4</f>
        <v>302368.49999321235</v>
      </c>
    </row>
    <row r="5" spans="1:12" outlineLevel="1" x14ac:dyDescent="0.25">
      <c r="A5" s="155"/>
      <c r="B5" s="150"/>
      <c r="C5" s="152"/>
      <c r="D5" s="154"/>
      <c r="E5" s="154"/>
      <c r="F5" s="98" t="s">
        <v>38</v>
      </c>
      <c r="G5" s="60">
        <v>0.10569805115</v>
      </c>
      <c r="H5" s="18">
        <v>101110.943766923</v>
      </c>
      <c r="I5" s="60">
        <v>0.10569805115</v>
      </c>
      <c r="J5" s="19">
        <v>201257.55622628934</v>
      </c>
      <c r="K5" s="20">
        <f>J5+H5</f>
        <v>302368.49999321235</v>
      </c>
    </row>
    <row r="6" spans="1:12" outlineLevel="1" x14ac:dyDescent="0.25">
      <c r="A6" s="155"/>
      <c r="B6" s="156" t="s">
        <v>12</v>
      </c>
      <c r="C6" s="157" t="s">
        <v>34</v>
      </c>
      <c r="D6" s="158" t="s">
        <v>35</v>
      </c>
      <c r="E6" s="158" t="s">
        <v>36</v>
      </c>
      <c r="F6" s="96" t="s">
        <v>37</v>
      </c>
      <c r="G6" s="58">
        <v>0.10430345358</v>
      </c>
      <c r="H6" s="12">
        <v>99776.869250471922</v>
      </c>
      <c r="I6" s="58">
        <v>0.10430345358</v>
      </c>
      <c r="J6" s="6">
        <v>198602.13074016556</v>
      </c>
      <c r="K6" s="4">
        <f>J6+H6</f>
        <v>298378.99999063747</v>
      </c>
    </row>
    <row r="7" spans="1:12" outlineLevel="1" x14ac:dyDescent="0.25">
      <c r="A7" s="155"/>
      <c r="B7" s="150"/>
      <c r="C7" s="152"/>
      <c r="D7" s="154"/>
      <c r="E7" s="154"/>
      <c r="F7" s="98" t="s">
        <v>38</v>
      </c>
      <c r="G7" s="60">
        <v>0.10430345358</v>
      </c>
      <c r="H7" s="18">
        <v>99776.869250471922</v>
      </c>
      <c r="I7" s="60">
        <v>0.10430345358</v>
      </c>
      <c r="J7" s="19">
        <v>198602.13074016556</v>
      </c>
      <c r="K7" s="20">
        <f>J7+H7</f>
        <v>298378.99999063747</v>
      </c>
    </row>
    <row r="8" spans="1:12" outlineLevel="1" x14ac:dyDescent="0.25">
      <c r="A8" s="155"/>
      <c r="B8" s="156" t="s">
        <v>12</v>
      </c>
      <c r="C8" s="157" t="s">
        <v>39</v>
      </c>
      <c r="D8" s="158" t="s">
        <v>40</v>
      </c>
      <c r="E8" s="158" t="s">
        <v>41</v>
      </c>
      <c r="F8" s="96" t="s">
        <v>37</v>
      </c>
      <c r="G8" s="58">
        <v>9.4558923729999994E-2</v>
      </c>
      <c r="H8" s="12">
        <f>(956601779*G8)/1000</f>
        <v>90455.234660443311</v>
      </c>
      <c r="I8" s="58">
        <v>9.4558923729999994E-2</v>
      </c>
      <c r="J8" s="6">
        <f>1904080104*I8/1000</f>
        <v>180047.76532994647</v>
      </c>
      <c r="K8" s="4">
        <f>J8+H8</f>
        <v>270502.9999903898</v>
      </c>
    </row>
    <row r="9" spans="1:12" outlineLevel="1" x14ac:dyDescent="0.25">
      <c r="A9" s="155"/>
      <c r="B9" s="156"/>
      <c r="C9" s="157"/>
      <c r="D9" s="158"/>
      <c r="E9" s="158"/>
      <c r="F9" s="96" t="s">
        <v>38</v>
      </c>
      <c r="G9" s="58">
        <v>9.4558923729999994E-2</v>
      </c>
      <c r="H9" s="12">
        <f>(956601779*G9)/1000</f>
        <v>90455.234660443311</v>
      </c>
      <c r="I9" s="58">
        <v>9.4558923729999994E-2</v>
      </c>
      <c r="J9" s="6">
        <f>1904080104*I9/1000</f>
        <v>180047.76532994647</v>
      </c>
      <c r="K9" s="4">
        <f t="shared" ref="K9" si="0">J9+H9</f>
        <v>270502.9999903898</v>
      </c>
    </row>
    <row r="10" spans="1:12" x14ac:dyDescent="0.25">
      <c r="A10" s="155"/>
      <c r="B10" s="134" t="s">
        <v>13</v>
      </c>
      <c r="C10" s="97" t="s">
        <v>14</v>
      </c>
      <c r="D10" s="97" t="s">
        <v>14</v>
      </c>
      <c r="E10" s="97" t="s">
        <v>14</v>
      </c>
      <c r="F10" s="97" t="s">
        <v>14</v>
      </c>
      <c r="G10" s="59">
        <f>SUM(G4:G9)</f>
        <v>0.60912085691999995</v>
      </c>
      <c r="H10" s="25">
        <f>SUM(H4:H9)</f>
        <v>582686.09535567649</v>
      </c>
      <c r="I10" s="59">
        <f>SUM(I4:I9)</f>
        <v>0.60912085691999995</v>
      </c>
      <c r="J10" s="25">
        <f>SUM(J4:J9)</f>
        <v>1159814.9045928027</v>
      </c>
      <c r="K10" s="25">
        <f>SUM(K4:K9)</f>
        <v>1742500.9999484792</v>
      </c>
      <c r="L10" s="93" t="s">
        <v>15</v>
      </c>
    </row>
    <row r="11" spans="1:12" ht="6.75" customHeight="1" x14ac:dyDescent="0.25">
      <c r="A11" s="26"/>
      <c r="B11" s="26"/>
      <c r="C11" s="130"/>
      <c r="D11" s="130"/>
      <c r="E11" s="130"/>
      <c r="F11" s="130"/>
      <c r="G11" s="62"/>
      <c r="H11" s="27"/>
      <c r="I11" s="62"/>
      <c r="J11" s="27"/>
      <c r="K11" s="27"/>
      <c r="L11" s="129"/>
    </row>
    <row r="12" spans="1:12" ht="15" customHeight="1" outlineLevel="1" x14ac:dyDescent="0.25">
      <c r="A12" s="155"/>
      <c r="B12" s="156" t="s">
        <v>16</v>
      </c>
      <c r="C12" s="157" t="s">
        <v>42</v>
      </c>
      <c r="D12" s="157" t="s">
        <v>42</v>
      </c>
      <c r="E12" s="157" t="s">
        <v>42</v>
      </c>
      <c r="F12" s="96" t="s">
        <v>43</v>
      </c>
      <c r="G12" s="58">
        <v>0.32940590339999998</v>
      </c>
      <c r="H12" s="12">
        <v>315110.27320554212</v>
      </c>
      <c r="I12" s="58">
        <v>0.32940590339999998</v>
      </c>
      <c r="J12" s="6">
        <v>627215.22680408601</v>
      </c>
      <c r="K12" s="4">
        <f>J12+H12</f>
        <v>942325.50000962813</v>
      </c>
    </row>
    <row r="13" spans="1:12" outlineLevel="1" x14ac:dyDescent="0.25">
      <c r="A13" s="155"/>
      <c r="B13" s="150"/>
      <c r="C13" s="152"/>
      <c r="D13" s="152"/>
      <c r="E13" s="152"/>
      <c r="F13" s="98" t="s">
        <v>44</v>
      </c>
      <c r="G13" s="58">
        <v>0.32940590339999998</v>
      </c>
      <c r="H13" s="12">
        <v>315110.27320554212</v>
      </c>
      <c r="I13" s="58">
        <v>0.32940590339999998</v>
      </c>
      <c r="J13" s="6">
        <v>627215.22680408601</v>
      </c>
      <c r="K13" s="4">
        <f>J13+H13</f>
        <v>942325.50000962813</v>
      </c>
    </row>
    <row r="14" spans="1:12" outlineLevel="1" x14ac:dyDescent="0.25">
      <c r="A14" s="134"/>
      <c r="B14" s="149" t="s">
        <v>12</v>
      </c>
      <c r="C14" s="151" t="s">
        <v>45</v>
      </c>
      <c r="D14" s="153" t="s">
        <v>46</v>
      </c>
      <c r="E14" s="153" t="s">
        <v>47</v>
      </c>
      <c r="F14" s="99" t="s">
        <v>43</v>
      </c>
      <c r="G14" s="61">
        <v>9.7903755630000006E-2</v>
      </c>
      <c r="H14" s="14">
        <v>93654.906806439307</v>
      </c>
      <c r="I14" s="61">
        <v>9.7903755630000006E-2</v>
      </c>
      <c r="J14" s="8">
        <v>186416.59320196099</v>
      </c>
      <c r="K14" s="11">
        <f>J14+H14</f>
        <v>280071.5000084003</v>
      </c>
    </row>
    <row r="15" spans="1:12" outlineLevel="1" x14ac:dyDescent="0.25">
      <c r="A15" s="134"/>
      <c r="B15" s="150"/>
      <c r="C15" s="152"/>
      <c r="D15" s="154"/>
      <c r="E15" s="154"/>
      <c r="F15" s="98" t="s">
        <v>44</v>
      </c>
      <c r="G15" s="60">
        <v>9.7903755630000006E-2</v>
      </c>
      <c r="H15" s="18">
        <v>93654.906806439307</v>
      </c>
      <c r="I15" s="60">
        <v>9.7903755630000006E-2</v>
      </c>
      <c r="J15" s="19">
        <v>186416.59320196099</v>
      </c>
      <c r="K15" s="20">
        <f t="shared" ref="K15" si="1">J15+H15</f>
        <v>280071.5000084003</v>
      </c>
    </row>
    <row r="16" spans="1:12" outlineLevel="1" x14ac:dyDescent="0.25">
      <c r="A16" s="155">
        <v>2024</v>
      </c>
      <c r="B16" s="156" t="s">
        <v>12</v>
      </c>
      <c r="C16" s="158" t="s">
        <v>48</v>
      </c>
      <c r="D16" s="158" t="s">
        <v>49</v>
      </c>
      <c r="E16" s="158" t="s">
        <v>50</v>
      </c>
      <c r="F16" s="99" t="s">
        <v>43</v>
      </c>
      <c r="G16" s="58">
        <v>8.2601110389999996E-2</v>
      </c>
      <c r="H16" s="12">
        <v>79016.36914644939</v>
      </c>
      <c r="I16" s="58">
        <v>8.2601110389999996E-2</v>
      </c>
      <c r="J16" s="120">
        <v>157279.13086190668</v>
      </c>
      <c r="K16" s="4">
        <f t="shared" ref="K16:K22" si="2">J16+H16</f>
        <v>236295.50000835606</v>
      </c>
    </row>
    <row r="17" spans="1:13" outlineLevel="1" x14ac:dyDescent="0.25">
      <c r="A17" s="155"/>
      <c r="B17" s="150"/>
      <c r="C17" s="154"/>
      <c r="D17" s="154"/>
      <c r="E17" s="154"/>
      <c r="F17" s="145">
        <v>46021</v>
      </c>
      <c r="G17" s="60">
        <v>8.2601110389999996E-2</v>
      </c>
      <c r="H17" s="12">
        <v>79016.36914644939</v>
      </c>
      <c r="I17" s="60">
        <v>8.2601110389999996E-2</v>
      </c>
      <c r="J17" s="120">
        <v>157279.13086190668</v>
      </c>
      <c r="K17" s="20">
        <f t="shared" si="2"/>
        <v>236295.50000835606</v>
      </c>
    </row>
    <row r="18" spans="1:13" ht="25.5" outlineLevel="1" x14ac:dyDescent="0.25">
      <c r="A18" s="155"/>
      <c r="B18" s="119" t="s">
        <v>51</v>
      </c>
      <c r="C18" s="114" t="s">
        <v>52</v>
      </c>
      <c r="D18" s="114" t="s">
        <v>53</v>
      </c>
      <c r="E18" s="114" t="s">
        <v>54</v>
      </c>
      <c r="F18" s="114" t="s">
        <v>55</v>
      </c>
      <c r="G18" s="115">
        <v>0.49635976469999998</v>
      </c>
      <c r="H18" s="116">
        <v>474810.71352327609</v>
      </c>
      <c r="I18" s="115">
        <v>0.49635976469999998</v>
      </c>
      <c r="J18" s="117">
        <v>945036.24316424457</v>
      </c>
      <c r="K18" s="118">
        <f t="shared" si="2"/>
        <v>1419846.9566875207</v>
      </c>
    </row>
    <row r="19" spans="1:13" outlineLevel="1" x14ac:dyDescent="0.25">
      <c r="A19" s="155"/>
      <c r="B19" s="156" t="s">
        <v>12</v>
      </c>
      <c r="C19" s="157" t="s">
        <v>56</v>
      </c>
      <c r="D19" s="158" t="s">
        <v>57</v>
      </c>
      <c r="E19" s="158" t="s">
        <v>58</v>
      </c>
      <c r="F19" s="99" t="s">
        <v>43</v>
      </c>
      <c r="G19" s="58">
        <v>7.5106044220000001E-2</v>
      </c>
      <c r="H19" s="12">
        <v>71846.575514504671</v>
      </c>
      <c r="I19" s="58">
        <v>7.5106044220000001E-2</v>
      </c>
      <c r="J19" s="6">
        <v>143007.92448944619</v>
      </c>
      <c r="K19" s="4">
        <f t="shared" si="2"/>
        <v>214854.50000395084</v>
      </c>
    </row>
    <row r="20" spans="1:13" outlineLevel="1" x14ac:dyDescent="0.25">
      <c r="A20" s="155"/>
      <c r="B20" s="150"/>
      <c r="C20" s="157"/>
      <c r="D20" s="154"/>
      <c r="E20" s="154"/>
      <c r="F20" s="145">
        <v>46021</v>
      </c>
      <c r="G20" s="60">
        <v>7.5106044220000001E-2</v>
      </c>
      <c r="H20" s="18">
        <v>71846.575514504671</v>
      </c>
      <c r="I20" s="60">
        <v>7.5106044220000001E-2</v>
      </c>
      <c r="J20" s="19">
        <v>143007.92448944619</v>
      </c>
      <c r="K20" s="20">
        <f t="shared" si="2"/>
        <v>214854.50000395084</v>
      </c>
    </row>
    <row r="21" spans="1:13" outlineLevel="1" x14ac:dyDescent="0.25">
      <c r="A21" s="155"/>
      <c r="B21" s="156" t="s">
        <v>12</v>
      </c>
      <c r="C21" s="151" t="s">
        <v>59</v>
      </c>
      <c r="D21" s="151" t="s">
        <v>60</v>
      </c>
      <c r="E21" s="151" t="s">
        <v>61</v>
      </c>
      <c r="F21" s="144">
        <v>45838</v>
      </c>
      <c r="G21" s="58">
        <v>8.7782934430000001E-2</v>
      </c>
      <c r="H21" s="106">
        <v>64594.854774203988</v>
      </c>
      <c r="I21" s="58">
        <v>8.7782934430000001E-2</v>
      </c>
      <c r="J21" s="106">
        <v>128573.64522769497</v>
      </c>
      <c r="K21" s="4">
        <f t="shared" si="2"/>
        <v>193168.50000189897</v>
      </c>
    </row>
    <row r="22" spans="1:13" outlineLevel="1" x14ac:dyDescent="0.25">
      <c r="A22" s="155"/>
      <c r="B22" s="156"/>
      <c r="C22" s="157"/>
      <c r="D22" s="157"/>
      <c r="E22" s="157"/>
      <c r="F22" s="144">
        <v>46021</v>
      </c>
      <c r="G22" s="58">
        <v>8.7782934430000001E-2</v>
      </c>
      <c r="H22" s="106">
        <v>64594.854774203988</v>
      </c>
      <c r="I22" s="58">
        <v>8.7782934430000001E-2</v>
      </c>
      <c r="J22" s="106">
        <v>128573.64522769497</v>
      </c>
      <c r="K22" s="4">
        <f t="shared" si="2"/>
        <v>193168.50000189897</v>
      </c>
    </row>
    <row r="23" spans="1:13" x14ac:dyDescent="0.25">
      <c r="A23" s="155"/>
      <c r="B23" s="134" t="s">
        <v>13</v>
      </c>
      <c r="C23" s="97" t="s">
        <v>14</v>
      </c>
      <c r="D23" s="97" t="s">
        <v>14</v>
      </c>
      <c r="E23" s="97" t="s">
        <v>14</v>
      </c>
      <c r="F23" s="97" t="s">
        <v>14</v>
      </c>
      <c r="G23" s="59">
        <f>SUM(G12:G22)</f>
        <v>1.8419592608399999</v>
      </c>
      <c r="H23" s="25">
        <f>SUM(H12:H22)</f>
        <v>1723256.6724175552</v>
      </c>
      <c r="I23" s="59">
        <f>SUM(I12:I22)</f>
        <v>1.8419592608399999</v>
      </c>
      <c r="J23" s="25">
        <f>SUM(J12:J22)</f>
        <v>3430021.2843344337</v>
      </c>
      <c r="K23" s="25">
        <f>SUM(K12:K22)</f>
        <v>5153277.9567519892</v>
      </c>
      <c r="L23" s="107">
        <v>7119287</v>
      </c>
    </row>
    <row r="24" spans="1:13" ht="7.5" customHeight="1" x14ac:dyDescent="0.25">
      <c r="A24" s="29"/>
      <c r="B24" s="29"/>
      <c r="C24" s="73"/>
      <c r="D24" s="84"/>
      <c r="E24" s="73"/>
      <c r="H24" s="16"/>
      <c r="J24" s="15"/>
      <c r="K24" s="30"/>
    </row>
    <row r="25" spans="1:13" outlineLevel="1" x14ac:dyDescent="0.25">
      <c r="A25" s="155">
        <v>2023</v>
      </c>
      <c r="B25" s="135" t="s">
        <v>18</v>
      </c>
      <c r="C25" s="137" t="s">
        <v>62</v>
      </c>
      <c r="D25" s="137" t="s">
        <v>62</v>
      </c>
      <c r="E25" s="137" t="s">
        <v>63</v>
      </c>
      <c r="F25" s="98">
        <v>45356</v>
      </c>
      <c r="G25" s="60">
        <v>0</v>
      </c>
      <c r="H25" s="17">
        <v>0</v>
      </c>
      <c r="I25" s="60">
        <v>0</v>
      </c>
      <c r="J25" s="17">
        <v>0</v>
      </c>
      <c r="K25" s="112">
        <v>0.30000000027259999</v>
      </c>
      <c r="M25" s="70"/>
    </row>
    <row r="26" spans="1:13" outlineLevel="1" x14ac:dyDescent="0.25">
      <c r="A26" s="155"/>
      <c r="B26" s="149" t="s">
        <v>16</v>
      </c>
      <c r="C26" s="153" t="s">
        <v>62</v>
      </c>
      <c r="D26" s="153" t="s">
        <v>62</v>
      </c>
      <c r="E26" s="153" t="s">
        <v>63</v>
      </c>
      <c r="F26" s="144">
        <v>45473</v>
      </c>
      <c r="G26" s="58">
        <f>0.24226860196/2</f>
        <v>0.12113430098</v>
      </c>
      <c r="H26" s="12">
        <v>89136.375205335164</v>
      </c>
      <c r="I26" s="58">
        <f>0.24226860196/2</f>
        <v>0.12113430098</v>
      </c>
      <c r="J26" s="6">
        <v>177422.62479875208</v>
      </c>
      <c r="K26" s="11">
        <f>J26+H26</f>
        <v>266559.00000408723</v>
      </c>
      <c r="M26" s="70"/>
    </row>
    <row r="27" spans="1:13" outlineLevel="1" x14ac:dyDescent="0.25">
      <c r="A27" s="155"/>
      <c r="B27" s="150"/>
      <c r="C27" s="154"/>
      <c r="D27" s="154"/>
      <c r="E27" s="154"/>
      <c r="F27" s="145">
        <v>45656</v>
      </c>
      <c r="G27" s="60">
        <f>0.24226860196/2</f>
        <v>0.12113430098</v>
      </c>
      <c r="H27" s="18">
        <v>89136.375205335164</v>
      </c>
      <c r="I27" s="60">
        <f>0.24226860196/2</f>
        <v>0.12113430098</v>
      </c>
      <c r="J27" s="19">
        <v>177422.62479875208</v>
      </c>
      <c r="K27" s="20">
        <f>J27+H27</f>
        <v>266559.00000408723</v>
      </c>
      <c r="M27" s="70"/>
    </row>
    <row r="28" spans="1:13" outlineLevel="1" x14ac:dyDescent="0.25">
      <c r="A28" s="155"/>
      <c r="B28" s="156" t="s">
        <v>12</v>
      </c>
      <c r="C28" s="158">
        <v>45274</v>
      </c>
      <c r="D28" s="158">
        <v>45281</v>
      </c>
      <c r="E28" s="158">
        <v>45282</v>
      </c>
      <c r="F28" s="144">
        <v>45473</v>
      </c>
      <c r="G28" s="58">
        <v>0.30051039776999999</v>
      </c>
      <c r="H28" s="12">
        <v>221129.83153428882</v>
      </c>
      <c r="I28" s="58">
        <v>0.30051039776999999</v>
      </c>
      <c r="J28" s="6">
        <v>440150.66847559105</v>
      </c>
      <c r="K28" s="4">
        <f>J28+H28</f>
        <v>661280.50000987994</v>
      </c>
      <c r="M28" s="70"/>
    </row>
    <row r="29" spans="1:13" outlineLevel="1" x14ac:dyDescent="0.25">
      <c r="A29" s="155"/>
      <c r="B29" s="150"/>
      <c r="C29" s="154"/>
      <c r="D29" s="154"/>
      <c r="E29" s="154"/>
      <c r="F29" s="145">
        <v>45656</v>
      </c>
      <c r="G29" s="60">
        <v>0.30051039776999999</v>
      </c>
      <c r="H29" s="18">
        <v>221129.83153428882</v>
      </c>
      <c r="I29" s="60">
        <v>0.30051039776999999</v>
      </c>
      <c r="J29" s="19">
        <v>440150.66847559105</v>
      </c>
      <c r="K29" s="20">
        <f>J29+H29</f>
        <v>661280.50000987994</v>
      </c>
      <c r="M29" s="70"/>
    </row>
    <row r="30" spans="1:13" outlineLevel="1" x14ac:dyDescent="0.25">
      <c r="A30" s="155"/>
      <c r="B30" s="156" t="s">
        <v>12</v>
      </c>
      <c r="C30" s="172">
        <v>45189</v>
      </c>
      <c r="D30" s="180">
        <v>45194</v>
      </c>
      <c r="E30" s="180">
        <v>45195</v>
      </c>
      <c r="F30" s="144">
        <v>45473</v>
      </c>
      <c r="G30" s="58">
        <v>9.4971447819999999E-2</v>
      </c>
      <c r="H30" s="12">
        <v>69884.504539099304</v>
      </c>
      <c r="I30" s="58">
        <v>9.4971447819999999E-2</v>
      </c>
      <c r="J30" s="6">
        <v>139102.49546859702</v>
      </c>
      <c r="K30" s="4">
        <v>208987.00000769633</v>
      </c>
      <c r="M30" s="70"/>
    </row>
    <row r="31" spans="1:13" outlineLevel="1" x14ac:dyDescent="0.25">
      <c r="A31" s="155"/>
      <c r="B31" s="150"/>
      <c r="C31" s="171"/>
      <c r="D31" s="181"/>
      <c r="E31" s="181"/>
      <c r="F31" s="145">
        <v>45656</v>
      </c>
      <c r="G31" s="60">
        <v>9.4971447819999999E-2</v>
      </c>
      <c r="H31" s="18">
        <v>69884.504539099304</v>
      </c>
      <c r="I31" s="60">
        <v>9.4971447819999999E-2</v>
      </c>
      <c r="J31" s="19">
        <v>139102.49546859702</v>
      </c>
      <c r="K31" s="20">
        <v>208987.00000769633</v>
      </c>
      <c r="M31" s="70"/>
    </row>
    <row r="32" spans="1:13" outlineLevel="1" x14ac:dyDescent="0.25">
      <c r="A32" s="155"/>
      <c r="B32" s="156" t="s">
        <v>12</v>
      </c>
      <c r="C32" s="172">
        <v>45097</v>
      </c>
      <c r="D32" s="180">
        <v>45100</v>
      </c>
      <c r="E32" s="180">
        <v>45103</v>
      </c>
      <c r="F32" s="144">
        <v>45473</v>
      </c>
      <c r="G32" s="58">
        <v>9.6949999999999995E-2</v>
      </c>
      <c r="H32" s="12">
        <v>71343</v>
      </c>
      <c r="I32" s="58">
        <v>9.6949999999999995E-2</v>
      </c>
      <c r="J32" s="6">
        <v>142006</v>
      </c>
      <c r="K32" s="4">
        <f>J32+H32</f>
        <v>213349</v>
      </c>
      <c r="M32" s="70"/>
    </row>
    <row r="33" spans="1:21" outlineLevel="1" x14ac:dyDescent="0.25">
      <c r="A33" s="155"/>
      <c r="B33" s="150"/>
      <c r="C33" s="171"/>
      <c r="D33" s="181"/>
      <c r="E33" s="181"/>
      <c r="F33" s="145">
        <v>45656</v>
      </c>
      <c r="G33" s="60">
        <v>9.6949999999999995E-2</v>
      </c>
      <c r="H33" s="18">
        <v>71343</v>
      </c>
      <c r="I33" s="60">
        <v>9.6949999999999995E-2</v>
      </c>
      <c r="J33" s="19">
        <v>142006</v>
      </c>
      <c r="K33" s="20">
        <f>J33+H33</f>
        <v>213349</v>
      </c>
      <c r="M33" s="70"/>
    </row>
    <row r="34" spans="1:21" outlineLevel="1" x14ac:dyDescent="0.25">
      <c r="A34" s="155"/>
      <c r="B34" s="156" t="s">
        <v>12</v>
      </c>
      <c r="C34" s="172">
        <v>45007</v>
      </c>
      <c r="D34" s="180">
        <v>45012</v>
      </c>
      <c r="E34" s="180">
        <v>45013</v>
      </c>
      <c r="F34" s="148">
        <v>45473</v>
      </c>
      <c r="G34" s="58">
        <f>0.19278403644/2</f>
        <v>9.639201822E-2</v>
      </c>
      <c r="H34" s="12">
        <v>70929.827747765856</v>
      </c>
      <c r="I34" s="58">
        <f>0.19278403644/2</f>
        <v>9.639201822E-2</v>
      </c>
      <c r="J34" s="6">
        <v>141183.17226319897</v>
      </c>
      <c r="K34" s="4">
        <f>J34+H34</f>
        <v>212113.00001096481</v>
      </c>
    </row>
    <row r="35" spans="1:21" outlineLevel="1" x14ac:dyDescent="0.25">
      <c r="A35" s="155"/>
      <c r="B35" s="156"/>
      <c r="C35" s="172"/>
      <c r="D35" s="180"/>
      <c r="E35" s="180"/>
      <c r="F35" s="148">
        <v>45656</v>
      </c>
      <c r="G35" s="58">
        <f>0.19278403644/2</f>
        <v>9.639201822E-2</v>
      </c>
      <c r="H35" s="12">
        <v>70929.827747765856</v>
      </c>
      <c r="I35" s="58">
        <f>0.19278403644/2</f>
        <v>9.639201822E-2</v>
      </c>
      <c r="J35" s="6">
        <v>141183.17226319897</v>
      </c>
      <c r="K35" s="4">
        <f>J35+H35</f>
        <v>212113.00001096481</v>
      </c>
    </row>
    <row r="36" spans="1:21" x14ac:dyDescent="0.25">
      <c r="A36" s="155"/>
      <c r="B36" s="134" t="s">
        <v>13</v>
      </c>
      <c r="C36" s="74" t="s">
        <v>14</v>
      </c>
      <c r="D36" s="86" t="s">
        <v>14</v>
      </c>
      <c r="E36" s="74" t="s">
        <v>14</v>
      </c>
      <c r="F36" s="87" t="s">
        <v>14</v>
      </c>
      <c r="G36" s="59">
        <f>SUM(G25:G35)</f>
        <v>1.4199163295800001</v>
      </c>
      <c r="H36" s="25">
        <f>SUM(H25:H35)</f>
        <v>1044847.0780529781</v>
      </c>
      <c r="I36" s="59">
        <f>SUM(I25:I35)</f>
        <v>1.4199163295800001</v>
      </c>
      <c r="J36" s="25">
        <f>SUM(J25:J35)</f>
        <v>2079729.9220122781</v>
      </c>
      <c r="K36" s="25">
        <f>SUM(K25:K35)</f>
        <v>3124577.3000652571</v>
      </c>
      <c r="L36" s="107">
        <v>5766835</v>
      </c>
    </row>
    <row r="37" spans="1:21" ht="7.5" customHeight="1" x14ac:dyDescent="0.25">
      <c r="A37" s="29"/>
      <c r="B37" s="29"/>
      <c r="C37" s="73"/>
      <c r="D37" s="84"/>
      <c r="E37" s="73"/>
      <c r="G37" s="57"/>
      <c r="H37" s="16"/>
      <c r="J37" s="15"/>
      <c r="K37" s="30"/>
    </row>
    <row r="38" spans="1:21" outlineLevel="1" x14ac:dyDescent="0.25">
      <c r="A38" s="155">
        <v>2022</v>
      </c>
      <c r="B38" s="156" t="s">
        <v>16</v>
      </c>
      <c r="C38" s="172">
        <v>45043</v>
      </c>
      <c r="D38" s="173">
        <v>45043</v>
      </c>
      <c r="E38" s="172">
        <v>45044</v>
      </c>
      <c r="F38" s="85">
        <v>45107</v>
      </c>
      <c r="G38" s="58">
        <v>5.653493004E-2</v>
      </c>
      <c r="H38" s="12">
        <v>41601.088176377365</v>
      </c>
      <c r="I38" s="58">
        <v>5.653493004E-2</v>
      </c>
      <c r="J38" s="6">
        <v>82805.411839266948</v>
      </c>
      <c r="K38" s="4">
        <f>J38+H38</f>
        <v>124406.50001564431</v>
      </c>
    </row>
    <row r="39" spans="1:21" outlineLevel="1" x14ac:dyDescent="0.25">
      <c r="A39" s="155"/>
      <c r="B39" s="150"/>
      <c r="C39" s="171"/>
      <c r="D39" s="174"/>
      <c r="E39" s="171"/>
      <c r="F39" s="75">
        <v>45290</v>
      </c>
      <c r="G39" s="60">
        <v>5.653493004E-2</v>
      </c>
      <c r="H39" s="18">
        <v>41601.088176377365</v>
      </c>
      <c r="I39" s="60">
        <v>5.653493004E-2</v>
      </c>
      <c r="J39" s="19">
        <v>82805.411839266948</v>
      </c>
      <c r="K39" s="20">
        <f>J39+H39</f>
        <v>124406.50001564431</v>
      </c>
      <c r="M39" s="156"/>
      <c r="N39" s="159"/>
      <c r="O39" s="159"/>
      <c r="P39" s="138"/>
      <c r="Q39" s="55"/>
      <c r="R39" s="12"/>
      <c r="S39" s="58"/>
      <c r="T39" s="6"/>
      <c r="U39" s="4"/>
    </row>
    <row r="40" spans="1:21" outlineLevel="1" x14ac:dyDescent="0.25">
      <c r="A40" s="155"/>
      <c r="B40" s="156" t="s">
        <v>12</v>
      </c>
      <c r="C40" s="172">
        <v>44917</v>
      </c>
      <c r="D40" s="173">
        <v>44922</v>
      </c>
      <c r="E40" s="172">
        <v>44923</v>
      </c>
      <c r="F40" s="85">
        <v>45107</v>
      </c>
      <c r="G40" s="58">
        <f>0.23426869112/2</f>
        <v>0.11713434556000001</v>
      </c>
      <c r="H40" s="12">
        <v>86193.017921417704</v>
      </c>
      <c r="I40" s="58">
        <f>0.23426869112/2</f>
        <v>0.11713434556000001</v>
      </c>
      <c r="J40" s="6">
        <v>171563.982086053</v>
      </c>
      <c r="K40" s="4">
        <f t="shared" ref="K40:K64" si="3">J40+H40</f>
        <v>257757.00000747072</v>
      </c>
      <c r="L40" s="5"/>
      <c r="M40" s="156"/>
      <c r="N40" s="159"/>
      <c r="O40" s="159"/>
      <c r="P40" s="138"/>
      <c r="Q40" s="55"/>
      <c r="R40" s="12"/>
      <c r="S40" s="58"/>
      <c r="T40" s="6"/>
      <c r="U40" s="4"/>
    </row>
    <row r="41" spans="1:21" outlineLevel="1" x14ac:dyDescent="0.25">
      <c r="A41" s="155"/>
      <c r="B41" s="150"/>
      <c r="C41" s="171"/>
      <c r="D41" s="174"/>
      <c r="E41" s="171"/>
      <c r="F41" s="75">
        <v>45290</v>
      </c>
      <c r="G41" s="60">
        <f>0.23426869112/2</f>
        <v>0.11713434556000001</v>
      </c>
      <c r="H41" s="18">
        <v>86193.017921417704</v>
      </c>
      <c r="I41" s="60">
        <f>0.23426869112/2</f>
        <v>0.11713434556000001</v>
      </c>
      <c r="J41" s="19">
        <v>171563.982086053</v>
      </c>
      <c r="K41" s="20">
        <f t="shared" si="3"/>
        <v>257757.00000747072</v>
      </c>
      <c r="L41" s="5"/>
    </row>
    <row r="42" spans="1:21" outlineLevel="1" x14ac:dyDescent="0.25">
      <c r="A42" s="155"/>
      <c r="B42" s="149" t="s">
        <v>12</v>
      </c>
      <c r="C42" s="170">
        <v>44909</v>
      </c>
      <c r="D42" s="170">
        <v>44916</v>
      </c>
      <c r="E42" s="170">
        <v>44917</v>
      </c>
      <c r="F42" s="88">
        <v>45107</v>
      </c>
      <c r="G42" s="61">
        <f>0.18114181218/2</f>
        <v>9.057090609E-2</v>
      </c>
      <c r="H42" s="14">
        <v>66646.376811621201</v>
      </c>
      <c r="I42" s="61">
        <f>0.18114181218/2</f>
        <v>9.057090609E-2</v>
      </c>
      <c r="J42" s="7">
        <v>132657.123200325</v>
      </c>
      <c r="K42" s="11">
        <f t="shared" si="3"/>
        <v>199303.50001194619</v>
      </c>
      <c r="L42" s="5"/>
    </row>
    <row r="43" spans="1:21" outlineLevel="1" x14ac:dyDescent="0.25">
      <c r="A43" s="155"/>
      <c r="B43" s="150"/>
      <c r="C43" s="171"/>
      <c r="D43" s="171"/>
      <c r="E43" s="171"/>
      <c r="F43" s="75">
        <v>45290</v>
      </c>
      <c r="G43" s="60">
        <f>0.18114181218/2</f>
        <v>9.057090609E-2</v>
      </c>
      <c r="H43" s="18">
        <v>66646.376811621201</v>
      </c>
      <c r="I43" s="60">
        <f>0.18114181218/2</f>
        <v>9.057090609E-2</v>
      </c>
      <c r="J43" s="21">
        <v>132657.123200325</v>
      </c>
      <c r="K43" s="20">
        <f t="shared" si="3"/>
        <v>199303.50001194619</v>
      </c>
      <c r="L43" s="5"/>
    </row>
    <row r="44" spans="1:21" outlineLevel="1" x14ac:dyDescent="0.25">
      <c r="A44" s="155"/>
      <c r="B44" s="149" t="s">
        <v>12</v>
      </c>
      <c r="C44" s="170">
        <v>44824</v>
      </c>
      <c r="D44" s="175" t="s">
        <v>19</v>
      </c>
      <c r="E44" s="170">
        <v>44830</v>
      </c>
      <c r="F44" s="88">
        <v>45107</v>
      </c>
      <c r="G44" s="61">
        <f>0.21428027494/2</f>
        <v>0.10714013746999999</v>
      </c>
      <c r="H44" s="14">
        <v>78838.804661542104</v>
      </c>
      <c r="I44" s="61">
        <f>0.21428027494/2</f>
        <v>0.10714013746999999</v>
      </c>
      <c r="J44" s="8">
        <v>156925.695338458</v>
      </c>
      <c r="K44" s="11">
        <f t="shared" si="3"/>
        <v>235764.50000000012</v>
      </c>
      <c r="L44" s="5"/>
    </row>
    <row r="45" spans="1:21" outlineLevel="1" x14ac:dyDescent="0.25">
      <c r="A45" s="155"/>
      <c r="B45" s="150"/>
      <c r="C45" s="171"/>
      <c r="D45" s="174"/>
      <c r="E45" s="171"/>
      <c r="F45" s="75">
        <v>45290</v>
      </c>
      <c r="G45" s="60">
        <f>0.21428027494/2</f>
        <v>0.10714013746999999</v>
      </c>
      <c r="H45" s="18">
        <v>78838.804661542104</v>
      </c>
      <c r="I45" s="60">
        <f>0.21428027494/2</f>
        <v>0.10714013746999999</v>
      </c>
      <c r="J45" s="19">
        <v>156925.695338458</v>
      </c>
      <c r="K45" s="20">
        <f t="shared" si="3"/>
        <v>235764.50000000012</v>
      </c>
      <c r="L45" s="5"/>
    </row>
    <row r="46" spans="1:21" outlineLevel="1" x14ac:dyDescent="0.25">
      <c r="A46" s="155"/>
      <c r="B46" s="149" t="s">
        <v>12</v>
      </c>
      <c r="C46" s="170">
        <v>44727</v>
      </c>
      <c r="D46" s="179">
        <v>44736</v>
      </c>
      <c r="E46" s="170">
        <v>44739</v>
      </c>
      <c r="F46" s="88">
        <v>45107</v>
      </c>
      <c r="G46" s="61">
        <f>0.160416299/2</f>
        <v>8.0208149500000006E-2</v>
      </c>
      <c r="H46" s="14">
        <v>59020.968053780503</v>
      </c>
      <c r="I46" s="61">
        <f>0.160416299/2</f>
        <v>8.0208149500000006E-2</v>
      </c>
      <c r="J46" s="8">
        <v>117479.031945628</v>
      </c>
      <c r="K46" s="11">
        <f t="shared" si="3"/>
        <v>176499.99999940849</v>
      </c>
      <c r="L46" s="5"/>
    </row>
    <row r="47" spans="1:21" outlineLevel="1" x14ac:dyDescent="0.25">
      <c r="A47" s="155"/>
      <c r="B47" s="150"/>
      <c r="C47" s="171"/>
      <c r="D47" s="174"/>
      <c r="E47" s="171"/>
      <c r="F47" s="75">
        <v>45290</v>
      </c>
      <c r="G47" s="60">
        <f>0.160416299/2</f>
        <v>8.0208149500000006E-2</v>
      </c>
      <c r="H47" s="18">
        <v>59020.968053780503</v>
      </c>
      <c r="I47" s="60">
        <f>0.160416299/2</f>
        <v>8.0208149500000006E-2</v>
      </c>
      <c r="J47" s="19">
        <v>117479.031945628</v>
      </c>
      <c r="K47" s="19">
        <f t="shared" si="3"/>
        <v>176499.99999940849</v>
      </c>
      <c r="L47" s="5"/>
    </row>
    <row r="48" spans="1:21" outlineLevel="1" x14ac:dyDescent="0.25">
      <c r="A48" s="155"/>
      <c r="B48" s="131" t="s">
        <v>12</v>
      </c>
      <c r="C48" s="141">
        <v>44643</v>
      </c>
      <c r="D48" s="146">
        <v>44648</v>
      </c>
      <c r="E48" s="141">
        <v>44649</v>
      </c>
      <c r="F48" s="88">
        <v>44924</v>
      </c>
      <c r="G48" s="61">
        <v>0.14473821881000001</v>
      </c>
      <c r="H48" s="14">
        <v>81927.122752048614</v>
      </c>
      <c r="I48" s="61">
        <v>0.14473821881000001</v>
      </c>
      <c r="J48" s="8">
        <v>163072.87724301894</v>
      </c>
      <c r="K48" s="8">
        <f>J48+H48</f>
        <v>244999.99999506754</v>
      </c>
      <c r="L48" s="5"/>
    </row>
    <row r="49" spans="1:13" x14ac:dyDescent="0.25">
      <c r="A49" s="155"/>
      <c r="B49" s="134" t="s">
        <v>13</v>
      </c>
      <c r="C49" s="74" t="s">
        <v>14</v>
      </c>
      <c r="D49" s="86" t="s">
        <v>14</v>
      </c>
      <c r="E49" s="74" t="s">
        <v>14</v>
      </c>
      <c r="F49" s="87" t="s">
        <v>14</v>
      </c>
      <c r="G49" s="59">
        <f>SUM(G38:G48)</f>
        <v>1.04791515613</v>
      </c>
      <c r="H49" s="24">
        <f>SUM(H38:H48)</f>
        <v>746527.6340015264</v>
      </c>
      <c r="I49" s="59">
        <f>SUM(I38:I48)</f>
        <v>1.04791515613</v>
      </c>
      <c r="J49" s="25">
        <f>SUM(J38:J48)</f>
        <v>1485935.3660624812</v>
      </c>
      <c r="K49" s="25">
        <f>SUM(K38:K48)</f>
        <v>2232463.0000640075</v>
      </c>
      <c r="L49" s="49">
        <v>4094367</v>
      </c>
      <c r="M49" s="71"/>
    </row>
    <row r="50" spans="1:13" ht="7.5" customHeight="1" x14ac:dyDescent="0.25">
      <c r="A50" s="135"/>
      <c r="B50" s="26"/>
      <c r="C50" s="143"/>
      <c r="D50" s="144"/>
      <c r="E50" s="143"/>
      <c r="F50" s="85"/>
      <c r="G50" s="62"/>
      <c r="H50" s="27"/>
      <c r="I50" s="62"/>
      <c r="J50" s="27"/>
      <c r="K50" s="27"/>
      <c r="L50" s="28"/>
    </row>
    <row r="51" spans="1:13" outlineLevel="1" x14ac:dyDescent="0.25">
      <c r="A51" s="155">
        <v>2021</v>
      </c>
      <c r="B51" s="156" t="s">
        <v>16</v>
      </c>
      <c r="C51" s="172">
        <v>44680</v>
      </c>
      <c r="D51" s="172">
        <v>44680</v>
      </c>
      <c r="E51" s="172">
        <v>44683</v>
      </c>
      <c r="F51" s="85">
        <v>44742</v>
      </c>
      <c r="G51" s="58">
        <f>0.59741792736/2</f>
        <v>0.29870896367999999</v>
      </c>
      <c r="H51" s="12">
        <v>169080.19274982371</v>
      </c>
      <c r="I51" s="58">
        <f>0.59741792736/2</f>
        <v>0.29870896367999999</v>
      </c>
      <c r="J51" s="6">
        <v>336547.80725017627</v>
      </c>
      <c r="K51" s="6">
        <f t="shared" si="3"/>
        <v>505628</v>
      </c>
      <c r="L51" s="5"/>
      <c r="M51" s="71"/>
    </row>
    <row r="52" spans="1:13" outlineLevel="1" x14ac:dyDescent="0.25">
      <c r="A52" s="155"/>
      <c r="B52" s="150"/>
      <c r="C52" s="171"/>
      <c r="D52" s="171"/>
      <c r="E52" s="171"/>
      <c r="F52" s="75">
        <v>44924</v>
      </c>
      <c r="G52" s="60">
        <f>0.59741792736/2</f>
        <v>0.29870896367999999</v>
      </c>
      <c r="H52" s="18">
        <v>169080.19274982371</v>
      </c>
      <c r="I52" s="60">
        <f>0.59741792736/2</f>
        <v>0.29870896367999999</v>
      </c>
      <c r="J52" s="19">
        <v>336547.80725017627</v>
      </c>
      <c r="K52" s="19">
        <f t="shared" si="3"/>
        <v>505628</v>
      </c>
      <c r="L52" s="5"/>
    </row>
    <row r="53" spans="1:13" outlineLevel="1" x14ac:dyDescent="0.25">
      <c r="A53" s="155"/>
      <c r="B53" s="131" t="s">
        <v>18</v>
      </c>
      <c r="C53" s="143">
        <v>44680</v>
      </c>
      <c r="D53" s="89">
        <v>44680</v>
      </c>
      <c r="E53" s="89">
        <v>44683</v>
      </c>
      <c r="F53" s="88">
        <v>44685</v>
      </c>
      <c r="G53" s="61">
        <v>0</v>
      </c>
      <c r="H53" s="13">
        <v>0</v>
      </c>
      <c r="I53" s="61">
        <v>0</v>
      </c>
      <c r="J53" s="13">
        <v>0</v>
      </c>
      <c r="K53" s="50">
        <v>0.29999999976000002</v>
      </c>
      <c r="L53" s="5"/>
    </row>
    <row r="54" spans="1:13" outlineLevel="1" x14ac:dyDescent="0.25">
      <c r="A54" s="155"/>
      <c r="B54" s="149" t="s">
        <v>12</v>
      </c>
      <c r="C54" s="170">
        <v>44540</v>
      </c>
      <c r="D54" s="168">
        <v>44551</v>
      </c>
      <c r="E54" s="170">
        <v>44552</v>
      </c>
      <c r="F54" s="88">
        <v>44742</v>
      </c>
      <c r="G54" s="61">
        <f>0.5643502659/2</f>
        <v>0.28217513295000002</v>
      </c>
      <c r="H54" s="14">
        <v>159721.44016168499</v>
      </c>
      <c r="I54" s="61">
        <f>0.5643502659/2</f>
        <v>0.28217513295000002</v>
      </c>
      <c r="J54" s="8">
        <v>317919.55984336539</v>
      </c>
      <c r="K54" s="8">
        <f>J54+H54</f>
        <v>477641.00000505039</v>
      </c>
      <c r="L54" s="5"/>
    </row>
    <row r="55" spans="1:13" outlineLevel="1" x14ac:dyDescent="0.25">
      <c r="A55" s="155"/>
      <c r="B55" s="150"/>
      <c r="C55" s="171"/>
      <c r="D55" s="169"/>
      <c r="E55" s="171"/>
      <c r="F55" s="75">
        <v>44924</v>
      </c>
      <c r="G55" s="60">
        <f>0.5643502659/2</f>
        <v>0.28217513295000002</v>
      </c>
      <c r="H55" s="18">
        <v>159721.44016168499</v>
      </c>
      <c r="I55" s="60">
        <f>0.5643502659/2</f>
        <v>0.28217513295000002</v>
      </c>
      <c r="J55" s="19">
        <v>317919.55984336539</v>
      </c>
      <c r="K55" s="19">
        <f>J55+H55</f>
        <v>477641.00000505039</v>
      </c>
      <c r="L55" s="5"/>
    </row>
    <row r="56" spans="1:13" x14ac:dyDescent="0.25">
      <c r="A56" s="155"/>
      <c r="B56" s="134" t="s">
        <v>13</v>
      </c>
      <c r="C56" s="74" t="s">
        <v>14</v>
      </c>
      <c r="D56" s="86" t="s">
        <v>14</v>
      </c>
      <c r="E56" s="74" t="s">
        <v>14</v>
      </c>
      <c r="F56" s="87" t="s">
        <v>14</v>
      </c>
      <c r="G56" s="59">
        <f>SUM(G51:G55)</f>
        <v>1.1617681932599999</v>
      </c>
      <c r="H56" s="25">
        <f>SUM(H51:H55)</f>
        <v>657603.26582301734</v>
      </c>
      <c r="I56" s="59">
        <f>SUM(I51:I55)</f>
        <v>1.1617681932599999</v>
      </c>
      <c r="J56" s="25">
        <f>SUM(J51:J55)</f>
        <v>1308934.7341870833</v>
      </c>
      <c r="K56" s="25">
        <f>SUM(K51:K55)</f>
        <v>1966538.3000101005</v>
      </c>
      <c r="L56" s="25">
        <v>3752869</v>
      </c>
      <c r="M56" s="71"/>
    </row>
    <row r="57" spans="1:13" ht="7.5" customHeight="1" x14ac:dyDescent="0.25">
      <c r="A57" s="135"/>
      <c r="B57" s="26"/>
      <c r="C57" s="143"/>
      <c r="D57" s="144"/>
      <c r="E57" s="143"/>
      <c r="F57" s="85"/>
      <c r="G57" s="62"/>
      <c r="H57" s="27"/>
      <c r="I57" s="62"/>
      <c r="J57" s="27"/>
      <c r="K57" s="27"/>
      <c r="L57" s="27"/>
    </row>
    <row r="58" spans="1:13" outlineLevel="1" x14ac:dyDescent="0.25">
      <c r="A58" s="155">
        <v>2020</v>
      </c>
      <c r="B58" s="156" t="s">
        <v>16</v>
      </c>
      <c r="C58" s="172">
        <v>44316</v>
      </c>
      <c r="D58" s="172">
        <v>44316</v>
      </c>
      <c r="E58" s="172">
        <v>44319</v>
      </c>
      <c r="F58" s="85">
        <v>44377</v>
      </c>
      <c r="G58" s="58">
        <f>0.61169613494/2</f>
        <v>0.30584806746999998</v>
      </c>
      <c r="H58" s="12">
        <v>155269.95508737362</v>
      </c>
      <c r="I58" s="58">
        <f>0.61169613494/2</f>
        <v>0.30584806746999998</v>
      </c>
      <c r="J58" s="6">
        <v>309059.04490868474</v>
      </c>
      <c r="K58" s="6">
        <f t="shared" si="3"/>
        <v>464328.99999605835</v>
      </c>
      <c r="L58" s="5"/>
    </row>
    <row r="59" spans="1:13" outlineLevel="1" x14ac:dyDescent="0.25">
      <c r="A59" s="155"/>
      <c r="B59" s="150"/>
      <c r="C59" s="171"/>
      <c r="D59" s="171"/>
      <c r="E59" s="171"/>
      <c r="F59" s="75">
        <v>44559</v>
      </c>
      <c r="G59" s="60">
        <f>0.61169613494/2</f>
        <v>0.30584806746999998</v>
      </c>
      <c r="H59" s="18">
        <v>155269.95508737362</v>
      </c>
      <c r="I59" s="60">
        <f>0.61169613494/2</f>
        <v>0.30584806746999998</v>
      </c>
      <c r="J59" s="19">
        <v>309059.04490868474</v>
      </c>
      <c r="K59" s="19">
        <f t="shared" si="3"/>
        <v>464328.99999605835</v>
      </c>
      <c r="L59" s="5"/>
    </row>
    <row r="60" spans="1:13" outlineLevel="1" x14ac:dyDescent="0.25">
      <c r="A60" s="155"/>
      <c r="B60" s="135" t="s">
        <v>18</v>
      </c>
      <c r="C60" s="143">
        <v>44316</v>
      </c>
      <c r="D60" s="143">
        <v>44316</v>
      </c>
      <c r="E60" s="143">
        <v>44319</v>
      </c>
      <c r="F60" s="85">
        <v>44321</v>
      </c>
      <c r="G60" s="61">
        <v>0</v>
      </c>
      <c r="H60" s="13">
        <v>0</v>
      </c>
      <c r="I60" s="61">
        <v>0</v>
      </c>
      <c r="J60" s="13">
        <v>0</v>
      </c>
      <c r="K60" s="50">
        <v>0.11496899948</v>
      </c>
      <c r="L60" s="5"/>
    </row>
    <row r="61" spans="1:13" outlineLevel="1" x14ac:dyDescent="0.25">
      <c r="A61" s="155"/>
      <c r="B61" s="149" t="s">
        <v>12</v>
      </c>
      <c r="C61" s="170">
        <v>44188</v>
      </c>
      <c r="D61" s="175">
        <v>44195</v>
      </c>
      <c r="E61" s="170">
        <v>44200</v>
      </c>
      <c r="F61" s="88">
        <v>44377</v>
      </c>
      <c r="G61" s="61">
        <f>0.28553346242/2</f>
        <v>0.14276673121</v>
      </c>
      <c r="H61" s="14">
        <v>72478.417556528104</v>
      </c>
      <c r="I61" s="61">
        <f>0.28553346242/2</f>
        <v>0.14276673121</v>
      </c>
      <c r="J61" s="8">
        <v>144265.58244258151</v>
      </c>
      <c r="K61" s="11">
        <f t="shared" si="3"/>
        <v>216743.9999991096</v>
      </c>
      <c r="L61" s="5"/>
    </row>
    <row r="62" spans="1:13" outlineLevel="1" x14ac:dyDescent="0.25">
      <c r="A62" s="155"/>
      <c r="B62" s="150"/>
      <c r="C62" s="171"/>
      <c r="D62" s="174"/>
      <c r="E62" s="171"/>
      <c r="F62" s="75">
        <v>44559</v>
      </c>
      <c r="G62" s="60">
        <f>0.28553346242/2</f>
        <v>0.14276673121</v>
      </c>
      <c r="H62" s="18">
        <v>72478.417556528104</v>
      </c>
      <c r="I62" s="60">
        <f>0.28553346242/2</f>
        <v>0.14276673121</v>
      </c>
      <c r="J62" s="19">
        <v>144265.58244258151</v>
      </c>
      <c r="K62" s="20">
        <f t="shared" si="3"/>
        <v>216743.9999991096</v>
      </c>
      <c r="L62" s="5"/>
    </row>
    <row r="63" spans="1:13" outlineLevel="1" x14ac:dyDescent="0.25">
      <c r="A63" s="155"/>
      <c r="B63" s="149" t="s">
        <v>12</v>
      </c>
      <c r="C63" s="170">
        <v>44096</v>
      </c>
      <c r="D63" s="175">
        <v>44099</v>
      </c>
      <c r="E63" s="170">
        <v>44102</v>
      </c>
      <c r="F63" s="88">
        <v>44377</v>
      </c>
      <c r="G63" s="61">
        <f>0.07904259285/2</f>
        <v>3.9521296424999998E-2</v>
      </c>
      <c r="H63" s="14">
        <v>20063.785171722371</v>
      </c>
      <c r="I63" s="61">
        <f>0.07904259285/2</f>
        <v>3.9521296424999998E-2</v>
      </c>
      <c r="J63" s="8">
        <v>39936.214826211391</v>
      </c>
      <c r="K63" s="11">
        <f t="shared" si="3"/>
        <v>59999.999997933759</v>
      </c>
      <c r="L63" s="5"/>
    </row>
    <row r="64" spans="1:13" outlineLevel="1" x14ac:dyDescent="0.25">
      <c r="A64" s="155"/>
      <c r="B64" s="156"/>
      <c r="C64" s="172"/>
      <c r="D64" s="173"/>
      <c r="E64" s="172"/>
      <c r="F64" s="85">
        <v>44559</v>
      </c>
      <c r="G64" s="58">
        <f>0.07904259285/2</f>
        <v>3.9521296424999998E-2</v>
      </c>
      <c r="H64" s="12">
        <v>20063.785171722371</v>
      </c>
      <c r="I64" s="58">
        <f>0.07904259285/2</f>
        <v>3.9521296424999998E-2</v>
      </c>
      <c r="J64" s="6">
        <v>39936.214826211391</v>
      </c>
      <c r="K64" s="4">
        <f t="shared" si="3"/>
        <v>59999.999997933759</v>
      </c>
      <c r="L64" s="5"/>
    </row>
    <row r="65" spans="1:13" x14ac:dyDescent="0.25">
      <c r="A65" s="155"/>
      <c r="B65" s="134" t="s">
        <v>13</v>
      </c>
      <c r="C65" s="74" t="s">
        <v>14</v>
      </c>
      <c r="D65" s="86" t="s">
        <v>14</v>
      </c>
      <c r="E65" s="74" t="s">
        <v>14</v>
      </c>
      <c r="F65" s="87" t="s">
        <v>14</v>
      </c>
      <c r="G65" s="59">
        <f>SUM(G58:G64)</f>
        <v>0.97627219021</v>
      </c>
      <c r="H65" s="25">
        <f>SUM(H58:H64)</f>
        <v>495624.31563124817</v>
      </c>
      <c r="I65" s="59">
        <f>SUM(I58:I64)</f>
        <v>0.97627219021</v>
      </c>
      <c r="J65" s="25">
        <f>SUM(J58:J64)</f>
        <v>986521.68435495533</v>
      </c>
      <c r="K65" s="25">
        <f>SUM(K58:K64)</f>
        <v>1482146.1149552031</v>
      </c>
      <c r="L65" s="25">
        <v>2865121</v>
      </c>
      <c r="M65" s="71"/>
    </row>
    <row r="66" spans="1:13" ht="6.75" customHeight="1" x14ac:dyDescent="0.25">
      <c r="A66" s="135"/>
      <c r="B66" s="26"/>
      <c r="C66" s="143"/>
      <c r="D66" s="144"/>
      <c r="E66" s="143"/>
      <c r="F66" s="85"/>
      <c r="G66" s="62"/>
      <c r="H66" s="27"/>
      <c r="I66" s="62"/>
      <c r="J66" s="27"/>
      <c r="K66" s="27"/>
      <c r="L66" s="27"/>
    </row>
    <row r="67" spans="1:13" outlineLevel="1" x14ac:dyDescent="0.25">
      <c r="A67" s="155">
        <v>2019</v>
      </c>
      <c r="B67" s="132" t="s">
        <v>16</v>
      </c>
      <c r="C67" s="142">
        <v>44043</v>
      </c>
      <c r="D67" s="142">
        <v>44043</v>
      </c>
      <c r="E67" s="142">
        <v>44046</v>
      </c>
      <c r="F67" s="75">
        <v>44195</v>
      </c>
      <c r="G67" s="60">
        <v>0.2497483385</v>
      </c>
      <c r="H67" s="18">
        <v>121780.82229309974</v>
      </c>
      <c r="I67" s="60">
        <v>0.2497483385</v>
      </c>
      <c r="J67" s="19">
        <f>242400177.700337/1000</f>
        <v>242400.17770033699</v>
      </c>
      <c r="K67" s="19">
        <f t="shared" ref="K67:K88" si="4">J67+H67</f>
        <v>364180.99999343674</v>
      </c>
      <c r="L67" s="9"/>
    </row>
    <row r="68" spans="1:13" outlineLevel="1" x14ac:dyDescent="0.25">
      <c r="A68" s="155"/>
      <c r="B68" s="135" t="s">
        <v>18</v>
      </c>
      <c r="C68" s="142">
        <v>44043</v>
      </c>
      <c r="D68" s="142">
        <v>44043</v>
      </c>
      <c r="E68" s="143">
        <v>44046</v>
      </c>
      <c r="F68" s="85">
        <v>44048</v>
      </c>
      <c r="G68" s="61">
        <v>0</v>
      </c>
      <c r="H68" s="13">
        <v>0</v>
      </c>
      <c r="I68" s="61">
        <v>0</v>
      </c>
      <c r="J68" s="13">
        <v>0</v>
      </c>
      <c r="K68" s="50">
        <v>4.1131032060000003E-2</v>
      </c>
      <c r="L68" s="9"/>
    </row>
    <row r="69" spans="1:13" outlineLevel="1" x14ac:dyDescent="0.25">
      <c r="A69" s="155"/>
      <c r="B69" s="131" t="s">
        <v>12</v>
      </c>
      <c r="C69" s="141">
        <v>43817</v>
      </c>
      <c r="D69" s="141">
        <v>43822</v>
      </c>
      <c r="E69" s="141">
        <v>43825</v>
      </c>
      <c r="F69" s="88">
        <v>44195</v>
      </c>
      <c r="G69" s="61">
        <v>0.27431232107999998</v>
      </c>
      <c r="H69" s="14">
        <v>133758.56763207735</v>
      </c>
      <c r="I69" s="61">
        <v>0.27431232107999998</v>
      </c>
      <c r="J69" s="8">
        <v>266241.43237366842</v>
      </c>
      <c r="K69" s="8">
        <f t="shared" si="4"/>
        <v>400000.00000574579</v>
      </c>
      <c r="L69" s="9"/>
    </row>
    <row r="70" spans="1:13" x14ac:dyDescent="0.25">
      <c r="A70" s="155"/>
      <c r="B70" s="134" t="s">
        <v>13</v>
      </c>
      <c r="C70" s="74" t="s">
        <v>14</v>
      </c>
      <c r="D70" s="86" t="s">
        <v>14</v>
      </c>
      <c r="E70" s="74" t="s">
        <v>14</v>
      </c>
      <c r="F70" s="87" t="s">
        <v>14</v>
      </c>
      <c r="G70" s="59">
        <f>SUM(G67:G69)</f>
        <v>0.52406065957999992</v>
      </c>
      <c r="H70" s="25">
        <f>SUM(H67:H69)</f>
        <v>255539.38992517709</v>
      </c>
      <c r="I70" s="59">
        <f>SUM(I67:I69)</f>
        <v>0.52406065957999992</v>
      </c>
      <c r="J70" s="25">
        <f>SUM(J67:J69)</f>
        <v>508641.61007400544</v>
      </c>
      <c r="K70" s="25">
        <f>SUM(K67:K69)</f>
        <v>764181.04113021458</v>
      </c>
      <c r="L70" s="25">
        <v>3194353</v>
      </c>
      <c r="M70" s="71"/>
    </row>
    <row r="71" spans="1:13" ht="6.75" customHeight="1" x14ac:dyDescent="0.25">
      <c r="A71" s="135"/>
      <c r="B71" s="26"/>
      <c r="C71" s="143"/>
      <c r="D71" s="144"/>
      <c r="E71" s="143"/>
      <c r="F71" s="85"/>
      <c r="G71" s="62"/>
      <c r="H71" s="27"/>
      <c r="I71" s="62"/>
      <c r="J71" s="27"/>
      <c r="K71" s="27"/>
      <c r="L71" s="27"/>
    </row>
    <row r="72" spans="1:13" outlineLevel="1" x14ac:dyDescent="0.25">
      <c r="A72" s="155">
        <v>2018</v>
      </c>
      <c r="B72" s="135" t="s">
        <v>16</v>
      </c>
      <c r="C72" s="143">
        <v>43588</v>
      </c>
      <c r="D72" s="143">
        <v>43588</v>
      </c>
      <c r="E72" s="143">
        <v>43591</v>
      </c>
      <c r="F72" s="85">
        <v>43826</v>
      </c>
      <c r="G72" s="58">
        <v>0.450798011</v>
      </c>
      <c r="H72" s="12">
        <v>219815.48625066757</v>
      </c>
      <c r="I72" s="58">
        <v>0.450798011</v>
      </c>
      <c r="J72" s="6">
        <v>437534.51426207717</v>
      </c>
      <c r="K72" s="6">
        <f t="shared" si="4"/>
        <v>657350.00051274477</v>
      </c>
      <c r="L72" s="9"/>
    </row>
    <row r="73" spans="1:13" outlineLevel="1" x14ac:dyDescent="0.25">
      <c r="A73" s="155"/>
      <c r="B73" s="149" t="s">
        <v>12</v>
      </c>
      <c r="C73" s="170">
        <v>43452</v>
      </c>
      <c r="D73" s="170">
        <v>43455</v>
      </c>
      <c r="E73" s="170">
        <v>43460</v>
      </c>
      <c r="F73" s="88">
        <v>43644</v>
      </c>
      <c r="G73" s="61">
        <v>7.2006984499999996E-2</v>
      </c>
      <c r="H73" s="14">
        <v>35111.62410898877</v>
      </c>
      <c r="I73" s="61">
        <v>7.2006984499999996E-2</v>
      </c>
      <c r="J73" s="8">
        <v>69888.376208218033</v>
      </c>
      <c r="K73" s="8">
        <f t="shared" si="4"/>
        <v>105000.00031720681</v>
      </c>
      <c r="L73" s="10"/>
    </row>
    <row r="74" spans="1:13" outlineLevel="1" x14ac:dyDescent="0.25">
      <c r="A74" s="155"/>
      <c r="B74" s="156"/>
      <c r="C74" s="172"/>
      <c r="D74" s="172"/>
      <c r="E74" s="172"/>
      <c r="F74" s="85">
        <v>43826</v>
      </c>
      <c r="G74" s="58">
        <v>7.2006984499999996E-2</v>
      </c>
      <c r="H74" s="12">
        <v>35111.62410898877</v>
      </c>
      <c r="I74" s="58">
        <v>7.2006984499999996E-2</v>
      </c>
      <c r="J74" s="6">
        <v>69888.376208218033</v>
      </c>
      <c r="K74" s="6">
        <f t="shared" si="4"/>
        <v>105000.00031720681</v>
      </c>
      <c r="L74" s="9"/>
    </row>
    <row r="75" spans="1:13" x14ac:dyDescent="0.25">
      <c r="A75" s="155"/>
      <c r="B75" s="134" t="s">
        <v>13</v>
      </c>
      <c r="C75" s="74" t="s">
        <v>14</v>
      </c>
      <c r="D75" s="86" t="s">
        <v>14</v>
      </c>
      <c r="E75" s="74" t="s">
        <v>14</v>
      </c>
      <c r="F75" s="87" t="s">
        <v>14</v>
      </c>
      <c r="G75" s="59">
        <f>SUM(G72:G74)</f>
        <v>0.59481198000000002</v>
      </c>
      <c r="H75" s="25">
        <f>SUM(H72:H74)</f>
        <v>290038.73446864513</v>
      </c>
      <c r="I75" s="59">
        <f>SUM(I72:I74)</f>
        <v>0.59481198000000002</v>
      </c>
      <c r="J75" s="25">
        <f>SUM(J72:J74)</f>
        <v>577311.26667851326</v>
      </c>
      <c r="K75" s="25">
        <f>SUM(K72:K74)</f>
        <v>867350.00114715844</v>
      </c>
      <c r="L75" s="25">
        <v>1741713</v>
      </c>
      <c r="M75" s="71"/>
    </row>
    <row r="76" spans="1:13" ht="6.75" customHeight="1" x14ac:dyDescent="0.25">
      <c r="A76" s="135"/>
      <c r="B76" s="26"/>
      <c r="C76" s="143"/>
      <c r="D76" s="144"/>
      <c r="E76" s="143"/>
      <c r="F76" s="85"/>
      <c r="G76" s="62"/>
      <c r="H76" s="27"/>
      <c r="I76" s="62"/>
      <c r="J76" s="27"/>
      <c r="K76" s="27"/>
      <c r="L76" s="27"/>
    </row>
    <row r="77" spans="1:13" outlineLevel="1" x14ac:dyDescent="0.25">
      <c r="A77" s="155">
        <v>2017</v>
      </c>
      <c r="B77" s="135" t="s">
        <v>12</v>
      </c>
      <c r="C77" s="143">
        <v>43220</v>
      </c>
      <c r="D77" s="143">
        <v>43220</v>
      </c>
      <c r="E77" s="143">
        <v>43222</v>
      </c>
      <c r="F77" s="85">
        <v>43462</v>
      </c>
      <c r="G77" s="58">
        <v>3.0572901999999999E-2</v>
      </c>
      <c r="H77" s="12">
        <v>14907.779438325888</v>
      </c>
      <c r="I77" s="58">
        <v>0.50028882200000002</v>
      </c>
      <c r="J77" s="6">
        <v>485569.1937037335</v>
      </c>
      <c r="K77" s="4">
        <f t="shared" si="4"/>
        <v>500476.9731420594</v>
      </c>
      <c r="L77" s="9"/>
    </row>
    <row r="78" spans="1:13" x14ac:dyDescent="0.25">
      <c r="A78" s="155"/>
      <c r="B78" s="134" t="s">
        <v>13</v>
      </c>
      <c r="C78" s="74" t="s">
        <v>14</v>
      </c>
      <c r="D78" s="86" t="s">
        <v>14</v>
      </c>
      <c r="E78" s="74" t="s">
        <v>14</v>
      </c>
      <c r="F78" s="87" t="s">
        <v>14</v>
      </c>
      <c r="G78" s="59">
        <f>SUM(G77)</f>
        <v>3.0572901999999999E-2</v>
      </c>
      <c r="H78" s="25">
        <f>SUM(H77)</f>
        <v>14907.779438325888</v>
      </c>
      <c r="I78" s="59">
        <f>SUM(I77)</f>
        <v>0.50028882200000002</v>
      </c>
      <c r="J78" s="25">
        <f>SUM(J77)</f>
        <v>485569.1937037335</v>
      </c>
      <c r="K78" s="25">
        <f>SUM(K77)</f>
        <v>500476.9731420594</v>
      </c>
      <c r="L78" s="25">
        <v>1001596</v>
      </c>
    </row>
    <row r="79" spans="1:13" ht="6.75" customHeight="1" x14ac:dyDescent="0.25">
      <c r="A79" s="135"/>
      <c r="B79" s="26"/>
      <c r="C79" s="143"/>
      <c r="D79" s="144"/>
      <c r="E79" s="143"/>
      <c r="F79" s="85"/>
      <c r="G79" s="62"/>
      <c r="H79" s="27"/>
      <c r="I79" s="62"/>
      <c r="J79" s="27"/>
      <c r="K79" s="27"/>
      <c r="L79" s="27"/>
    </row>
    <row r="80" spans="1:13" outlineLevel="1" x14ac:dyDescent="0.25">
      <c r="A80" s="155">
        <v>2016</v>
      </c>
      <c r="B80" s="156" t="s">
        <v>12</v>
      </c>
      <c r="C80" s="172">
        <v>42867</v>
      </c>
      <c r="D80" s="172">
        <v>42867</v>
      </c>
      <c r="E80" s="172">
        <v>42870</v>
      </c>
      <c r="F80" s="85">
        <v>42916</v>
      </c>
      <c r="G80" s="58">
        <v>0</v>
      </c>
      <c r="H80" s="12">
        <v>0</v>
      </c>
      <c r="I80" s="58">
        <v>0.1217797795</v>
      </c>
      <c r="J80" s="6">
        <v>101993</v>
      </c>
      <c r="K80" s="4">
        <f t="shared" si="4"/>
        <v>101993</v>
      </c>
    </row>
    <row r="81" spans="1:12" outlineLevel="1" x14ac:dyDescent="0.25">
      <c r="A81" s="155"/>
      <c r="B81" s="150"/>
      <c r="C81" s="171"/>
      <c r="D81" s="171"/>
      <c r="E81" s="171"/>
      <c r="F81" s="75">
        <v>43097</v>
      </c>
      <c r="G81" s="60">
        <v>0</v>
      </c>
      <c r="H81" s="18">
        <v>0</v>
      </c>
      <c r="I81" s="60">
        <v>0.1217797795</v>
      </c>
      <c r="J81" s="19">
        <v>101993</v>
      </c>
      <c r="K81" s="20">
        <f t="shared" si="4"/>
        <v>101993</v>
      </c>
    </row>
    <row r="82" spans="1:12" outlineLevel="1" x14ac:dyDescent="0.25">
      <c r="A82" s="155"/>
      <c r="B82" s="149" t="s">
        <v>12</v>
      </c>
      <c r="C82" s="170">
        <v>42725</v>
      </c>
      <c r="D82" s="170">
        <v>42730</v>
      </c>
      <c r="E82" s="170">
        <v>42731</v>
      </c>
      <c r="F82" s="88">
        <v>42916</v>
      </c>
      <c r="G82" s="61">
        <v>0.15099966500000001</v>
      </c>
      <c r="H82" s="14">
        <v>63535.319532845933</v>
      </c>
      <c r="I82" s="61">
        <v>0.15099966500000001</v>
      </c>
      <c r="J82" s="8">
        <v>126464.68027904052</v>
      </c>
      <c r="K82" s="11">
        <f t="shared" si="4"/>
        <v>189999.99981188646</v>
      </c>
      <c r="L82" s="9"/>
    </row>
    <row r="83" spans="1:12" outlineLevel="1" x14ac:dyDescent="0.25">
      <c r="A83" s="155"/>
      <c r="B83" s="156"/>
      <c r="C83" s="172"/>
      <c r="D83" s="172"/>
      <c r="E83" s="172"/>
      <c r="F83" s="85">
        <v>43097</v>
      </c>
      <c r="G83" s="58">
        <v>0.15099966500000001</v>
      </c>
      <c r="H83" s="12">
        <v>63535.319532845933</v>
      </c>
      <c r="I83" s="58">
        <v>0.15099966500000001</v>
      </c>
      <c r="J83" s="6">
        <v>126464.68027904052</v>
      </c>
      <c r="K83" s="4">
        <f t="shared" si="4"/>
        <v>189999.99981188646</v>
      </c>
      <c r="L83" s="9"/>
    </row>
    <row r="84" spans="1:12" x14ac:dyDescent="0.25">
      <c r="A84" s="155"/>
      <c r="B84" s="134" t="s">
        <v>13</v>
      </c>
      <c r="C84" s="74" t="s">
        <v>14</v>
      </c>
      <c r="D84" s="86" t="s">
        <v>14</v>
      </c>
      <c r="E84" s="74" t="s">
        <v>14</v>
      </c>
      <c r="F84" s="87" t="s">
        <v>14</v>
      </c>
      <c r="G84" s="59">
        <f>SUM(G80:G83)</f>
        <v>0.30199933000000001</v>
      </c>
      <c r="H84" s="25">
        <f>SUM(H80:H83)</f>
        <v>127070.63906569187</v>
      </c>
      <c r="I84" s="59">
        <f>SUM(I80:I83)</f>
        <v>0.54555888900000005</v>
      </c>
      <c r="J84" s="25">
        <f>SUM(J80:J83)</f>
        <v>456915.36055808107</v>
      </c>
      <c r="K84" s="25">
        <f>SUM(K80:K83)</f>
        <v>583985.99962377292</v>
      </c>
      <c r="L84" s="25">
        <v>334754</v>
      </c>
    </row>
    <row r="85" spans="1:12" ht="6.75" customHeight="1" x14ac:dyDescent="0.25">
      <c r="A85" s="135"/>
      <c r="B85" s="26"/>
      <c r="C85" s="143"/>
      <c r="D85" s="144"/>
      <c r="E85" s="143"/>
      <c r="F85" s="85"/>
      <c r="G85" s="62"/>
      <c r="H85" s="27"/>
      <c r="I85" s="62"/>
      <c r="J85" s="9"/>
      <c r="K85" s="9"/>
      <c r="L85" s="9"/>
    </row>
    <row r="86" spans="1:12" outlineLevel="1" x14ac:dyDescent="0.25">
      <c r="A86" s="155">
        <v>2015</v>
      </c>
      <c r="B86" s="156" t="s">
        <v>12</v>
      </c>
      <c r="C86" s="172">
        <v>42368</v>
      </c>
      <c r="D86" s="172">
        <v>42368</v>
      </c>
      <c r="E86" s="172">
        <v>42373</v>
      </c>
      <c r="F86" s="85">
        <v>42551</v>
      </c>
      <c r="G86" s="58">
        <v>7.9473507999999998E-2</v>
      </c>
      <c r="H86" s="12">
        <v>33439.641903683609</v>
      </c>
      <c r="I86" s="58">
        <v>7.9473507999999998E-2</v>
      </c>
      <c r="J86" s="6">
        <v>66560.358129759872</v>
      </c>
      <c r="K86" s="4">
        <f t="shared" si="4"/>
        <v>100000.00003344347</v>
      </c>
      <c r="L86" s="9"/>
    </row>
    <row r="87" spans="1:12" outlineLevel="1" x14ac:dyDescent="0.25">
      <c r="A87" s="155"/>
      <c r="B87" s="150"/>
      <c r="C87" s="171"/>
      <c r="D87" s="171"/>
      <c r="E87" s="171"/>
      <c r="F87" s="75">
        <v>42733</v>
      </c>
      <c r="G87" s="60">
        <v>7.9473507999999998E-2</v>
      </c>
      <c r="H87" s="18">
        <v>33439.641903683609</v>
      </c>
      <c r="I87" s="60">
        <v>7.9473507999999998E-2</v>
      </c>
      <c r="J87" s="19">
        <v>66560.358129759872</v>
      </c>
      <c r="K87" s="20">
        <f t="shared" si="4"/>
        <v>100000.00003344347</v>
      </c>
      <c r="L87" s="9"/>
    </row>
    <row r="88" spans="1:12" outlineLevel="1" x14ac:dyDescent="0.25">
      <c r="A88" s="155"/>
      <c r="B88" s="131" t="s">
        <v>16</v>
      </c>
      <c r="C88" s="141">
        <v>42489</v>
      </c>
      <c r="D88" s="141">
        <v>42489</v>
      </c>
      <c r="E88" s="141">
        <v>42492</v>
      </c>
      <c r="F88" s="88">
        <v>42733</v>
      </c>
      <c r="G88" s="61">
        <v>0.34488959299999999</v>
      </c>
      <c r="H88" s="14">
        <v>145117.34509350194</v>
      </c>
      <c r="I88" s="61">
        <v>0.34488959299999999</v>
      </c>
      <c r="J88" s="8">
        <v>288850.65480319713</v>
      </c>
      <c r="K88" s="11">
        <f t="shared" si="4"/>
        <v>433967.9998966991</v>
      </c>
      <c r="L88" s="9"/>
    </row>
    <row r="89" spans="1:12" x14ac:dyDescent="0.25">
      <c r="A89" s="155"/>
      <c r="B89" s="134" t="s">
        <v>13</v>
      </c>
      <c r="C89" s="74" t="s">
        <v>14</v>
      </c>
      <c r="D89" s="86" t="s">
        <v>14</v>
      </c>
      <c r="E89" s="74" t="s">
        <v>14</v>
      </c>
      <c r="F89" s="87" t="s">
        <v>14</v>
      </c>
      <c r="G89" s="59">
        <f>SUM(G86:G88)</f>
        <v>0.50383660899999994</v>
      </c>
      <c r="H89" s="25">
        <f>SUM(H86:H88)</f>
        <v>211996.62890086917</v>
      </c>
      <c r="I89" s="59">
        <f>SUM(I86:I88)</f>
        <v>0.50383660899999994</v>
      </c>
      <c r="J89" s="25">
        <f>SUM(J86:J88)</f>
        <v>421971.37106271688</v>
      </c>
      <c r="K89" s="25">
        <f>SUM(K86:K88)</f>
        <v>633967.99996358599</v>
      </c>
      <c r="L89" s="25">
        <v>2469003</v>
      </c>
    </row>
    <row r="90" spans="1:12" ht="6.75" customHeight="1" x14ac:dyDescent="0.25">
      <c r="A90" s="135"/>
      <c r="B90" s="26"/>
      <c r="C90" s="143"/>
      <c r="D90" s="144"/>
      <c r="E90" s="143"/>
      <c r="F90" s="85"/>
      <c r="G90" s="62"/>
      <c r="H90" s="27"/>
      <c r="I90" s="62"/>
      <c r="J90" s="9"/>
      <c r="K90" s="9"/>
      <c r="L90" s="9"/>
    </row>
    <row r="91" spans="1:12" outlineLevel="1" x14ac:dyDescent="0.25">
      <c r="A91" s="155">
        <v>2014</v>
      </c>
      <c r="B91" s="132" t="s">
        <v>16</v>
      </c>
      <c r="C91" s="75">
        <v>42124</v>
      </c>
      <c r="D91" s="75">
        <v>42124</v>
      </c>
      <c r="E91" s="79">
        <v>42128</v>
      </c>
      <c r="F91" s="75">
        <v>42366</v>
      </c>
      <c r="G91" s="60">
        <v>0.45086672100000003</v>
      </c>
      <c r="H91" s="18">
        <v>189708.77309867874</v>
      </c>
      <c r="I91" s="60">
        <v>0.45086672100000003</v>
      </c>
      <c r="J91" s="19">
        <v>377608.22661245213</v>
      </c>
      <c r="K91" s="20">
        <f t="shared" ref="K91:K106" si="5">J91+H91</f>
        <v>567316.99971113086</v>
      </c>
    </row>
    <row r="92" spans="1:12" outlineLevel="1" x14ac:dyDescent="0.25">
      <c r="A92" s="155"/>
      <c r="B92" s="149" t="s">
        <v>12</v>
      </c>
      <c r="C92" s="176">
        <v>41999</v>
      </c>
      <c r="D92" s="176">
        <v>41999</v>
      </c>
      <c r="E92" s="176">
        <v>42002</v>
      </c>
      <c r="F92" s="90">
        <v>42185</v>
      </c>
      <c r="G92" s="61">
        <f>0.182789068/2</f>
        <v>9.1394533999999999E-2</v>
      </c>
      <c r="H92" s="14">
        <v>38455.588105083225</v>
      </c>
      <c r="I92" s="61">
        <f>0.182789068/2</f>
        <v>9.1394533999999999E-2</v>
      </c>
      <c r="J92" s="8">
        <v>76544.411681720594</v>
      </c>
      <c r="K92" s="11">
        <f t="shared" si="5"/>
        <v>114999.99978680382</v>
      </c>
    </row>
    <row r="93" spans="1:12" outlineLevel="1" x14ac:dyDescent="0.25">
      <c r="A93" s="155"/>
      <c r="B93" s="150"/>
      <c r="C93" s="177"/>
      <c r="D93" s="177"/>
      <c r="E93" s="177"/>
      <c r="F93" s="91">
        <v>42366</v>
      </c>
      <c r="G93" s="60">
        <f>0.182789068/2</f>
        <v>9.1394533999999999E-2</v>
      </c>
      <c r="H93" s="18">
        <v>38455.588105083225</v>
      </c>
      <c r="I93" s="60">
        <f>0.182789068/2</f>
        <v>9.1394533999999999E-2</v>
      </c>
      <c r="J93" s="19">
        <v>76544.411681720594</v>
      </c>
      <c r="K93" s="20">
        <f t="shared" si="5"/>
        <v>114999.99978680382</v>
      </c>
    </row>
    <row r="94" spans="1:12" ht="38.25" outlineLevel="1" x14ac:dyDescent="0.25">
      <c r="A94" s="155"/>
      <c r="B94" s="31" t="s">
        <v>20</v>
      </c>
      <c r="C94" s="140">
        <v>41950</v>
      </c>
      <c r="D94" s="140">
        <v>41950</v>
      </c>
      <c r="E94" s="140">
        <v>41953</v>
      </c>
      <c r="F94" s="140">
        <v>41992</v>
      </c>
      <c r="G94" s="63">
        <v>0.87420858800000001</v>
      </c>
      <c r="H94" s="32">
        <v>367836.06094051973</v>
      </c>
      <c r="I94" s="63">
        <v>0.87420858800000001</v>
      </c>
      <c r="J94" s="33">
        <f>732163939.427359/1000</f>
        <v>732163.93942735903</v>
      </c>
      <c r="K94" s="34">
        <f t="shared" ref="K94:K96" si="6">J94+H94</f>
        <v>1100000.0003678787</v>
      </c>
    </row>
    <row r="95" spans="1:12" outlineLevel="1" x14ac:dyDescent="0.25">
      <c r="A95" s="155"/>
      <c r="B95" s="161" t="s">
        <v>21</v>
      </c>
      <c r="C95" s="168">
        <v>41817</v>
      </c>
      <c r="D95" s="168">
        <v>41817</v>
      </c>
      <c r="E95" s="168">
        <v>41820</v>
      </c>
      <c r="F95" s="92">
        <v>41828</v>
      </c>
      <c r="G95" s="105">
        <v>0.87420858800000001</v>
      </c>
      <c r="H95" s="22">
        <v>367836.06094051973</v>
      </c>
      <c r="I95" s="61">
        <v>0.87420858800000001</v>
      </c>
      <c r="J95" s="8">
        <f>732163939.427359/1000</f>
        <v>732163.93942735903</v>
      </c>
      <c r="K95" s="11">
        <f t="shared" si="6"/>
        <v>1100000.0003678787</v>
      </c>
    </row>
    <row r="96" spans="1:12" outlineLevel="1" x14ac:dyDescent="0.25">
      <c r="A96" s="155"/>
      <c r="B96" s="162"/>
      <c r="C96" s="169"/>
      <c r="D96" s="169"/>
      <c r="E96" s="169"/>
      <c r="F96" s="76">
        <v>41912</v>
      </c>
      <c r="G96" s="64">
        <v>0.48001998800000001</v>
      </c>
      <c r="H96" s="23">
        <v>201975.43696360433</v>
      </c>
      <c r="I96" s="64">
        <v>0.48001998800000001</v>
      </c>
      <c r="J96" s="19">
        <v>402024.56283574447</v>
      </c>
      <c r="K96" s="20">
        <f t="shared" si="6"/>
        <v>603999.99979934876</v>
      </c>
    </row>
    <row r="97" spans="1:12" x14ac:dyDescent="0.25">
      <c r="A97" s="155"/>
      <c r="B97" s="134" t="s">
        <v>13</v>
      </c>
      <c r="C97" s="74" t="s">
        <v>14</v>
      </c>
      <c r="D97" s="86" t="s">
        <v>14</v>
      </c>
      <c r="E97" s="74" t="s">
        <v>14</v>
      </c>
      <c r="F97" s="87" t="s">
        <v>14</v>
      </c>
      <c r="G97" s="59">
        <f>SUM(G91:G96)</f>
        <v>2.8620929529999999</v>
      </c>
      <c r="H97" s="25">
        <f>SUM(H91:H96)</f>
        <v>1204267.5081534889</v>
      </c>
      <c r="I97" s="59">
        <f>SUM(I91:I96)</f>
        <v>2.8620929529999999</v>
      </c>
      <c r="J97" s="25">
        <f>SUM(J91:J96)</f>
        <v>2397049.4916663561</v>
      </c>
      <c r="K97" s="25">
        <f>SUM(K91:K96)</f>
        <v>3601316.9998198445</v>
      </c>
      <c r="L97" s="25">
        <v>3136903</v>
      </c>
    </row>
    <row r="98" spans="1:12" ht="6.75" customHeight="1" x14ac:dyDescent="0.25">
      <c r="A98" s="135"/>
      <c r="B98" s="26"/>
      <c r="C98" s="143"/>
      <c r="D98" s="144"/>
      <c r="E98" s="143"/>
      <c r="F98" s="85"/>
      <c r="G98" s="62"/>
      <c r="H98" s="27"/>
      <c r="I98" s="62"/>
      <c r="J98" s="9"/>
      <c r="K98" s="9"/>
      <c r="L98" s="9"/>
    </row>
    <row r="99" spans="1:12" outlineLevel="1" x14ac:dyDescent="0.25">
      <c r="A99" s="155">
        <v>2013</v>
      </c>
      <c r="B99" s="52" t="s">
        <v>16</v>
      </c>
      <c r="C99" s="76">
        <v>41759</v>
      </c>
      <c r="D99" s="76">
        <v>41759</v>
      </c>
      <c r="E99" s="76">
        <v>41760</v>
      </c>
      <c r="F99" s="76">
        <v>41820</v>
      </c>
      <c r="G99" s="65">
        <v>0.89205277400000005</v>
      </c>
      <c r="H99" s="42">
        <v>375344.2634210586</v>
      </c>
      <c r="I99" s="65">
        <v>0.89205277400000005</v>
      </c>
      <c r="J99" s="43">
        <v>747108.73600905784</v>
      </c>
      <c r="K99" s="44">
        <f>J99+H99</f>
        <v>1122452.9994301165</v>
      </c>
    </row>
    <row r="100" spans="1:12" outlineLevel="1" x14ac:dyDescent="0.25">
      <c r="A100" s="155"/>
      <c r="B100" s="48" t="s">
        <v>12</v>
      </c>
      <c r="C100" s="77">
        <v>41613</v>
      </c>
      <c r="D100" s="77">
        <v>41613</v>
      </c>
      <c r="E100" s="77">
        <v>41614</v>
      </c>
      <c r="F100" s="77">
        <v>41627</v>
      </c>
      <c r="G100" s="66">
        <v>0.554058049</v>
      </c>
      <c r="H100" s="36">
        <v>233128.0732025347</v>
      </c>
      <c r="I100" s="66">
        <v>0.554058049</v>
      </c>
      <c r="J100" s="37">
        <v>300020.92704966478</v>
      </c>
      <c r="K100" s="38">
        <f>J100+H100</f>
        <v>533149.00025219948</v>
      </c>
    </row>
    <row r="101" spans="1:12" x14ac:dyDescent="0.25">
      <c r="A101" s="155"/>
      <c r="B101" s="134" t="s">
        <v>13</v>
      </c>
      <c r="C101" s="74" t="s">
        <v>14</v>
      </c>
      <c r="D101" s="86" t="s">
        <v>14</v>
      </c>
      <c r="E101" s="74" t="s">
        <v>14</v>
      </c>
      <c r="F101" s="87" t="s">
        <v>14</v>
      </c>
      <c r="G101" s="67">
        <f>SUM(G99:G100)</f>
        <v>1.4461108230000002</v>
      </c>
      <c r="H101" s="39">
        <f>SUM(H99:H100)</f>
        <v>608472.33662359323</v>
      </c>
      <c r="I101" s="67">
        <f>SUM(I99:I100)</f>
        <v>1.4461108230000002</v>
      </c>
      <c r="J101" s="39">
        <f>SUM(J99:J100)</f>
        <v>1047129.6630587226</v>
      </c>
      <c r="K101" s="39">
        <f>SUM(K99:K100)</f>
        <v>1655601.9996823161</v>
      </c>
      <c r="L101" s="25">
        <v>3103855</v>
      </c>
    </row>
    <row r="102" spans="1:12" ht="6.75" customHeight="1" x14ac:dyDescent="0.25">
      <c r="A102" s="135"/>
      <c r="B102" s="26"/>
      <c r="C102" s="78"/>
      <c r="D102" s="147"/>
      <c r="E102" s="78"/>
      <c r="F102" s="77"/>
      <c r="G102" s="68"/>
      <c r="H102" s="40"/>
      <c r="I102" s="68"/>
      <c r="J102" s="41"/>
      <c r="K102" s="41"/>
      <c r="L102" s="9"/>
    </row>
    <row r="103" spans="1:12" ht="14.25" customHeight="1" outlineLevel="1" x14ac:dyDescent="0.25">
      <c r="A103" s="155">
        <v>2012</v>
      </c>
      <c r="B103" s="132" t="s">
        <v>18</v>
      </c>
      <c r="C103" s="79">
        <v>41634</v>
      </c>
      <c r="D103" s="140">
        <v>41634</v>
      </c>
      <c r="E103" s="79">
        <v>41635</v>
      </c>
      <c r="F103" s="76">
        <v>41642</v>
      </c>
      <c r="G103" s="60">
        <v>0</v>
      </c>
      <c r="H103" s="17">
        <v>0</v>
      </c>
      <c r="I103" s="60">
        <v>0</v>
      </c>
      <c r="J103" s="17">
        <v>0</v>
      </c>
      <c r="K103" s="51">
        <v>0.30765323033000003</v>
      </c>
      <c r="L103" s="9"/>
    </row>
    <row r="104" spans="1:12" ht="14.25" customHeight="1" outlineLevel="1" x14ac:dyDescent="0.25">
      <c r="A104" s="155"/>
      <c r="B104" s="156" t="s">
        <v>16</v>
      </c>
      <c r="C104" s="178">
        <v>41394</v>
      </c>
      <c r="D104" s="178">
        <v>41394</v>
      </c>
      <c r="E104" s="178">
        <v>41396</v>
      </c>
      <c r="F104" s="77">
        <v>41452</v>
      </c>
      <c r="G104" s="66">
        <v>0.71430273799999999</v>
      </c>
      <c r="H104" s="36">
        <v>266318.55064343871</v>
      </c>
      <c r="I104" s="66">
        <v>0.71430273799999999</v>
      </c>
      <c r="J104" s="37">
        <v>342734.94899019581</v>
      </c>
      <c r="K104" s="38">
        <f t="shared" si="5"/>
        <v>609053.49963363446</v>
      </c>
    </row>
    <row r="105" spans="1:12" outlineLevel="1" x14ac:dyDescent="0.25">
      <c r="A105" s="155"/>
      <c r="B105" s="156"/>
      <c r="C105" s="178"/>
      <c r="D105" s="178"/>
      <c r="E105" s="178"/>
      <c r="F105" s="77">
        <v>41473</v>
      </c>
      <c r="G105" s="66">
        <v>0.29320196700000001</v>
      </c>
      <c r="H105" s="36">
        <v>109316.5666925462</v>
      </c>
      <c r="I105" s="66">
        <v>0.29320196700000001</v>
      </c>
      <c r="J105" s="37">
        <v>140683.43274860873</v>
      </c>
      <c r="K105" s="38">
        <f t="shared" si="5"/>
        <v>249999.99944115494</v>
      </c>
    </row>
    <row r="106" spans="1:12" outlineLevel="1" x14ac:dyDescent="0.25">
      <c r="A106" s="155"/>
      <c r="B106" s="150"/>
      <c r="C106" s="169"/>
      <c r="D106" s="169"/>
      <c r="E106" s="169"/>
      <c r="F106" s="76">
        <v>41627</v>
      </c>
      <c r="G106" s="65">
        <v>0.42110077200000001</v>
      </c>
      <c r="H106" s="42">
        <v>157001.98432372964</v>
      </c>
      <c r="I106" s="65">
        <v>0.42110077200000001</v>
      </c>
      <c r="J106" s="43">
        <v>202051.51672140462</v>
      </c>
      <c r="K106" s="44">
        <f t="shared" si="5"/>
        <v>359053.50104513427</v>
      </c>
    </row>
    <row r="107" spans="1:12" outlineLevel="1" x14ac:dyDescent="0.25">
      <c r="A107" s="155"/>
      <c r="B107" s="132" t="s">
        <v>18</v>
      </c>
      <c r="C107" s="147">
        <v>41394</v>
      </c>
      <c r="D107" s="147">
        <v>41394</v>
      </c>
      <c r="E107" s="147">
        <v>41396</v>
      </c>
      <c r="F107" s="77">
        <v>41401</v>
      </c>
      <c r="G107" s="60">
        <v>0</v>
      </c>
      <c r="H107" s="17">
        <v>0</v>
      </c>
      <c r="I107" s="60">
        <v>0</v>
      </c>
      <c r="J107" s="17">
        <v>0</v>
      </c>
      <c r="K107" s="51">
        <v>0.12854843355000001</v>
      </c>
    </row>
    <row r="108" spans="1:12" outlineLevel="1" x14ac:dyDescent="0.25">
      <c r="A108" s="155"/>
      <c r="B108" s="149" t="s">
        <v>12</v>
      </c>
      <c r="C108" s="168">
        <v>41263</v>
      </c>
      <c r="D108" s="168">
        <v>41264</v>
      </c>
      <c r="E108" s="168">
        <v>41269</v>
      </c>
      <c r="F108" s="92">
        <v>41338</v>
      </c>
      <c r="G108" s="69">
        <v>0.80454619900000002</v>
      </c>
      <c r="H108" s="45">
        <v>299964.65958298993</v>
      </c>
      <c r="I108" s="69">
        <v>0.80454619900000002</v>
      </c>
      <c r="J108" s="46">
        <v>386035.34020685911</v>
      </c>
      <c r="K108" s="47">
        <f t="shared" ref="K108:K110" si="7">J108+H108</f>
        <v>685999.99978984904</v>
      </c>
    </row>
    <row r="109" spans="1:12" outlineLevel="1" x14ac:dyDescent="0.25">
      <c r="A109" s="155"/>
      <c r="B109" s="156"/>
      <c r="C109" s="178"/>
      <c r="D109" s="178"/>
      <c r="E109" s="178"/>
      <c r="F109" s="77">
        <v>41452</v>
      </c>
      <c r="G109" s="66">
        <v>0.192340491</v>
      </c>
      <c r="H109" s="36">
        <v>71711.667991908733</v>
      </c>
      <c r="I109" s="66">
        <v>0.192340491</v>
      </c>
      <c r="J109" s="37">
        <v>92288.332194009068</v>
      </c>
      <c r="K109" s="38">
        <f t="shared" si="7"/>
        <v>164000.0001859178</v>
      </c>
    </row>
    <row r="110" spans="1:12" outlineLevel="1" x14ac:dyDescent="0.25">
      <c r="A110" s="155"/>
      <c r="B110" s="150"/>
      <c r="C110" s="169"/>
      <c r="D110" s="169"/>
      <c r="E110" s="169"/>
      <c r="F110" s="76">
        <v>41578</v>
      </c>
      <c r="G110" s="65">
        <v>0.99688668999999996</v>
      </c>
      <c r="H110" s="42">
        <v>371676.32757489866</v>
      </c>
      <c r="I110" s="65">
        <v>0.99688668999999996</v>
      </c>
      <c r="J110" s="43">
        <v>478323.67240086815</v>
      </c>
      <c r="K110" s="44">
        <f t="shared" si="7"/>
        <v>849999.99997576675</v>
      </c>
    </row>
    <row r="111" spans="1:12" outlineLevel="1" x14ac:dyDescent="0.25">
      <c r="A111" s="155"/>
      <c r="B111" s="160" t="s">
        <v>21</v>
      </c>
      <c r="C111" s="178">
        <v>41263</v>
      </c>
      <c r="D111" s="178">
        <v>41264</v>
      </c>
      <c r="E111" s="178">
        <v>41269</v>
      </c>
      <c r="F111" s="77">
        <v>41289</v>
      </c>
      <c r="G111" s="66">
        <v>1.4073694450000001</v>
      </c>
      <c r="H111" s="36">
        <v>524719.52139186778</v>
      </c>
      <c r="I111" s="66">
        <v>1.4073694450000001</v>
      </c>
      <c r="J111" s="37">
        <v>675280.47882470139</v>
      </c>
      <c r="K111" s="38">
        <f t="shared" ref="K111:K112" si="8">J111+H111</f>
        <v>1200000.0002165693</v>
      </c>
    </row>
    <row r="112" spans="1:12" outlineLevel="1" x14ac:dyDescent="0.25">
      <c r="A112" s="155"/>
      <c r="B112" s="160"/>
      <c r="C112" s="178"/>
      <c r="D112" s="178"/>
      <c r="E112" s="178"/>
      <c r="F112" s="77">
        <v>41338</v>
      </c>
      <c r="G112" s="66">
        <v>0.46912314799999999</v>
      </c>
      <c r="H112" s="36">
        <v>174906.50700634357</v>
      </c>
      <c r="I112" s="66">
        <v>0.46912314799999999</v>
      </c>
      <c r="J112" s="37">
        <v>225093.49278162795</v>
      </c>
      <c r="K112" s="38">
        <f t="shared" si="8"/>
        <v>399999.99978797149</v>
      </c>
    </row>
    <row r="113" spans="1:12" x14ac:dyDescent="0.25">
      <c r="A113" s="155"/>
      <c r="B113" s="134" t="s">
        <v>13</v>
      </c>
      <c r="C113" s="74" t="s">
        <v>14</v>
      </c>
      <c r="D113" s="86" t="s">
        <v>14</v>
      </c>
      <c r="E113" s="74" t="s">
        <v>14</v>
      </c>
      <c r="F113" s="87" t="s">
        <v>14</v>
      </c>
      <c r="G113" s="59">
        <f>SUM(G104:G112)</f>
        <v>5.29887145</v>
      </c>
      <c r="H113" s="25">
        <f>SUM(H104:H112)</f>
        <v>1975615.7852077233</v>
      </c>
      <c r="I113" s="59">
        <f>SUM(I104:I112)</f>
        <v>5.29887145</v>
      </c>
      <c r="J113" s="25">
        <f>SUM(J104:J112)</f>
        <v>2542491.2148682745</v>
      </c>
      <c r="K113" s="25">
        <f>SUM(K104:K112)</f>
        <v>4518107.1286244318</v>
      </c>
      <c r="L113" s="25">
        <v>4271685</v>
      </c>
    </row>
    <row r="115" spans="1:12" x14ac:dyDescent="0.25">
      <c r="H115" s="35"/>
      <c r="J115" s="35"/>
    </row>
  </sheetData>
  <mergeCells count="146">
    <mergeCell ref="B14:B15"/>
    <mergeCell ref="C14:C15"/>
    <mergeCell ref="D14:D15"/>
    <mergeCell ref="E14:E15"/>
    <mergeCell ref="A25:A36"/>
    <mergeCell ref="B32:B33"/>
    <mergeCell ref="C32:C33"/>
    <mergeCell ref="D32:D33"/>
    <mergeCell ref="E32:E33"/>
    <mergeCell ref="B30:B31"/>
    <mergeCell ref="C30:C31"/>
    <mergeCell ref="D30:D31"/>
    <mergeCell ref="E30:E31"/>
    <mergeCell ref="B28:B29"/>
    <mergeCell ref="C28:C29"/>
    <mergeCell ref="D28:D29"/>
    <mergeCell ref="E28:E29"/>
    <mergeCell ref="B26:B27"/>
    <mergeCell ref="C26:C27"/>
    <mergeCell ref="D26:D27"/>
    <mergeCell ref="E26:E27"/>
    <mergeCell ref="A16:A23"/>
    <mergeCell ref="B16:B17"/>
    <mergeCell ref="C16:C17"/>
    <mergeCell ref="D46:D47"/>
    <mergeCell ref="D51:D52"/>
    <mergeCell ref="D44:D45"/>
    <mergeCell ref="D38:D39"/>
    <mergeCell ref="E38:E39"/>
    <mergeCell ref="E40:E41"/>
    <mergeCell ref="C42:C43"/>
    <mergeCell ref="B34:B35"/>
    <mergeCell ref="C34:C35"/>
    <mergeCell ref="D34:D35"/>
    <mergeCell ref="E34:E35"/>
    <mergeCell ref="E46:E47"/>
    <mergeCell ref="E51:E52"/>
    <mergeCell ref="A58:A65"/>
    <mergeCell ref="B44:B45"/>
    <mergeCell ref="B40:B41"/>
    <mergeCell ref="C40:C41"/>
    <mergeCell ref="B51:B52"/>
    <mergeCell ref="C46:C47"/>
    <mergeCell ref="C51:C52"/>
    <mergeCell ref="C44:C45"/>
    <mergeCell ref="B82:B83"/>
    <mergeCell ref="C82:C83"/>
    <mergeCell ref="B42:B43"/>
    <mergeCell ref="B80:B81"/>
    <mergeCell ref="C58:C59"/>
    <mergeCell ref="B54:B55"/>
    <mergeCell ref="C54:C55"/>
    <mergeCell ref="A38:A49"/>
    <mergeCell ref="B38:B39"/>
    <mergeCell ref="C38:C39"/>
    <mergeCell ref="A51:A56"/>
    <mergeCell ref="A99:A101"/>
    <mergeCell ref="D92:D93"/>
    <mergeCell ref="D111:D112"/>
    <mergeCell ref="D108:D110"/>
    <mergeCell ref="D104:D106"/>
    <mergeCell ref="B92:B93"/>
    <mergeCell ref="A103:A113"/>
    <mergeCell ref="E104:E106"/>
    <mergeCell ref="C104:C106"/>
    <mergeCell ref="B104:B106"/>
    <mergeCell ref="B111:B112"/>
    <mergeCell ref="C111:C112"/>
    <mergeCell ref="E111:E112"/>
    <mergeCell ref="E108:E110"/>
    <mergeCell ref="C108:C110"/>
    <mergeCell ref="B108:B110"/>
    <mergeCell ref="E92:E93"/>
    <mergeCell ref="C92:C93"/>
    <mergeCell ref="B95:B96"/>
    <mergeCell ref="C95:C96"/>
    <mergeCell ref="D95:D96"/>
    <mergeCell ref="E95:E96"/>
    <mergeCell ref="A91:A97"/>
    <mergeCell ref="D58:D59"/>
    <mergeCell ref="E73:E74"/>
    <mergeCell ref="E80:E81"/>
    <mergeCell ref="C80:C81"/>
    <mergeCell ref="D80:D81"/>
    <mergeCell ref="B73:B74"/>
    <mergeCell ref="C73:C74"/>
    <mergeCell ref="D73:D74"/>
    <mergeCell ref="B61:B62"/>
    <mergeCell ref="E61:E62"/>
    <mergeCell ref="C61:C62"/>
    <mergeCell ref="D61:D62"/>
    <mergeCell ref="D63:D64"/>
    <mergeCell ref="B63:B64"/>
    <mergeCell ref="C63:C64"/>
    <mergeCell ref="D54:D55"/>
    <mergeCell ref="E54:E55"/>
    <mergeCell ref="M39:M40"/>
    <mergeCell ref="N39:N40"/>
    <mergeCell ref="O39:O40"/>
    <mergeCell ref="E86:E87"/>
    <mergeCell ref="A86:A89"/>
    <mergeCell ref="D42:D43"/>
    <mergeCell ref="B46:B47"/>
    <mergeCell ref="B86:B87"/>
    <mergeCell ref="C86:C87"/>
    <mergeCell ref="D86:D87"/>
    <mergeCell ref="A80:A84"/>
    <mergeCell ref="A67:A70"/>
    <mergeCell ref="A72:A75"/>
    <mergeCell ref="A77:A78"/>
    <mergeCell ref="E63:E64"/>
    <mergeCell ref="B58:B59"/>
    <mergeCell ref="E58:E59"/>
    <mergeCell ref="D82:D83"/>
    <mergeCell ref="E82:E83"/>
    <mergeCell ref="D40:D41"/>
    <mergeCell ref="E44:E45"/>
    <mergeCell ref="E42:E43"/>
    <mergeCell ref="D16:D17"/>
    <mergeCell ref="E16:E17"/>
    <mergeCell ref="B19:B20"/>
    <mergeCell ref="C19:C20"/>
    <mergeCell ref="D19:D20"/>
    <mergeCell ref="E19:E20"/>
    <mergeCell ref="B21:B22"/>
    <mergeCell ref="C21:C22"/>
    <mergeCell ref="D21:D22"/>
    <mergeCell ref="E21:E22"/>
    <mergeCell ref="B12:B13"/>
    <mergeCell ref="C12:C13"/>
    <mergeCell ref="D12:D13"/>
    <mergeCell ref="E12:E13"/>
    <mergeCell ref="A3:A10"/>
    <mergeCell ref="B8:B9"/>
    <mergeCell ref="C8:C9"/>
    <mergeCell ref="D8:D9"/>
    <mergeCell ref="E8:E9"/>
    <mergeCell ref="A12:A13"/>
    <mergeCell ref="B6:B7"/>
    <mergeCell ref="C6:C7"/>
    <mergeCell ref="D6:D7"/>
    <mergeCell ref="E6:E7"/>
    <mergeCell ref="B4:B5"/>
    <mergeCell ref="C4:C5"/>
    <mergeCell ref="D4:D5"/>
    <mergeCell ref="E4:E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K70 K65 K78 K84 K75 K89 K101 H97" formula="1"/>
  </ignoredErrors>
</worksheet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CMIG3 - CMIG4</vt:lpstr>
      <vt:lpstr>CMIG3 - CMIG4 (ENG)</vt:lpstr>
    </vt:vector>
  </TitlesOfParts>
  <Manager/>
  <Company>CEMIG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c056837</dc:creator>
  <cp:keywords/>
  <dc:description/>
  <cp:lastModifiedBy>MATHEUS CAMPOS DE MATOS</cp:lastModifiedBy>
  <cp:revision/>
  <dcterms:created xsi:type="dcterms:W3CDTF">2023-01-19T14:56:04Z</dcterms:created>
  <dcterms:modified xsi:type="dcterms:W3CDTF">2025-09-24T17:05:14Z</dcterms:modified>
  <cp:category/>
  <cp:contentStatus/>
</cp:coreProperties>
</file>