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cemigbr.sharepoint.com/sites/RI905/Documentos Compartilhados/MERCADO INVESTIDOR/Informações Trimestrais RI/2025/Informações Trimestrais 4T25/DF/Planilhas Interativas/"/>
    </mc:Choice>
  </mc:AlternateContent>
  <xr:revisionPtr revIDLastSave="267" documentId="8_{8EDAD647-EBD7-46BB-9906-2DEFF4DD6A65}" xr6:coauthVersionLast="47" xr6:coauthVersionMax="47" xr10:uidLastSave="{84304776-633F-4446-826B-77EE8ACFD18A}"/>
  <bookViews>
    <workbookView xWindow="20370" yWindow="-120" windowWidth="19440" windowHeight="14880" tabRatio="672" xr2:uid="{F5FA7206-691B-4782-9511-ACDBD1D147E4}"/>
  </bookViews>
  <sheets>
    <sheet name="Cemig (Sumário)" sheetId="1" r:id="rId1"/>
    <sheet name="RAP" sheetId="3" r:id="rId2"/>
    <sheet name="Usinas" sheetId="4" r:id="rId3"/>
    <sheet name="Balanço de Energia" sheetId="5" r:id="rId4"/>
    <sheet name="Venda de energia por classe" sheetId="6" r:id="rId5"/>
    <sheet name="Perdas de Energia" sheetId="7" r:id="rId6"/>
    <sheet name="DEC _ FEC" sheetId="8" r:id="rId7"/>
    <sheet name="Taxa de arrecadação" sheetId="20" r:id="rId8"/>
    <sheet name="Receita" sheetId="9" r:id="rId9"/>
    <sheet name="Custos e Despesas" sheetId="10" r:id="rId10"/>
    <sheet name="Energia comprada para revenda" sheetId="19" r:id="rId11"/>
    <sheet name="Resultado Financeiro" sheetId="12" r:id="rId12"/>
    <sheet name="Endividamento" sheetId="13" r:id="rId13"/>
    <sheet name="Investimentos" sheetId="14" r:id="rId14"/>
    <sheet name="BP (Ativo)" sheetId="15" r:id="rId15"/>
    <sheet name="BP (Passivo)" sheetId="16" r:id="rId16"/>
    <sheet name="LAJIDA" sheetId="11" r:id="rId17"/>
    <sheet name="DRE" sheetId="17" r:id="rId18"/>
    <sheet name="DFC" sheetId="18" r:id="rId19"/>
    <sheet name="Desempenhos das ações" sheetId="22" r:id="rId20"/>
  </sheets>
  <externalReferences>
    <externalReference r:id="rId21"/>
    <externalReference r:id="rId22"/>
  </externalReferences>
  <definedNames>
    <definedName name="_xlnm._FilterDatabase" localSheetId="3" hidden="1">'Balanço de Energia'!$I$13:$J$29</definedName>
    <definedName name="_xlnm._FilterDatabase" localSheetId="14" hidden="1">'BP (Ativo)'!$B$10:$B$50</definedName>
    <definedName name="_xlnm._FilterDatabase" localSheetId="15" hidden="1">'BP (Passivo)'!$B$10:$B$57</definedName>
    <definedName name="_xlnm._FilterDatabase" localSheetId="18" hidden="1">DFC!$B$7:$X$72</definedName>
    <definedName name="_xlnm._FilterDatabase" localSheetId="2" hidden="1">Usinas!$B$10:$H$53</definedName>
    <definedName name="_Hlk160453777" localSheetId="9">'Custos e Despesas'!$B$16</definedName>
    <definedName name="_Toc223922453" localSheetId="10">'Energia comprada para revenda'!$B$7</definedName>
    <definedName name="_Toc229977613" localSheetId="19">'Desempenhos das ações'!#REF!</definedName>
    <definedName name="_Toc229977613" localSheetId="18">DFC!$B$6</definedName>
    <definedName name="_Toc282006926" localSheetId="15">'BP (Passivo)'!$B$8</definedName>
    <definedName name="_Toc282006927" localSheetId="15">'BP (Passivo)'!$B$9</definedName>
    <definedName name="_Toc288721758" localSheetId="9">'Custos e Despesas'!#REF!</definedName>
    <definedName name="_Toc288721760" localSheetId="9">'Custos e Despesas'!#REF!</definedName>
    <definedName name="_xlcn.WorksheetConnection_teste_atualizado1.xlsmTabela290620161" hidden="1">[1]!Tabela30102017[#Data]</definedName>
    <definedName name="_xlcn.WorksheetConnection_teste_atualizado1.xlsxTabela11" hidden="1">[1]!Tabela1[#Data]</definedName>
    <definedName name="Tabela20042017">[1]!Tabela301011121314[#Data]</definedName>
    <definedName name="Tabela29062016">[1]!Tabela301011121314[#Data]</definedName>
    <definedName name="Tabela31032017">[1]!Tabela301011121314[#Data]</definedName>
    <definedName name="Timeline_Operação_Comercial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2" l="1"/>
  <c r="E46" i="12"/>
  <c r="F46" i="12"/>
  <c r="C46" i="12"/>
  <c r="D26" i="12"/>
  <c r="E26" i="12"/>
  <c r="F26" i="12"/>
  <c r="C26" i="12"/>
  <c r="D45" i="12"/>
  <c r="E45" i="12"/>
  <c r="F45" i="12"/>
  <c r="C45" i="12"/>
  <c r="D26" i="17"/>
  <c r="E42" i="10"/>
  <c r="F42" i="10"/>
  <c r="C42" i="10"/>
  <c r="C31" i="10"/>
  <c r="C48" i="17"/>
  <c r="C43" i="17"/>
  <c r="D41" i="17"/>
  <c r="C41" i="17"/>
  <c r="C37" i="17"/>
  <c r="D28" i="17"/>
  <c r="D37" i="17" s="1"/>
  <c r="D43" i="17" s="1"/>
  <c r="D48" i="17" s="1"/>
  <c r="E28" i="17"/>
  <c r="F28" i="17"/>
  <c r="C28" i="17"/>
  <c r="D21" i="17"/>
  <c r="E21" i="17"/>
  <c r="F21" i="17"/>
  <c r="C21" i="17"/>
  <c r="D19" i="17"/>
  <c r="E19" i="17"/>
  <c r="F19" i="17"/>
  <c r="C19" i="17"/>
  <c r="C78" i="13"/>
  <c r="C77" i="13"/>
  <c r="E24" i="6" l="1"/>
  <c r="H24" i="6"/>
  <c r="J25" i="6"/>
  <c r="I24" i="6"/>
  <c r="E26" i="6" l="1"/>
  <c r="E101" i="4" l="1"/>
  <c r="D101" i="4"/>
  <c r="D76" i="13" l="1"/>
  <c r="F48" i="17"/>
  <c r="I52" i="11"/>
  <c r="H52" i="11"/>
  <c r="G52" i="11"/>
  <c r="F52" i="11"/>
  <c r="E52" i="11"/>
  <c r="D52" i="11"/>
  <c r="C52" i="11"/>
  <c r="E39" i="10"/>
  <c r="F31" i="10"/>
  <c r="F39" i="10" s="1"/>
  <c r="J42" i="6" l="1"/>
  <c r="J41" i="6"/>
  <c r="J40" i="6"/>
  <c r="J39" i="6"/>
  <c r="J38" i="6"/>
  <c r="I42" i="6"/>
  <c r="I41" i="6"/>
  <c r="I40" i="6"/>
  <c r="I39" i="6"/>
  <c r="I38" i="6"/>
  <c r="E42" i="6"/>
  <c r="E41" i="6"/>
  <c r="E40" i="6"/>
  <c r="E39" i="6"/>
  <c r="E38" i="6"/>
  <c r="H42" i="6"/>
  <c r="H41" i="6"/>
  <c r="H40" i="6"/>
  <c r="H39" i="6"/>
  <c r="H38" i="6"/>
  <c r="E36" i="6"/>
  <c r="H36" i="6"/>
  <c r="I36" i="6"/>
  <c r="J36" i="6"/>
  <c r="E37" i="6"/>
  <c r="H37" i="6"/>
  <c r="I37" i="6"/>
  <c r="J37" i="6"/>
  <c r="E43" i="6"/>
  <c r="E46" i="6" s="1"/>
  <c r="H43" i="6"/>
  <c r="H46" i="6" s="1"/>
  <c r="I43" i="6"/>
  <c r="J43" i="6"/>
  <c r="I44" i="6"/>
  <c r="I46" i="6"/>
  <c r="J46" i="6"/>
  <c r="E47" i="6"/>
  <c r="H47" i="6"/>
  <c r="I47" i="6"/>
  <c r="J47" i="6"/>
  <c r="J49" i="6"/>
  <c r="I49" i="6"/>
  <c r="H49" i="6"/>
  <c r="E49" i="6"/>
  <c r="J48" i="6"/>
  <c r="C69" i="13" l="1"/>
  <c r="C66" i="13"/>
  <c r="C68" i="13" s="1"/>
  <c r="C38" i="10"/>
  <c r="C39" i="10" s="1"/>
  <c r="D38" i="10"/>
  <c r="H31" i="10"/>
  <c r="H39" i="10" s="1"/>
  <c r="J26" i="6"/>
  <c r="J23" i="6"/>
  <c r="J20" i="6"/>
  <c r="J19" i="6"/>
  <c r="J18" i="6"/>
  <c r="J17" i="6"/>
  <c r="J16" i="6"/>
  <c r="J15" i="6"/>
  <c r="J14" i="6"/>
  <c r="J13" i="6"/>
  <c r="I13" i="6"/>
  <c r="I26" i="6"/>
  <c r="I23" i="6"/>
  <c r="I20" i="6"/>
  <c r="I19" i="6"/>
  <c r="I18" i="6"/>
  <c r="I17" i="6"/>
  <c r="I16" i="6"/>
  <c r="I15" i="6"/>
  <c r="I14" i="6"/>
  <c r="H26" i="6"/>
  <c r="H23" i="6"/>
  <c r="H20" i="6"/>
  <c r="H15" i="6"/>
  <c r="H16" i="6"/>
  <c r="H17" i="6"/>
  <c r="H18" i="6"/>
  <c r="H19" i="6"/>
  <c r="E16" i="6"/>
  <c r="E17" i="6"/>
  <c r="E18" i="6"/>
  <c r="E19" i="6"/>
  <c r="E20" i="6"/>
  <c r="E15" i="6"/>
  <c r="E14" i="6"/>
  <c r="E13" i="6"/>
  <c r="H13" i="6"/>
  <c r="C70" i="13" l="1"/>
  <c r="C76" i="13" s="1"/>
  <c r="C80" i="13" s="1"/>
  <c r="D80" i="13" l="1"/>
  <c r="C21" i="14"/>
  <c r="H14" i="6" l="1"/>
  <c r="Q20" i="6"/>
  <c r="O20" i="6"/>
  <c r="D31" i="10"/>
  <c r="I31" i="10"/>
  <c r="I32" i="9"/>
  <c r="D39" i="10" l="1"/>
  <c r="D42" i="10" s="1"/>
  <c r="E64" i="4"/>
  <c r="D64" i="4"/>
  <c r="F43" i="18" l="1"/>
  <c r="H43" i="18"/>
  <c r="I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F89" i="18"/>
  <c r="G89" i="18"/>
  <c r="H89" i="18"/>
  <c r="I89" i="18"/>
  <c r="K89" i="18"/>
  <c r="L89" i="18"/>
  <c r="M89" i="18"/>
  <c r="N89" i="18"/>
  <c r="O89" i="18"/>
  <c r="P89" i="18"/>
  <c r="Q89" i="18"/>
  <c r="R89" i="18"/>
  <c r="S89" i="18"/>
  <c r="T89" i="18"/>
  <c r="U89" i="18"/>
  <c r="V89" i="18"/>
  <c r="W89" i="18"/>
  <c r="X89" i="18"/>
  <c r="Y89" i="18"/>
  <c r="F96" i="18"/>
  <c r="G96" i="18"/>
  <c r="H96" i="18"/>
  <c r="I96" i="18"/>
  <c r="J96" i="18"/>
  <c r="K96" i="18"/>
  <c r="L96" i="18"/>
  <c r="M96" i="18"/>
  <c r="N96" i="18"/>
  <c r="O96" i="18"/>
  <c r="P96" i="18"/>
  <c r="Q96" i="18"/>
  <c r="R96" i="18"/>
  <c r="S96" i="18"/>
  <c r="T96" i="18"/>
  <c r="U96" i="18"/>
  <c r="V96" i="18"/>
  <c r="W96" i="18"/>
  <c r="X96" i="18"/>
  <c r="Y96" i="18"/>
  <c r="E96" i="18"/>
  <c r="E89" i="18"/>
  <c r="F64" i="18"/>
  <c r="G64" i="18"/>
  <c r="H64" i="18"/>
  <c r="I64" i="18"/>
  <c r="J64" i="18"/>
  <c r="K64" i="18"/>
  <c r="L64" i="18"/>
  <c r="M64" i="18"/>
  <c r="N64" i="18"/>
  <c r="O64" i="18"/>
  <c r="P64" i="18"/>
  <c r="Q64" i="18"/>
  <c r="R64" i="18"/>
  <c r="S64" i="18"/>
  <c r="T64" i="18"/>
  <c r="U64" i="18"/>
  <c r="V64" i="18"/>
  <c r="W64" i="18"/>
  <c r="X64" i="18"/>
  <c r="Y64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E64" i="18"/>
  <c r="E53" i="18"/>
  <c r="E43" i="18"/>
  <c r="E29" i="15"/>
  <c r="E70" i="13"/>
  <c r="E76" i="13" s="1"/>
  <c r="E80" i="13" s="1"/>
  <c r="F65" i="18" l="1"/>
  <c r="H65" i="18"/>
  <c r="H72" i="18" s="1"/>
  <c r="H97" i="18" s="1"/>
  <c r="S65" i="18"/>
  <c r="S72" i="18" s="1"/>
  <c r="S97" i="18" s="1"/>
  <c r="I65" i="18"/>
  <c r="I72" i="18" s="1"/>
  <c r="I97" i="18" s="1"/>
  <c r="T65" i="18"/>
  <c r="T72" i="18" s="1"/>
  <c r="T97" i="18" s="1"/>
  <c r="L65" i="18"/>
  <c r="L72" i="18" s="1"/>
  <c r="L97" i="18" s="1"/>
  <c r="R65" i="18"/>
  <c r="R72" i="18" s="1"/>
  <c r="R97" i="18" s="1"/>
  <c r="V65" i="18"/>
  <c r="V72" i="18" s="1"/>
  <c r="V97" i="18" s="1"/>
  <c r="N65" i="18"/>
  <c r="N72" i="18" s="1"/>
  <c r="N97" i="18" s="1"/>
  <c r="F72" i="18"/>
  <c r="F97" i="18" s="1"/>
  <c r="Q65" i="18"/>
  <c r="Q72" i="18" s="1"/>
  <c r="Q97" i="18" s="1"/>
  <c r="P65" i="18"/>
  <c r="P72" i="18" s="1"/>
  <c r="P97" i="18" s="1"/>
  <c r="Y65" i="18"/>
  <c r="Y72" i="18" s="1"/>
  <c r="Y97" i="18" s="1"/>
  <c r="X65" i="18"/>
  <c r="X72" i="18" s="1"/>
  <c r="X97" i="18" s="1"/>
  <c r="W65" i="18"/>
  <c r="W72" i="18" s="1"/>
  <c r="W97" i="18" s="1"/>
  <c r="O65" i="18"/>
  <c r="O72" i="18" s="1"/>
  <c r="O97" i="18" s="1"/>
  <c r="U65" i="18"/>
  <c r="U72" i="18" s="1"/>
  <c r="U97" i="18" s="1"/>
  <c r="M65" i="18"/>
  <c r="M72" i="18" s="1"/>
  <c r="M97" i="18" s="1"/>
  <c r="E65" i="18"/>
  <c r="E72" i="18" s="1"/>
  <c r="E97" i="18" l="1"/>
  <c r="T13" i="6"/>
  <c r="T14" i="6"/>
  <c r="T15" i="6"/>
  <c r="T16" i="6"/>
  <c r="T17" i="6"/>
  <c r="T18" i="6"/>
  <c r="T19" i="6"/>
  <c r="T20" i="6"/>
  <c r="T23" i="6" s="1"/>
  <c r="T24" i="6"/>
  <c r="T26" i="6"/>
  <c r="F77" i="13" l="1"/>
  <c r="F78" i="13"/>
  <c r="F70" i="13"/>
  <c r="J48" i="17"/>
  <c r="K48" i="17"/>
  <c r="F76" i="13" l="1"/>
  <c r="F80" i="13"/>
  <c r="N15" i="11" l="1"/>
  <c r="J38" i="10"/>
  <c r="J31" i="10"/>
  <c r="K31" i="10"/>
  <c r="J39" i="10" l="1"/>
  <c r="K39" i="10"/>
  <c r="W26" i="6"/>
  <c r="W24" i="6"/>
  <c r="W20" i="6"/>
  <c r="W23" i="6" s="1"/>
  <c r="W19" i="6"/>
  <c r="W18" i="6"/>
  <c r="W17" i="6"/>
  <c r="W16" i="6"/>
  <c r="W15" i="6"/>
  <c r="W14" i="6"/>
  <c r="W13" i="6"/>
  <c r="N38" i="10" l="1"/>
  <c r="G78" i="13" l="1"/>
  <c r="G77" i="13"/>
  <c r="O48" i="17" l="1"/>
  <c r="L47" i="17"/>
  <c r="L28" i="17"/>
  <c r="G70" i="13"/>
  <c r="L48" i="17" l="1"/>
  <c r="G76" i="13"/>
  <c r="G80" i="13" s="1"/>
  <c r="L38" i="10"/>
  <c r="L31" i="10"/>
  <c r="AI26" i="6"/>
  <c r="AI24" i="6"/>
  <c r="AI20" i="6"/>
  <c r="AI23" i="6" s="1"/>
  <c r="AI19" i="6"/>
  <c r="AI18" i="6"/>
  <c r="AI17" i="6"/>
  <c r="AI16" i="6"/>
  <c r="AI15" i="6"/>
  <c r="AI14" i="6"/>
  <c r="AI13" i="6"/>
  <c r="L39" i="10" l="1"/>
  <c r="AL26" i="6" l="1"/>
  <c r="AL24" i="6"/>
  <c r="AL20" i="6"/>
  <c r="AL23" i="6" s="1"/>
  <c r="AL19" i="6"/>
  <c r="AL18" i="6"/>
  <c r="AL17" i="6"/>
  <c r="AL16" i="6"/>
  <c r="AL15" i="6"/>
  <c r="AL14" i="6"/>
  <c r="AL13" i="6"/>
  <c r="Z26" i="6" l="1"/>
  <c r="Z24" i="6"/>
  <c r="Z20" i="6"/>
  <c r="Z23" i="6" s="1"/>
  <c r="Z19" i="6"/>
  <c r="Z18" i="6"/>
  <c r="Z17" i="6"/>
  <c r="Z16" i="6"/>
  <c r="Z15" i="6"/>
  <c r="Z14" i="6"/>
  <c r="Z13" i="6"/>
  <c r="G42" i="18" l="1"/>
  <c r="G43" i="18" s="1"/>
  <c r="G65" i="18" s="1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H32" i="15"/>
  <c r="R38" i="10"/>
  <c r="S38" i="10"/>
  <c r="U38" i="10"/>
  <c r="W38" i="10"/>
  <c r="M38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AB31" i="10"/>
  <c r="AC31" i="10"/>
  <c r="AD31" i="10"/>
  <c r="N31" i="10"/>
  <c r="M31" i="10"/>
  <c r="K41" i="18"/>
  <c r="K43" i="18" s="1"/>
  <c r="K65" i="18" s="1"/>
  <c r="K72" i="18" l="1"/>
  <c r="K97" i="18" s="1"/>
  <c r="G72" i="18"/>
  <c r="H78" i="13"/>
  <c r="H77" i="13"/>
  <c r="AD47" i="17"/>
  <c r="AC47" i="17"/>
  <c r="AB47" i="17"/>
  <c r="AA47" i="17"/>
  <c r="Z47" i="17"/>
  <c r="Y47" i="17"/>
  <c r="X47" i="17"/>
  <c r="W47" i="17"/>
  <c r="V47" i="17"/>
  <c r="U47" i="17"/>
  <c r="T47" i="17"/>
  <c r="S47" i="17"/>
  <c r="R47" i="17"/>
  <c r="Q47" i="17"/>
  <c r="P47" i="17"/>
  <c r="N47" i="17"/>
  <c r="M47" i="17"/>
  <c r="M21" i="19"/>
  <c r="AC16" i="6"/>
  <c r="AC26" i="6"/>
  <c r="AC24" i="6"/>
  <c r="AC20" i="6"/>
  <c r="AC23" i="6" s="1"/>
  <c r="AC19" i="6"/>
  <c r="AC18" i="6"/>
  <c r="AC17" i="6"/>
  <c r="AC15" i="6"/>
  <c r="AC14" i="6"/>
  <c r="AC13" i="6"/>
  <c r="G97" i="18" l="1"/>
  <c r="H76" i="13"/>
  <c r="D53" i="4"/>
  <c r="E65" i="4" l="1"/>
  <c r="D65" i="4"/>
  <c r="N45" i="12" l="1"/>
  <c r="N26" i="12"/>
  <c r="N21" i="19"/>
  <c r="N32" i="9"/>
  <c r="AF26" i="6"/>
  <c r="AF24" i="6"/>
  <c r="AF20" i="6"/>
  <c r="AF23" i="6" s="1"/>
  <c r="AF19" i="6"/>
  <c r="AF18" i="6"/>
  <c r="AF17" i="6"/>
  <c r="AF16" i="6"/>
  <c r="AF15" i="6"/>
  <c r="AF14" i="6"/>
  <c r="AF13" i="6"/>
  <c r="J30" i="18"/>
  <c r="J80" i="18"/>
  <c r="J43" i="18" l="1"/>
  <c r="J89" i="18"/>
  <c r="N46" i="12"/>
  <c r="J49" i="15"/>
  <c r="J29" i="15"/>
  <c r="J65" i="18" l="1"/>
  <c r="J50" i="15"/>
  <c r="H75" i="13"/>
  <c r="J72" i="18" l="1"/>
  <c r="H80" i="13"/>
  <c r="J97" i="18" l="1"/>
  <c r="E53" i="4"/>
  <c r="P48" i="17" l="1"/>
  <c r="Z15" i="11"/>
  <c r="AA15" i="11"/>
  <c r="H62" i="13"/>
  <c r="I62" i="13"/>
  <c r="J62" i="13"/>
  <c r="K62" i="13"/>
  <c r="AG17" i="11" l="1"/>
  <c r="AG15" i="11"/>
  <c r="AF15" i="11"/>
  <c r="AE15" i="11"/>
  <c r="AD15" i="11"/>
  <c r="AC15" i="11"/>
  <c r="AB15" i="11"/>
  <c r="Y15" i="11"/>
  <c r="X15" i="11"/>
  <c r="W15" i="11"/>
  <c r="V15" i="11"/>
  <c r="U15" i="11"/>
  <c r="T15" i="11"/>
  <c r="BD23" i="6" l="1"/>
</calcChain>
</file>

<file path=xl/sharedStrings.xml><?xml version="1.0" encoding="utf-8"?>
<sst xmlns="http://schemas.openxmlformats.org/spreadsheetml/2006/main" count="1937" uniqueCount="657">
  <si>
    <t>REH - RESOLUÇÃO HOMOLOGATÓRIA 3.381/2025 (ciclo 2025/2026)</t>
  </si>
  <si>
    <t>R$ mil</t>
  </si>
  <si>
    <t xml:space="preserve"> RAP</t>
  </si>
  <si>
    <t>Parcela de Ajuste</t>
  </si>
  <si>
    <t>Total</t>
  </si>
  <si>
    <t>Vencimento</t>
  </si>
  <si>
    <t>Cemig</t>
  </si>
  <si>
    <t>1.245.408 </t>
  </si>
  <si>
    <t>60.207 </t>
  </si>
  <si>
    <t>1.305.615 </t>
  </si>
  <si>
    <t xml:space="preserve">Cemig GT </t>
  </si>
  <si>
    <t>1.164.296 </t>
  </si>
  <si>
    <t>62.435 </t>
  </si>
  <si>
    <t>Cemig Itajuba</t>
  </si>
  <si>
    <t>52.484 </t>
  </si>
  <si>
    <t>-1.061 </t>
  </si>
  <si>
    <t>Centroeste</t>
  </si>
  <si>
    <t>16.078 </t>
  </si>
  <si>
    <t>-1.017 </t>
  </si>
  <si>
    <t>Sete Lagoas</t>
  </si>
  <si>
    <t>12.550 </t>
  </si>
  <si>
    <t>-150 </t>
  </si>
  <si>
    <t>Taesa (21,68% participação Cemig)</t>
  </si>
  <si>
    <t>TOTAL RAP</t>
  </si>
  <si>
    <t>  </t>
  </si>
  <si>
    <t>INDENIZAÇÃO RBSE* a preços de jun/25. Valor sem encargo</t>
  </si>
  <si>
    <t xml:space="preserve">Valores em R$ mil por Ciclo </t>
  </si>
  <si>
    <t xml:space="preserve">2025-2026 </t>
  </si>
  <si>
    <t xml:space="preserve">2026-2027 </t>
  </si>
  <si>
    <t xml:space="preserve">2027-2028 </t>
  </si>
  <si>
    <t xml:space="preserve">2028-2029 </t>
  </si>
  <si>
    <t xml:space="preserve">2029 até 2033 </t>
  </si>
  <si>
    <t>Econômico</t>
  </si>
  <si>
    <t>112.434 </t>
  </si>
  <si>
    <t>35.253 </t>
  </si>
  <si>
    <t>Financeiro</t>
  </si>
  <si>
    <t>298.669 </t>
  </si>
  <si>
    <t>TOTAL</t>
  </si>
  <si>
    <t>411.102 </t>
  </si>
  <si>
    <t>*Os valores da indenização RBSE fazem parte da RAP Cemig (primeira tabela)</t>
  </si>
  <si>
    <t xml:space="preserve">Usinas </t>
  </si>
  <si>
    <t xml:space="preserve"> Empresa </t>
  </si>
  <si>
    <t>Potência Cemig (MW)</t>
  </si>
  <si>
    <t>Garantia Física Cemig (MW)</t>
  </si>
  <si>
    <t>Fim da Concessão</t>
  </si>
  <si>
    <t>Tipo</t>
  </si>
  <si>
    <t>Participação Cemig</t>
  </si>
  <si>
    <t>Emborcação</t>
  </si>
  <si>
    <t>CEMIG GT</t>
  </si>
  <si>
    <t>UHE</t>
  </si>
  <si>
    <t>Nova Ponte</t>
  </si>
  <si>
    <t>Três Marias</t>
  </si>
  <si>
    <t>Irapé</t>
  </si>
  <si>
    <t>Salto Grande</t>
  </si>
  <si>
    <t xml:space="preserve">Sá Carvalho     </t>
  </si>
  <si>
    <t>Sá Carvalho S.A</t>
  </si>
  <si>
    <t>Rosal</t>
  </si>
  <si>
    <t>Rosal Energia S. A</t>
  </si>
  <si>
    <t>Itutinga</t>
  </si>
  <si>
    <t>CEMIG G. ITUTINGA</t>
  </si>
  <si>
    <t>Boa Esperança</t>
  </si>
  <si>
    <t>UFV</t>
  </si>
  <si>
    <t>Camargos</t>
  </si>
  <si>
    <t>CEMIG G. CAMARGOS</t>
  </si>
  <si>
    <t>Três Marias Jusante</t>
  </si>
  <si>
    <t>Volta do Rio</t>
  </si>
  <si>
    <t>EOL</t>
  </si>
  <si>
    <t>Poço Fundo</t>
  </si>
  <si>
    <t>PCH</t>
  </si>
  <si>
    <t xml:space="preserve">Pai Joaquim             </t>
  </si>
  <si>
    <t>CEMIG PCH  S.A</t>
  </si>
  <si>
    <t>Piau</t>
  </si>
  <si>
    <t>CEMIG G. SUL</t>
  </si>
  <si>
    <t xml:space="preserve">Praias de Parajuru </t>
  </si>
  <si>
    <t>Gafanhoto</t>
  </si>
  <si>
    <t>CEMIG G. OESTE</t>
  </si>
  <si>
    <t>Peti</t>
  </si>
  <si>
    <t>CEMIG G. LESTE</t>
  </si>
  <si>
    <t xml:space="preserve"> Joasal</t>
  </si>
  <si>
    <t>Tronqueiras</t>
  </si>
  <si>
    <t xml:space="preserve">Queimado  </t>
  </si>
  <si>
    <t>Belo Monte</t>
  </si>
  <si>
    <t>Norte</t>
  </si>
  <si>
    <t>Paracambi</t>
  </si>
  <si>
    <t>Lightger</t>
  </si>
  <si>
    <t xml:space="preserve">Cachoeirão                        </t>
  </si>
  <si>
    <t>Hidrelétrica Cachoeirão</t>
  </si>
  <si>
    <t>Pipoca</t>
  </si>
  <si>
    <t>Hidrelétrica Pipoca</t>
  </si>
  <si>
    <t>Subtotal</t>
  </si>
  <si>
    <t>Cemig GT</t>
  </si>
  <si>
    <t>Cemig Sim</t>
  </si>
  <si>
    <t>Cajuru</t>
  </si>
  <si>
    <t>Ervália</t>
  </si>
  <si>
    <t>Neblina</t>
  </si>
  <si>
    <t>Cel. Domiciano</t>
  </si>
  <si>
    <t>Paraúna</t>
  </si>
  <si>
    <t>Inexistente</t>
  </si>
  <si>
    <t>Paciência</t>
  </si>
  <si>
    <t>Dona Rita</t>
  </si>
  <si>
    <t>Central Mineirão</t>
  </si>
  <si>
    <t>Indeterminado</t>
  </si>
  <si>
    <t>Fortuna II</t>
  </si>
  <si>
    <t>Ganhães Energia</t>
  </si>
  <si>
    <t>Jacaré</t>
  </si>
  <si>
    <t>Dores de Guanhães</t>
  </si>
  <si>
    <t>Senhora do Porto</t>
  </si>
  <si>
    <t xml:space="preserve">Luiz Dias     </t>
  </si>
  <si>
    <t>CGH</t>
  </si>
  <si>
    <t>Total Outras Usinas</t>
  </si>
  <si>
    <t>(2) Cemig Sim</t>
  </si>
  <si>
    <t>Potência Cemig (MWac)</t>
  </si>
  <si>
    <t>Lagoa Grande</t>
  </si>
  <si>
    <t>Mato Verde</t>
  </si>
  <si>
    <t>Mirabela</t>
  </si>
  <si>
    <t>Porteirinha I</t>
  </si>
  <si>
    <t>Porteirinha II</t>
  </si>
  <si>
    <t>Brasilândia</t>
  </si>
  <si>
    <t>Apolo 1</t>
  </si>
  <si>
    <t>Apolo 2</t>
  </si>
  <si>
    <t>Hera</t>
  </si>
  <si>
    <t>Campo Lindo 1</t>
  </si>
  <si>
    <t>Campo Lindo 2</t>
  </si>
  <si>
    <t>Olaria 1</t>
  </si>
  <si>
    <t>Olaria 2</t>
  </si>
  <si>
    <t>Prudente de Morais</t>
  </si>
  <si>
    <t>DUCEU (Montes Claros)</t>
  </si>
  <si>
    <t>Jequitibá II</t>
  </si>
  <si>
    <t>Jequitibá I</t>
  </si>
  <si>
    <t>Dos Marques</t>
  </si>
  <si>
    <t>Mina 3</t>
  </si>
  <si>
    <t>Retiro I e II</t>
  </si>
  <si>
    <t>Santa Barbara I e II</t>
  </si>
  <si>
    <t>Evandro Junqueira I e II</t>
  </si>
  <si>
    <t>Jovissema II</t>
  </si>
  <si>
    <t>Santa Isabel I e II</t>
  </si>
  <si>
    <t>São Gonçalo do Pará</t>
  </si>
  <si>
    <t>Caeté I</t>
  </si>
  <si>
    <t>Lagoa 1 e 2</t>
  </si>
  <si>
    <t>Campo do Cemitério 1 e 2</t>
  </si>
  <si>
    <t>Lopes</t>
  </si>
  <si>
    <t>Total Cemig Sim</t>
  </si>
  <si>
    <t>RECURSOS TOTAIS</t>
  </si>
  <si>
    <t>REQUISITOS TOTAIS</t>
  </si>
  <si>
    <t>Energia Produzida</t>
  </si>
  <si>
    <t>Energia Comercializada</t>
  </si>
  <si>
    <t xml:space="preserve">Geração Própria                               </t>
  </si>
  <si>
    <t xml:space="preserve">Energia Empresas Coligadas          </t>
  </si>
  <si>
    <t xml:space="preserve">Perdas Geração Rede Básica          </t>
  </si>
  <si>
    <t>Perdas - Rede de Distribuição</t>
  </si>
  <si>
    <t>Energia Comprada</t>
  </si>
  <si>
    <t xml:space="preserve">Itaipu </t>
  </si>
  <si>
    <t>Contratos Regulados (1)</t>
  </si>
  <si>
    <t xml:space="preserve">Compra no MRE (2)                           </t>
  </si>
  <si>
    <t>Perdas - Rede Básica</t>
  </si>
  <si>
    <t xml:space="preserve">Compra na CCEE                            </t>
  </si>
  <si>
    <t xml:space="preserve">Contratos Bilaterais                       </t>
  </si>
  <si>
    <t>CCEN</t>
  </si>
  <si>
    <t>CCGF</t>
  </si>
  <si>
    <t xml:space="preserve">Recebimento na RD (3)                        </t>
  </si>
  <si>
    <t>PROINFA  (4)</t>
  </si>
  <si>
    <t>Compreende o balanço de energia do grupo Cemig , empresas integrais : Cemig  D, Cemig GT, CEMIG Holding, Cemig PCH, Horizontes, Rosal, Sá Carvalho, Trading, e SPE's. Exclui transações entre as empresas .</t>
  </si>
  <si>
    <t>1. Contratos de Comercialização de Energia no Ambiente Regulado - CCEAR e Leilão de Ajuste</t>
  </si>
  <si>
    <t>2. Mecanismo de Realocação de Energia - MRE</t>
  </si>
  <si>
    <t>3. Geração injetada diretamente na Rede de Distribuição (Micro e Mini GD)</t>
  </si>
  <si>
    <t>4. Programa de incentivo às fontes alternativas de energia - PROINFA</t>
  </si>
  <si>
    <t>Trimestre</t>
  </si>
  <si>
    <t>(Em milhares de Reais)</t>
  </si>
  <si>
    <t xml:space="preserve">  HISTÓRICO</t>
  </si>
  <si>
    <t>4T25</t>
  </si>
  <si>
    <t>4T24</t>
  </si>
  <si>
    <t>Variação %</t>
  </si>
  <si>
    <t>3T25</t>
  </si>
  <si>
    <t>2T25</t>
  </si>
  <si>
    <t>1T25</t>
  </si>
  <si>
    <t>3T24</t>
  </si>
  <si>
    <t>2T24</t>
  </si>
  <si>
    <t>1T24</t>
  </si>
  <si>
    <t>2023 (acumulado)</t>
  </si>
  <si>
    <t>3T23</t>
  </si>
  <si>
    <t>2T23</t>
  </si>
  <si>
    <t>1T23</t>
  </si>
  <si>
    <t>3T22</t>
  </si>
  <si>
    <t>2T22</t>
  </si>
  <si>
    <t>1T22</t>
  </si>
  <si>
    <t>3T21</t>
  </si>
  <si>
    <t>2T21</t>
  </si>
  <si>
    <t>1T21</t>
  </si>
  <si>
    <t>3T20</t>
  </si>
  <si>
    <t>2T20</t>
  </si>
  <si>
    <t>1T20</t>
  </si>
  <si>
    <t>MWh</t>
  </si>
  <si>
    <t>R$</t>
  </si>
  <si>
    <t>Preço Médio MWh Faturado  (R$/MWh) (1)</t>
  </si>
  <si>
    <r>
      <t>R$ (Mil)</t>
    </r>
    <r>
      <rPr>
        <sz val="7"/>
        <color rgb="FFFFFFFF"/>
        <rFont val="Calibri"/>
        <family val="2"/>
      </rPr>
      <t> </t>
    </r>
  </si>
  <si>
    <r>
      <t>Preço médio MWh faturado (R$/MWh) (1)</t>
    </r>
    <r>
      <rPr>
        <sz val="7"/>
        <color rgb="FFFFFFFF"/>
        <rFont val="Calibri"/>
        <family val="2"/>
      </rPr>
      <t> </t>
    </r>
  </si>
  <si>
    <t>R$ (Mil) </t>
  </si>
  <si>
    <t>Preço médio MWh faturado (R$/MWh) (1) </t>
  </si>
  <si>
    <t>Residencial </t>
  </si>
  <si>
    <t>Industrial </t>
  </si>
  <si>
    <t>Comércio, serviços e outros </t>
  </si>
  <si>
    <t>Rural </t>
  </si>
  <si>
    <t>Poder público </t>
  </si>
  <si>
    <t>Iluminação pública </t>
  </si>
  <si>
    <t>Serviço público </t>
  </si>
  <si>
    <r>
      <t>Subtotal</t>
    </r>
    <r>
      <rPr>
        <b/>
        <sz val="7"/>
        <color rgb="FF404040"/>
        <rFont val="Calibri"/>
        <family val="2"/>
      </rPr>
      <t> </t>
    </r>
  </si>
  <si>
    <t>Consumo Próprio </t>
  </si>
  <si>
    <t>-</t>
  </si>
  <si>
    <t>Fornecimento não faturado líquido </t>
  </si>
  <si>
    <r>
      <t> </t>
    </r>
    <r>
      <rPr>
        <sz val="7"/>
        <color rgb="FF404040"/>
        <rFont val="Calibri"/>
        <family val="2"/>
      </rPr>
      <t> </t>
    </r>
  </si>
  <si>
    <t>Suprimento a outras concessionárias</t>
  </si>
  <si>
    <t>Suprimento não faturado líquido </t>
  </si>
  <si>
    <r>
      <t>Total</t>
    </r>
    <r>
      <rPr>
        <b/>
        <sz val="7"/>
        <color rgb="FF404040"/>
        <rFont val="Calibri"/>
        <family val="2"/>
      </rPr>
      <t> </t>
    </r>
  </si>
  <si>
    <t>Acumulado</t>
  </si>
  <si>
    <t>Perdas Reais</t>
  </si>
  <si>
    <t>Perdas Reais (TWh)</t>
  </si>
  <si>
    <t>% Perdas Reais</t>
  </si>
  <si>
    <t>% Perdas regulatórias</t>
  </si>
  <si>
    <t>Perdas Totais</t>
  </si>
  <si>
    <t>DEC
Duração Equivalente de Interrupção por Unidade Consumidora</t>
  </si>
  <si>
    <t>Acumulado Cemig</t>
  </si>
  <si>
    <t>Limite Regulatório</t>
  </si>
  <si>
    <t>FEC
Frequência Equivalente de Interrupção por Unidade Consumidora</t>
  </si>
  <si>
    <t>Fornecimento bruto de energia elétrica</t>
  </si>
  <si>
    <t>Receita de uso dos sistemas elétricos de distribuição – TUSD </t>
  </si>
  <si>
    <t>CVA e outros componentes financeiros </t>
  </si>
  <si>
    <t>Restituição de créditos de PIS/Pasep e Cofins aos consumidores - Realização</t>
  </si>
  <si>
    <t>Receita de transmissão </t>
  </si>
  <si>
    <t>     Receita de operação e manutenção </t>
  </si>
  <si>
    <t>Receita de construção e melhoria</t>
  </si>
  <si>
    <t>     Remuneração financeira do ativo de contrato da transmissão</t>
  </si>
  <si>
    <t>Receita de indenização da geração</t>
  </si>
  <si>
    <t>- </t>
  </si>
  <si>
    <t>Receita de construção de distribuição </t>
  </si>
  <si>
    <t>Ajuste de expectativa do fluxo de caixa do ativo financeiro indenizável da concessão de distribuição </t>
  </si>
  <si>
    <t>Receita de atualização financeira da bonificação pela outorga </t>
  </si>
  <si>
    <t>Liquidação na CCEE </t>
  </si>
  <si>
    <t>Transações no mecanismo de venda de excedentes - MVE </t>
  </si>
  <si>
    <t>Fornecimento de gás </t>
  </si>
  <si>
    <t>Compensação por violação de padrão indicador de continuidade</t>
  </si>
  <si>
    <t>Receita por antecipação de prestação de serviço</t>
  </si>
  <si>
    <t>Créditos de PIS/Pasep e Cofins a restituir a consumidores</t>
  </si>
  <si>
    <t xml:space="preserve">Outras receitas </t>
  </si>
  <si>
    <t>Tributos e encargos incidentes sobre a receita</t>
  </si>
  <si>
    <r>
      <t>Receita operacional líquida</t>
    </r>
    <r>
      <rPr>
        <sz val="7"/>
        <color rgb="FF404040"/>
        <rFont val="Calibri"/>
        <family val="2"/>
      </rPr>
      <t> </t>
    </r>
  </si>
  <si>
    <t>Energia elétrica comprada para revenda</t>
  </si>
  <si>
    <t>Encargos de uso da rede básica</t>
  </si>
  <si>
    <t>Gás comprado para revenda</t>
  </si>
  <si>
    <t>Custos de construção de infraestrutura</t>
  </si>
  <si>
    <t>Pessoal (reversões)</t>
  </si>
  <si>
    <t>Participação dos empregados e administradores no resultado</t>
  </si>
  <si>
    <t>Obrigações pós-emprego (reversões)</t>
  </si>
  <si>
    <t>Materiais</t>
  </si>
  <si>
    <t>Serviços de terceiros</t>
  </si>
  <si>
    <t>Depreciação e amortização</t>
  </si>
  <si>
    <t>Provisões (reversões)</t>
  </si>
  <si>
    <t>Perda por redução ao valor recuperável</t>
  </si>
  <si>
    <t>Perdas de créditos esperadas</t>
  </si>
  <si>
    <t>Perda esperada com outros créditos</t>
  </si>
  <si>
    <t>Provisão de perda esperada com parte relacionada</t>
  </si>
  <si>
    <t xml:space="preserve">Baixa de ativo financeiro </t>
  </si>
  <si>
    <t>Reversão de provisão com parte relacionada</t>
  </si>
  <si>
    <t>Remensuração RBSE</t>
  </si>
  <si>
    <t xml:space="preserve">Outros custos e despesas </t>
  </si>
  <si>
    <t>Total custos e despesas</t>
  </si>
  <si>
    <t xml:space="preserve">Ganho na alienação de imobilizados </t>
  </si>
  <si>
    <t>Ganho na alienação de investimentos</t>
  </si>
  <si>
    <t xml:space="preserve">Ganho por compra vantajosa </t>
  </si>
  <si>
    <t>Ganho de Capital</t>
  </si>
  <si>
    <t>Ajuste a valor justo da participação anterior</t>
  </si>
  <si>
    <t>Resultado da Revisão Tarifária Periódica</t>
  </si>
  <si>
    <t>Total outras receitas</t>
  </si>
  <si>
    <t>Energia de Itaipu Binacional  </t>
  </si>
  <si>
    <t>Contratos por cotas de garantia física  </t>
  </si>
  <si>
    <t>Cotas das usinas de Angra I e II  </t>
  </si>
  <si>
    <t>Energia de curto prazo  </t>
  </si>
  <si>
    <t>Proinfa </t>
  </si>
  <si>
    <t>Contratos bilaterais  </t>
  </si>
  <si>
    <t>Energia adquirida através de leilão em ambiente regulado  </t>
  </si>
  <si>
    <t>Energia adquirida no ambiente livre</t>
  </si>
  <si>
    <t>Geração distribuída </t>
  </si>
  <si>
    <t>Créditos de PIS/Pasep e Cofins </t>
  </si>
  <si>
    <r>
      <t>RECEITAS FINANCEIRAS </t>
    </r>
    <r>
      <rPr>
        <sz val="7"/>
        <color rgb="FF404040"/>
        <rFont val="Calibri"/>
        <family val="2"/>
      </rPr>
      <t> </t>
    </r>
  </si>
  <si>
    <t> </t>
  </si>
  <si>
    <t>Renda de aplicação financeira </t>
  </si>
  <si>
    <t>Acréscimos moratórios sobre venda de energia </t>
  </si>
  <si>
    <t>Variações cambiais – Itaipu Binacional </t>
  </si>
  <si>
    <t xml:space="preserve">Variações cambiais - Empréstimos </t>
  </si>
  <si>
    <t>Variação monetária </t>
  </si>
  <si>
    <t>Variação monetária – CVA </t>
  </si>
  <si>
    <t>Ganhos com instrumentos financeiros - Swap</t>
  </si>
  <si>
    <t>Variação monetária de depósitos vinculados a litígios </t>
  </si>
  <si>
    <t>PIS/Pasep e Cofins incidente sobre as receitas financeiras</t>
  </si>
  <si>
    <t>Rendas de antecipação de pagamento </t>
  </si>
  <si>
    <t>Encargos de créditos com partes relacionadas </t>
  </si>
  <si>
    <t>Atualização dos créditos de PIS/Pasep e Cofins sobre ICMS</t>
  </si>
  <si>
    <t xml:space="preserve">Atualização crédito IRPJ sobre PAT </t>
  </si>
  <si>
    <t>Outras receitas financeiras </t>
  </si>
  <si>
    <t xml:space="preserve">DESPESAS FINANCEIRAS </t>
  </si>
  <si>
    <t>Encargos de debêntures</t>
  </si>
  <si>
    <t>Amortização do custo de transação </t>
  </si>
  <si>
    <t>Variação cambial de empréstimo, líquido de derivativo</t>
  </si>
  <si>
    <t xml:space="preserve"> Variação Cambial - Eurobond</t>
  </si>
  <si>
    <t>Ágio na recompra de títulos de dívida (Eurobonds)</t>
  </si>
  <si>
    <t>Variações cambiais – Itaipu Binacional</t>
  </si>
  <si>
    <t>Variação cambiais - Debêntures</t>
  </si>
  <si>
    <t>Variação monetária – Debêntures </t>
  </si>
  <si>
    <t>Variação monetária – CVA</t>
  </si>
  <si>
    <t>Variação monetária – Concessão onerosa</t>
  </si>
  <si>
    <t>Encargos e variação monetária de obrigação pós-emprego </t>
  </si>
  <si>
    <t>Perdas com instrumentos financeiros - Swap </t>
  </si>
  <si>
    <t>Atualização PIS/Pasep e Cofins a restituir aos consumidores</t>
  </si>
  <si>
    <t>Variação monetária de arrendamento </t>
  </si>
  <si>
    <t>Despesas financeiras P&amp;D e PEE </t>
  </si>
  <si>
    <t>Atualização estimada de creditos de GD, líquida</t>
  </si>
  <si>
    <t>Outras despesas financeiras </t>
  </si>
  <si>
    <t>RESULTADO FINANCEIRO LÍQUIDO</t>
  </si>
  <si>
    <t>Amortização da dívida</t>
  </si>
  <si>
    <t>2031 em diante</t>
  </si>
  <si>
    <t>Moedas</t>
  </si>
  <si>
    <t>Dólar Norte-Americano</t>
  </si>
  <si>
    <t>Total por moedas</t>
  </si>
  <si>
    <r>
      <t>Indexadores</t>
    </r>
    <r>
      <rPr>
        <b/>
        <sz val="7"/>
        <color rgb="FF404040"/>
        <rFont val="Calibri"/>
        <family val="2"/>
        <scheme val="minor"/>
      </rPr>
      <t> </t>
    </r>
  </si>
  <si>
    <t>IPCA</t>
  </si>
  <si>
    <t>CDI</t>
  </si>
  <si>
    <r>
      <t>Total por indexadores</t>
    </r>
    <r>
      <rPr>
        <b/>
        <sz val="7"/>
        <color rgb="FF404040"/>
        <rFont val="Calibri"/>
        <family val="2"/>
        <scheme val="minor"/>
      </rPr>
      <t> </t>
    </r>
  </si>
  <si>
    <t>(-) Custos de transação </t>
  </si>
  <si>
    <t>(-) Desconto</t>
  </si>
  <si>
    <r>
      <t>Total geral</t>
    </r>
    <r>
      <rPr>
        <sz val="7"/>
        <color rgb="FF404040"/>
        <rFont val="Calibri"/>
        <family val="2"/>
        <scheme val="minor"/>
      </rPr>
      <t> </t>
    </r>
  </si>
  <si>
    <t>Financiadores</t>
  </si>
  <si>
    <t>Vencimento principal</t>
  </si>
  <si>
    <t>Encargos financeiros anuais</t>
  </si>
  <si>
    <t>Consolidado</t>
  </si>
  <si>
    <t>Circulante</t>
  </si>
  <si>
    <t>Não circulante</t>
  </si>
  <si>
    <t>Cemig Geração e Transmissão</t>
  </si>
  <si>
    <t>Empréstimos</t>
  </si>
  <si>
    <t>SOFR+0,53%</t>
  </si>
  <si>
    <t>USD</t>
  </si>
  <si>
    <t>Total de empréstimos</t>
  </si>
  <si>
    <t>Cemig Distribuição</t>
  </si>
  <si>
    <t xml:space="preserve">  Debêntures - 3ª Emissão - 3ª Série</t>
  </si>
  <si>
    <t>IPCA + 5,10%</t>
  </si>
  <si>
    <t xml:space="preserve">  Debêntures - 7ª Emissão - 2ª Série</t>
  </si>
  <si>
    <t>IPCA + 4,10%</t>
  </si>
  <si>
    <t xml:space="preserve">  Debêntures - 8ª Emissão - 1ª Série</t>
  </si>
  <si>
    <t>CDI + 1,35%</t>
  </si>
  <si>
    <t xml:space="preserve">  Debêntures - 8ª Emissão - 2ª Série</t>
  </si>
  <si>
    <t>IPCA + 6,1052%</t>
  </si>
  <si>
    <t xml:space="preserve">  Debêntures - 9ª Emissão - Série Única</t>
  </si>
  <si>
    <t>CDI + 2,05%</t>
  </si>
  <si>
    <t xml:space="preserve">  Debêntures - 10ª emissão - 1ª série</t>
  </si>
  <si>
    <t>CDI + 0,80%</t>
  </si>
  <si>
    <t xml:space="preserve">  Debêntures - 10ª emissão - 2ª série</t>
  </si>
  <si>
    <t>IPCA + 6,1469%</t>
  </si>
  <si>
    <t xml:space="preserve">  Debêntures - 11ª emissão - 1ª série</t>
  </si>
  <si>
    <t>CDI + 0,55%</t>
  </si>
  <si>
    <t xml:space="preserve">  Debêntures - 11ª emissão - 2ª série</t>
  </si>
  <si>
    <t>IPCA + 6,5769%</t>
  </si>
  <si>
    <t xml:space="preserve">  Debêntures - 12ª emissão - 1ª série</t>
  </si>
  <si>
    <t>CDI + 0,86%</t>
  </si>
  <si>
    <t xml:space="preserve">  Debêntures - 12ª emissão - 2ª série</t>
  </si>
  <si>
    <t>IPCA + 7,5467%</t>
  </si>
  <si>
    <t xml:space="preserve">  Debêntures - 13ª emissão - 1ª série</t>
  </si>
  <si>
    <t>CDI+0,64%</t>
  </si>
  <si>
    <t xml:space="preserve">  Debêntures - 13ª emissão - 2ª série</t>
  </si>
  <si>
    <t>CDI+0,80%</t>
  </si>
  <si>
    <t xml:space="preserve">  Debêntures - 14ª emissão - 1ª série</t>
  </si>
  <si>
    <t>IPCA+6,79%</t>
  </si>
  <si>
    <t xml:space="preserve">  Debêntures - 14ª emissão - 2ª série</t>
  </si>
  <si>
    <t>IPCA+6,65%</t>
  </si>
  <si>
    <t>Gasmig</t>
  </si>
  <si>
    <t xml:space="preserve">  Debêntures - 8ª emissão - Série única</t>
  </si>
  <si>
    <t>IPCA + 5,27%</t>
  </si>
  <si>
    <t>CDI + 0,47%</t>
  </si>
  <si>
    <t>Debêntures - 10ª Emissão - Série Única</t>
  </si>
  <si>
    <t>IPCA+6,50%</t>
  </si>
  <si>
    <t xml:space="preserve">  Debêntures - 9ª Emissão - 1ª Série</t>
  </si>
  <si>
    <t>CDI + 1,33%</t>
  </si>
  <si>
    <t xml:space="preserve">  Debêntures - 9ª Emissão - 2ª Série</t>
  </si>
  <si>
    <t>IPCA + 7,6245%</t>
  </si>
  <si>
    <t xml:space="preserve">  Debêntures - 10ª Emissão - Série Única</t>
  </si>
  <si>
    <t>CDI + 0,64%</t>
  </si>
  <si>
    <t xml:space="preserve">  Debêntures - 11ª Emissão - 1ª Série</t>
  </si>
  <si>
    <t xml:space="preserve">  Debêntures - 11ª Emissão - 2ª Série</t>
  </si>
  <si>
    <t>(-) Deságio na emissão de debêntures (1)</t>
  </si>
  <si>
    <t>(-) Custos de Transação</t>
  </si>
  <si>
    <t>Total de debêntures</t>
  </si>
  <si>
    <t>Total geral consolidado</t>
  </si>
  <si>
    <t>9M25</t>
  </si>
  <si>
    <t>1S25</t>
  </si>
  <si>
    <t>9M24</t>
  </si>
  <si>
    <t>1S24</t>
  </si>
  <si>
    <t>9M23</t>
  </si>
  <si>
    <t>1S23</t>
  </si>
  <si>
    <t>9M22</t>
  </si>
  <si>
    <t>1S22</t>
  </si>
  <si>
    <t>9M21</t>
  </si>
  <si>
    <t>1S21</t>
  </si>
  <si>
    <t xml:space="preserve">9M20 </t>
  </si>
  <si>
    <t>1S20</t>
  </si>
  <si>
    <t xml:space="preserve">1T20 </t>
  </si>
  <si>
    <t>Dívida em moeda estrangeira</t>
  </si>
  <si>
    <t>Dívida em moeda nacional</t>
  </si>
  <si>
    <t>Dívida Bruta</t>
  </si>
  <si>
    <t xml:space="preserve">Caixa e equivalentes </t>
  </si>
  <si>
    <t>TVM</t>
  </si>
  <si>
    <r>
      <t xml:space="preserve">Instrumento derivativo de hedge </t>
    </r>
    <r>
      <rPr>
        <sz val="8"/>
        <rFont val="Calibri"/>
        <family val="2"/>
        <scheme val="minor"/>
      </rPr>
      <t>(1)</t>
    </r>
  </si>
  <si>
    <t>Dívida Líquida</t>
  </si>
  <si>
    <t>(1) Valor justo</t>
  </si>
  <si>
    <t>(Em milhões de Reais)</t>
  </si>
  <si>
    <t xml:space="preserve">Descrição </t>
  </si>
  <si>
    <t>Realizado</t>
  </si>
  <si>
    <t>Geração</t>
  </si>
  <si>
    <t>Transmissão</t>
  </si>
  <si>
    <t>Distribuição</t>
  </si>
  <si>
    <t>Holding</t>
  </si>
  <si>
    <t>Gás</t>
  </si>
  <si>
    <t>Geração Distribuída</t>
  </si>
  <si>
    <t>Investimentos realizados</t>
  </si>
  <si>
    <t>CIRCULANTE</t>
  </si>
  <si>
    <t>Caixa e equivalentes de caixa </t>
  </si>
  <si>
    <t>Títulos e valores mobiliários </t>
  </si>
  <si>
    <t>Consumidores e revendedores e concessionários de transporte de energia </t>
  </si>
  <si>
    <t>Ativos financeiros e setoriais da concessão</t>
  </si>
  <si>
    <t>Ativos de contrato </t>
  </si>
  <si>
    <t xml:space="preserve">Tributos a recuperar </t>
  </si>
  <si>
    <t>Imposto de renda e contribuição social a recuperar </t>
  </si>
  <si>
    <t>Instrumentos financeiros derivativos</t>
  </si>
  <si>
    <t>Dividendos a receber </t>
  </si>
  <si>
    <t>Fundos vinculados</t>
  </si>
  <si>
    <t>Contribuição de iluminação pública </t>
  </si>
  <si>
    <t>Reembolso subsídios tarifários </t>
  </si>
  <si>
    <t>Outros ativos </t>
  </si>
  <si>
    <t>Ativos classificados como mantidos para venda </t>
  </si>
  <si>
    <t>TOTAL DO CIRCULANTE</t>
  </si>
  <si>
    <t>NÃO CIRCULANTE</t>
  </si>
  <si>
    <t>Realizável a longo prazo</t>
  </si>
  <si>
    <t>Impostos de renda e contribuição social diferidos </t>
  </si>
  <si>
    <t>Depósitos vinculados a litígios  </t>
  </si>
  <si>
    <t>Reembolso subsídios tarifários</t>
  </si>
  <si>
    <t>Instrumentos financeiros derivativos - Swap </t>
  </si>
  <si>
    <t>Contas a receber do Estado de Minas Gerais </t>
  </si>
  <si>
    <t>Investimentos </t>
  </si>
  <si>
    <t>Imobilizado </t>
  </si>
  <si>
    <t>Intangível </t>
  </si>
  <si>
    <t>Direito de uso  </t>
  </si>
  <si>
    <r>
      <t>TOTAL DO NÃO CIRCULANTE</t>
    </r>
    <r>
      <rPr>
        <sz val="7"/>
        <color rgb="FF404040"/>
        <rFont val="Calibri"/>
        <family val="2"/>
      </rPr>
      <t> </t>
    </r>
  </si>
  <si>
    <r>
      <t>TOTAL DO ATIVO</t>
    </r>
    <r>
      <rPr>
        <sz val="7"/>
        <color rgb="FF404040"/>
        <rFont val="Calibri"/>
        <family val="2"/>
      </rPr>
      <t> </t>
    </r>
  </si>
  <si>
    <t>Fornecedores </t>
  </si>
  <si>
    <t>Encargos regulatórios </t>
  </si>
  <si>
    <t>Participação dos empregados e administradores no resultado </t>
  </si>
  <si>
    <t>Impostos, taxas e contribuições </t>
  </si>
  <si>
    <t>Imposto de renda e contribuição social </t>
  </si>
  <si>
    <t>Juros sobre capital próprio e dividendos a pagar </t>
  </si>
  <si>
    <t>Debêntures</t>
  </si>
  <si>
    <t>Salários e contribuições sociais </t>
  </si>
  <si>
    <t>Obrigações relacionadas a energia gerada por consumidores </t>
  </si>
  <si>
    <t>Obrigações Pós-emprego </t>
  </si>
  <si>
    <t>Indenização Compensatória</t>
  </si>
  <si>
    <t>Passivo financeiro da concessão</t>
  </si>
  <si>
    <t>Valores a restituir a consumidores</t>
  </si>
  <si>
    <t>Instrumentos financeiros derivativos - Opções </t>
  </si>
  <si>
    <t>Passivo de arrendamento </t>
  </si>
  <si>
    <t>Outros passivos </t>
  </si>
  <si>
    <r>
      <t>TOTAL DO CIRCULANTE</t>
    </r>
    <r>
      <rPr>
        <sz val="7"/>
        <color rgb="FF404040"/>
        <rFont val="Calibri"/>
        <family val="2"/>
      </rPr>
      <t> </t>
    </r>
  </si>
  <si>
    <t>Imposto de renda e contribuição social diferidos </t>
  </si>
  <si>
    <t>Provisões </t>
  </si>
  <si>
    <t>Instrumentos financeiros derivativos – opções</t>
  </si>
  <si>
    <t xml:space="preserve">- </t>
  </si>
  <si>
    <r>
      <t>TOTAL DO PASSIVO</t>
    </r>
    <r>
      <rPr>
        <sz val="7"/>
        <color rgb="FF404040"/>
        <rFont val="Calibri"/>
        <family val="2"/>
      </rPr>
      <t> </t>
    </r>
  </si>
  <si>
    <r>
      <t>PATRIMÔNIO LÍQUIDO </t>
    </r>
    <r>
      <rPr>
        <sz val="7"/>
        <color rgb="FF404040"/>
        <rFont val="Calibri"/>
        <family val="2"/>
      </rPr>
      <t> </t>
    </r>
  </si>
  <si>
    <t>Capital social </t>
  </si>
  <si>
    <t>Reservas de capital </t>
  </si>
  <si>
    <t>Reservas de lucros </t>
  </si>
  <si>
    <t>Ajustes de avaliação patrimonial </t>
  </si>
  <si>
    <t>Lucros acumulados </t>
  </si>
  <si>
    <r>
      <t>ATRIBUÍDO A PARTICIPAÇÃO DOS ACIONISTAS CONTROLADORES</t>
    </r>
    <r>
      <rPr>
        <sz val="7"/>
        <color rgb="FF404040"/>
        <rFont val="Calibri"/>
        <family val="2"/>
      </rPr>
      <t> </t>
    </r>
  </si>
  <si>
    <t>Participação de acionista não-controlador </t>
  </si>
  <si>
    <r>
      <t>PATRIMÔNIO LÍQUIDO</t>
    </r>
    <r>
      <rPr>
        <sz val="7"/>
        <color rgb="FF404040"/>
        <rFont val="Calibri"/>
        <family val="2"/>
      </rPr>
      <t> </t>
    </r>
  </si>
  <si>
    <r>
      <t>TOTAL DO PASSIVO E DO PATRIMÔNIO LÍQUIDO</t>
    </r>
    <r>
      <rPr>
        <sz val="7"/>
        <color rgb="FF404040"/>
        <rFont val="Calibri"/>
        <family val="2"/>
      </rPr>
      <t> </t>
    </r>
  </si>
  <si>
    <t xml:space="preserve">  HISTÓRICO LAJIDA CVM</t>
  </si>
  <si>
    <t>Lajida - 4T25 - R$ milhares</t>
  </si>
  <si>
    <t>Comercialização</t>
  </si>
  <si>
    <t>Holding / Participações</t>
  </si>
  <si>
    <t>Resultado do período</t>
  </si>
  <si>
    <t xml:space="preserve">Despesa de imposto de renda e contribuição social </t>
  </si>
  <si>
    <t>Resultado financeiro</t>
  </si>
  <si>
    <t>Lajida conforme “Resolução CVM 156”</t>
  </si>
  <si>
    <t>Efeitos não recorrentes e não caixa</t>
  </si>
  <si>
    <t>Lucro líquido atribuído a acionistas não-controladores</t>
  </si>
  <si>
    <t>Remensuração do passivo de pós-emprego</t>
  </si>
  <si>
    <t>Programa de desligamento voluntário</t>
  </si>
  <si>
    <t>Compra vantajosa</t>
  </si>
  <si>
    <t>Ganho por remensuração de participação anterior</t>
  </si>
  <si>
    <t>Provisões Tributárias - Indenização do Anuênio</t>
  </si>
  <si>
    <t xml:space="preserve">-   </t>
  </si>
  <si>
    <t>Lajida ajustado</t>
  </si>
  <si>
    <t>Lajida - 4T24 - R$ milhares</t>
  </si>
  <si>
    <t xml:space="preserve">Lajida conforme “Resolução CVM 156” </t>
  </si>
  <si>
    <t>Perda por redução ao valor recuperável (mais valia)</t>
  </si>
  <si>
    <t>Lajida - 2025 - R$ milhares</t>
  </si>
  <si>
    <t>Resultado do exercício</t>
  </si>
  <si>
    <t xml:space="preserve">Remensuração do passivo de pós-emprego </t>
  </si>
  <si>
    <t xml:space="preserve">Remensuração RBSE </t>
  </si>
  <si>
    <t xml:space="preserve">Programa de desligamento voluntário </t>
  </si>
  <si>
    <t xml:space="preserve">Ganho na alienação de investimentos </t>
  </si>
  <si>
    <t>Compra Vantajosa</t>
  </si>
  <si>
    <t xml:space="preserve"> </t>
  </si>
  <si>
    <t>Ganho na alienação de usinas (nota 31a)</t>
  </si>
  <si>
    <t>Perda por redução ao valor recuperável (nota 14)</t>
  </si>
  <si>
    <t>Constituição de provisões cíveis - Compra e venda de energia (nota 24)</t>
  </si>
  <si>
    <t>Reversão de provisões tributárias - INSS s/ PLR (nota 24)</t>
  </si>
  <si>
    <t>Programa de desligamento voluntário (nota 27c)</t>
  </si>
  <si>
    <t>Ganho na alienação de investimentos (nota 31b)</t>
  </si>
  <si>
    <t>Resultado da Revisão Tarifária Periódica (nota 13)</t>
  </si>
  <si>
    <t>Reversão de provisão com parte relacionada (nota 29)</t>
  </si>
  <si>
    <t/>
  </si>
  <si>
    <t>(Em milhares de Reais, exceto resultado por ação)</t>
  </si>
  <si>
    <t>RECEITA LÍQUIDA</t>
  </si>
  <si>
    <t xml:space="preserve">CUSTOS </t>
  </si>
  <si>
    <t>Custos com energia elétrica e gás</t>
  </si>
  <si>
    <t>Custos de operação</t>
  </si>
  <si>
    <t>LUCRO BRUTO</t>
  </si>
  <si>
    <t>DESPESAS E OUTRAS RECEITAS</t>
  </si>
  <si>
    <t>Despesas gerais e administrativas</t>
  </si>
  <si>
    <t>Outras despesas</t>
  </si>
  <si>
    <t>Outras receitas</t>
  </si>
  <si>
    <t>Receitas – Revisão Tarifaria Periódica, líquidas</t>
  </si>
  <si>
    <t>Ganhos com repactuação do risco hidrológico - Lei 14.052/20, líquido</t>
  </si>
  <si>
    <t>Ganho na alienação de ativo mantido para venda, líquido</t>
  </si>
  <si>
    <t>Ganho por compra vantajosa</t>
  </si>
  <si>
    <t>Resultado de combinação de negócios</t>
  </si>
  <si>
    <t>Redução ao valor recuperável de ativos mantidos para venda</t>
  </si>
  <si>
    <t>Resultado de equivalência patrimonial</t>
  </si>
  <si>
    <t>Lucro antes do resultado financeiro e dos tributos sobre o lucro</t>
  </si>
  <si>
    <t>Receitas financeiras</t>
  </si>
  <si>
    <t>Despesas financeiras</t>
  </si>
  <si>
    <t>Resultado Financeiro</t>
  </si>
  <si>
    <t>Lucro antes do imposto de renda e da contribuição social</t>
  </si>
  <si>
    <t>Imposto de renda e contribuição social</t>
  </si>
  <si>
    <t>Imposto de renda e contribuição social diferidos</t>
  </si>
  <si>
    <t>LUCRO LÍQUIDO DO PERÍODO</t>
  </si>
  <si>
    <t>Total do lucro líquido do período atribuído a:</t>
  </si>
  <si>
    <t>Participação dos acionistas controladores</t>
  </si>
  <si>
    <t>Participação dos acionistas não-controladores</t>
  </si>
  <si>
    <t>Lucro básico e diluído por ação preferencial</t>
  </si>
  <si>
    <t>Lucro básico e diluído por ação ordinária</t>
  </si>
  <si>
    <t>FLUXO DE CAIXA DAS ATIVIDADES OPERACIONAIS</t>
  </si>
  <si>
    <t>Lucro líquido do período</t>
  </si>
  <si>
    <t>AJUSTES:</t>
  </si>
  <si>
    <t>Impostos de renda e contribuição social corrente e diferido</t>
  </si>
  <si>
    <t>Baixa de valor residual líquido de ativo imobilizado e intangível</t>
  </si>
  <si>
    <t>Ganho na alienação de imobilizados</t>
  </si>
  <si>
    <t>Reembolso de subsídios tarifários</t>
  </si>
  <si>
    <t>Ajuste de valor justo de ativo financeiro</t>
  </si>
  <si>
    <t>Ajuste de ativos em curso</t>
  </si>
  <si>
    <t>Ágio na recompra de eurobonds</t>
  </si>
  <si>
    <t>Ajuste na expectativa do fluxo de caixa dos ativos financeiros e de contrato da concessão</t>
  </si>
  <si>
    <t>Juros e variações monetárias</t>
  </si>
  <si>
    <t>Variação cambial de empréstimos</t>
  </si>
  <si>
    <t>Restituição de créditos de PIS/Pasep e Cofins aos consumidores – Realização</t>
  </si>
  <si>
    <t>Reversão de valores a restituir a consumidores</t>
  </si>
  <si>
    <t>Amortização de custos de transação de empréstimos</t>
  </si>
  <si>
    <t>Variação do valor justo de instrumentos financeiros derivativos – swap e opções</t>
  </si>
  <si>
    <t>Conta de compensação de variação de valores de itens da “Parcela A” (CVA) e outros componentes financeiros</t>
  </si>
  <si>
    <t>Obrigações pós-emprego</t>
  </si>
  <si>
    <t>Perda por redução ao valor recuperável de ativos de contrato e intangível</t>
  </si>
  <si>
    <t>Efeitos da revisão tarifária periódica da RAP</t>
  </si>
  <si>
    <t>Ganho na alienação de ativo mantido para venda</t>
  </si>
  <si>
    <t xml:space="preserve">Provisões </t>
  </si>
  <si>
    <t>Outros</t>
  </si>
  <si>
    <t>(Aumento) redução de ativos</t>
  </si>
  <si>
    <t>Consumidores, revendedores e concessionários de energia</t>
  </si>
  <si>
    <t>Conta de compensação de variação de valores de itens da "Parcela A" (CVA) e outros componentes financeiros</t>
  </si>
  <si>
    <t>Tributos a recuperar</t>
  </si>
  <si>
    <t>Imposto de renda e contribuição social a recuperar</t>
  </si>
  <si>
    <t>Depósitos vinculados a litígios</t>
  </si>
  <si>
    <t>Ativos de contrato e financeiros da concessão</t>
  </si>
  <si>
    <t>Aumento (redução) de passivos</t>
  </si>
  <si>
    <t>Fornecedores</t>
  </si>
  <si>
    <t>Impostos, taxas e contribuições</t>
  </si>
  <si>
    <t>Imposto de renda e contribuição social a pagar</t>
  </si>
  <si>
    <t>Salários e contribuições sociais</t>
  </si>
  <si>
    <t>Encargos regulatórios</t>
  </si>
  <si>
    <t>Contribuições pagas de benefícios pós-emprego</t>
  </si>
  <si>
    <t>Contas a pagar relacionadas a energia gerada por consumidores</t>
  </si>
  <si>
    <t>PIS/Pasep e Cofins a ser restituído a consumidores</t>
  </si>
  <si>
    <t xml:space="preserve">Caixa gerado pelas atividades operacionais </t>
  </si>
  <si>
    <t>Juros recebidos</t>
  </si>
  <si>
    <t>Dividendos e JCP recebidos</t>
  </si>
  <si>
    <t>Juros sobre debêntures pagos</t>
  </si>
  <si>
    <t>Juros sobre arrendamentos pagos</t>
  </si>
  <si>
    <t>Imposto de renda e contribuição social pagos</t>
  </si>
  <si>
    <t>Liquidação de instrumentos financeiros derivativos</t>
  </si>
  <si>
    <t>CAIXA LÍQUIDO GERADO PELAS ATIVIDADES OPERACIONAIS</t>
  </si>
  <si>
    <t>FLUXO DE CAIXA DAS ATIVIDADES DE INVESTIMENTO</t>
  </si>
  <si>
    <t>Aplicações em títulos e valores mobiliários</t>
  </si>
  <si>
    <t>Resgates de títulos e valores mobiliários</t>
  </si>
  <si>
    <t>Aplicações em fundos vinculados</t>
  </si>
  <si>
    <t>Resgates de fundos vinculados</t>
  </si>
  <si>
    <t>Aquisição de participação societária e aporte em investidas</t>
  </si>
  <si>
    <t>Alienação de investimentos</t>
  </si>
  <si>
    <t>Alienação de ativos imobilizados</t>
  </si>
  <si>
    <t>Redução de capital social em investida</t>
  </si>
  <si>
    <t>Liquidação opção de venda</t>
  </si>
  <si>
    <t>Caixa oriundo de combinação de negócios</t>
  </si>
  <si>
    <t>Mútuo com partes relacionadas</t>
  </si>
  <si>
    <t>Adição em imobilizado</t>
  </si>
  <si>
    <t>Adição em intangível</t>
  </si>
  <si>
    <t>Adição em ativos de contrato – Infraestrutura de distribuição e gás</t>
  </si>
  <si>
    <t>CAIXA LÍQUIDO CONSUMIDO PELAS ATIVIDADES DE INVESTIMENTO</t>
  </si>
  <si>
    <t>FLUXO DE CAIXA DAS ATIVIDADES DE FINANCIAMENTO</t>
  </si>
  <si>
    <t>Obtenção de empréstimos, financiamentos e debêntures, líquidos</t>
  </si>
  <si>
    <t xml:space="preserve">Juros sobre capital próprio e dividendos pagos </t>
  </si>
  <si>
    <t>Pagamentos de empréstimos e debêntures</t>
  </si>
  <si>
    <t>Arrendamentos pagos</t>
  </si>
  <si>
    <t>CAIXA LÍQUIDO GERADO (CONSUMIDO) PELAS ATIVIDADES DE FINANCIAMENTO</t>
  </si>
  <si>
    <t>VARIAÇÃO LÍQUIDA DO CAIXA E EQUIVALENTES DE CAIXA</t>
  </si>
  <si>
    <t>Caixa e equivalentes de caixa no início do período</t>
  </si>
  <si>
    <t>Caixa e equivalentes de caixa no final do período</t>
  </si>
  <si>
    <t>Denominação</t>
  </si>
  <si>
    <t>Var %</t>
  </si>
  <si>
    <r>
      <t xml:space="preserve">Cotação das ações </t>
    </r>
    <r>
      <rPr>
        <b/>
        <vertAlign val="superscript"/>
        <sz val="10"/>
        <color rgb="FF375623"/>
        <rFont val="Arial"/>
        <family val="2"/>
      </rPr>
      <t>(2)</t>
    </r>
  </si>
  <si>
    <t>CMIG4 (PN) no fechamento (R$/ação)</t>
  </si>
  <si>
    <t>CMIG3 (ON) no fechamento (R$/ação)</t>
  </si>
  <si>
    <t>CIG (ADR PN) no fechamento (US$/ação)</t>
  </si>
  <si>
    <t>CIG.C (ADR ON) no fechamento (US$/ação)</t>
  </si>
  <si>
    <t>Volume médio diário</t>
  </si>
  <si>
    <t>CMIG4 (PN) (R$ milhões)</t>
  </si>
  <si>
    <t>CMIG3 (ON) (R$ milhões)</t>
  </si>
  <si>
    <t>CIG (ADR PN)  (US$ milhões)</t>
  </si>
  <si>
    <t>CIG.C (ADR ON)  (US$ milhões)</t>
  </si>
  <si>
    <t>Índices</t>
  </si>
  <si>
    <t>IEE</t>
  </si>
  <si>
    <t>IBOV</t>
  </si>
  <si>
    <t>Indicadores</t>
  </si>
  <si>
    <t>Valor de mercado no final do exercício (R$ milhões)</t>
  </si>
  <si>
    <r>
      <t xml:space="preserve">Enterprise value (EV - R$ milhões) </t>
    </r>
    <r>
      <rPr>
        <vertAlign val="superscript"/>
        <sz val="10"/>
        <color rgb="FF000000"/>
        <rFont val="Arial"/>
        <family val="2"/>
      </rPr>
      <t xml:space="preserve">(1) </t>
    </r>
  </si>
  <si>
    <r>
      <t xml:space="preserve">Dividend Yield de CMIG4 (PN) (%)  </t>
    </r>
    <r>
      <rPr>
        <vertAlign val="superscript"/>
        <sz val="10"/>
        <color rgb="FF000000"/>
        <rFont val="Arial"/>
        <family val="2"/>
      </rPr>
      <t>(3)</t>
    </r>
  </si>
  <si>
    <t>2,78 p.p</t>
  </si>
  <si>
    <r>
      <t xml:space="preserve">Dividend Yield de CMIG3 (ON) (%) </t>
    </r>
    <r>
      <rPr>
        <vertAlign val="superscript"/>
        <sz val="10"/>
        <color rgb="FF000000"/>
        <rFont val="Arial"/>
        <family val="2"/>
      </rPr>
      <t xml:space="preserve"> (3)</t>
    </r>
  </si>
  <si>
    <t>2,14 p.p</t>
  </si>
  <si>
    <t>(1) EV = Valor de mercado (R$/ação x quantidade de ações) + dívida líquida consolidada;</t>
  </si>
  <si>
    <t>(2) Cotações ajustadas por proventos, inclusive dividendos</t>
  </si>
  <si>
    <t>(3) Dividendos distribuídos nos últimos quatro trimestres / cotação de fechamento das ações</t>
  </si>
  <si>
    <t>Cemig Sim (2)</t>
  </si>
  <si>
    <t>1. Considera, a partir de 2024,  a energia compensada referente a Geração Distribuída</t>
  </si>
  <si>
    <r>
      <t>Total</t>
    </r>
    <r>
      <rPr>
        <b/>
        <vertAlign val="superscript"/>
        <sz val="10"/>
        <color rgb="FF404040"/>
        <rFont val="Calibri Light"/>
        <family val="2"/>
      </rPr>
      <t>1</t>
    </r>
  </si>
  <si>
    <t>Cemig GT -  Geração Distribuida (1)</t>
  </si>
  <si>
    <t>(1) Cemig GT - Geração Distribuída</t>
  </si>
  <si>
    <t>Três Marias GD</t>
  </si>
  <si>
    <t>Angueretá 1</t>
  </si>
  <si>
    <t>Angueretá 2</t>
  </si>
  <si>
    <t xml:space="preserve">Remensuração da Rede Básica do Sistema Existente (RBSE) </t>
  </si>
  <si>
    <t>27.978 GWh</t>
  </si>
  <si>
    <t>Lajida - 2024 - R$ milhares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</si>
</sst>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(* #,##0_);_(* \(#,##0\);_(* &quot;-&quot;??_);_(@_)"/>
    <numFmt numFmtId="165" formatCode="[$-416]d\-mmm\-yy;@"/>
    <numFmt numFmtId="166" formatCode="_-* #,##0.0_-;\-* #,##0.0_-;_-* &quot;-&quot;??_-;_-@_-"/>
    <numFmt numFmtId="167" formatCode="0.0%"/>
    <numFmt numFmtId="168" formatCode="_-* #,##0.00_-;\(#,##0.00\);_-* &quot;-&quot;??_-;_-@_-"/>
    <numFmt numFmtId="169" formatCode="_-* #,##0_-;\(#,##0\);_-* &quot;-&quot;??_-;_-@_-"/>
    <numFmt numFmtId="170" formatCode="_-* #,##0_-;\-* #,##0_-;_-* &quot;-&quot;??_-;_-@_-"/>
    <numFmt numFmtId="171" formatCode="[$-416]mmm\-yy;@"/>
    <numFmt numFmtId="172" formatCode="_-* #,##0.000000_-;\(#,##0.000000\);_-* &quot;-&quot;??_-;_-@_-"/>
  </numFmts>
  <fonts count="10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00744D"/>
      <name val="Calibri"/>
      <family val="2"/>
      <scheme val="minor"/>
    </font>
    <font>
      <sz val="11"/>
      <color theme="1"/>
      <name val="Arial"/>
      <family val="2"/>
    </font>
    <font>
      <b/>
      <sz val="14"/>
      <color rgb="FF00744D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12"/>
      <color rgb="FFFFFFFF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744D"/>
      <name val="Calibri"/>
      <family val="2"/>
    </font>
    <font>
      <sz val="12"/>
      <color theme="1"/>
      <name val="Arial"/>
      <family val="2"/>
    </font>
    <font>
      <b/>
      <sz val="10"/>
      <color rgb="FF00744D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404040"/>
      <name val="Arial"/>
      <family val="2"/>
    </font>
    <font>
      <sz val="10"/>
      <color rgb="FF404040"/>
      <name val="Arial"/>
      <family val="2"/>
    </font>
    <font>
      <sz val="10"/>
      <color theme="1" tint="0.249977111117893"/>
      <name val="Arial"/>
      <family val="2"/>
    </font>
    <font>
      <b/>
      <sz val="11"/>
      <color rgb="FFFFFFFF"/>
      <name val="Arial"/>
      <family val="2"/>
    </font>
    <font>
      <b/>
      <sz val="14"/>
      <color rgb="FF00744D"/>
      <name val="Calibri"/>
      <family val="2"/>
    </font>
    <font>
      <b/>
      <sz val="10"/>
      <color theme="1" tint="0.249977111117893"/>
      <name val="Arial"/>
      <family val="2"/>
    </font>
    <font>
      <sz val="12"/>
      <color rgb="FF404040"/>
      <name val="Arial"/>
      <family val="2"/>
    </font>
    <font>
      <sz val="11"/>
      <color rgb="FFFFFFFF"/>
      <name val="Arial"/>
      <family val="2"/>
    </font>
    <font>
      <sz val="7"/>
      <color rgb="FF000000"/>
      <name val="Calibri"/>
      <family val="2"/>
    </font>
    <font>
      <b/>
      <sz val="10"/>
      <color rgb="FF0000FF"/>
      <name val="Arial"/>
      <family val="2"/>
    </font>
    <font>
      <b/>
      <sz val="10"/>
      <color rgb="FF0000E1"/>
      <name val="Arial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b/>
      <sz val="10"/>
      <color rgb="FF375623"/>
      <name val="Arial"/>
      <family val="2"/>
    </font>
    <font>
      <b/>
      <vertAlign val="superscript"/>
      <sz val="10"/>
      <color rgb="FF375623"/>
      <name val="Arial"/>
      <family val="2"/>
    </font>
    <font>
      <sz val="7"/>
      <color rgb="FF40404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404040"/>
      <name val="Calibri"/>
      <family val="2"/>
    </font>
    <font>
      <b/>
      <sz val="10"/>
      <color theme="1"/>
      <name val="Arial"/>
      <family val="2"/>
    </font>
    <font>
      <sz val="8"/>
      <color rgb="FF000000"/>
      <name val="Arial"/>
      <family val="2"/>
    </font>
    <font>
      <sz val="6.5"/>
      <color rgb="FFFFFFFF"/>
      <name val="Calibri"/>
      <family val="2"/>
    </font>
    <font>
      <b/>
      <sz val="7"/>
      <color rgb="FF404040"/>
      <name val="Calibri"/>
      <family val="2"/>
    </font>
    <font>
      <b/>
      <sz val="9"/>
      <color rgb="FF595959"/>
      <name val="Arial"/>
      <family val="2"/>
    </font>
    <font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sz val="8"/>
      <color rgb="FF595959"/>
      <name val="Arial"/>
      <family val="2"/>
    </font>
    <font>
      <sz val="8"/>
      <name val="Arial"/>
      <family val="2"/>
    </font>
    <font>
      <sz val="7"/>
      <color rgb="FFFFFFFF"/>
      <name val="Calibri"/>
      <family val="2"/>
    </font>
    <font>
      <sz val="9"/>
      <color rgb="FF595959"/>
      <name val="Arial"/>
      <family val="2"/>
    </font>
    <font>
      <sz val="9"/>
      <color rgb="FF404040"/>
      <name val="Arial"/>
      <family val="2"/>
    </font>
    <font>
      <sz val="9"/>
      <color rgb="FF3F3F3F"/>
      <name val="Arial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rgb="FF595959"/>
      <name val="Arial"/>
      <family val="2"/>
    </font>
    <font>
      <sz val="10"/>
      <color rgb="FF404040"/>
      <name val="Calibri"/>
      <family val="2"/>
      <scheme val="minor"/>
    </font>
    <font>
      <b/>
      <sz val="7"/>
      <color rgb="FF404040"/>
      <name val="Calibri"/>
      <family val="2"/>
      <scheme val="minor"/>
    </font>
    <font>
      <b/>
      <sz val="10"/>
      <color rgb="FF00744D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0"/>
      <color rgb="FF40404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FFFFFF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rgb="FF00744D"/>
      <name val="Arial"/>
      <family val="2"/>
    </font>
    <font>
      <b/>
      <sz val="14"/>
      <color rgb="FF000000"/>
      <name val="Times New Roman"/>
      <family val="1"/>
    </font>
    <font>
      <b/>
      <sz val="18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8"/>
      <name val="Arial"/>
      <family val="2"/>
    </font>
    <font>
      <b/>
      <sz val="11"/>
      <color theme="1"/>
      <name val="Arial"/>
      <family val="2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</font>
    <font>
      <sz val="11"/>
      <name val="Arial"/>
      <family val="2"/>
    </font>
    <font>
      <b/>
      <sz val="11"/>
      <color theme="0" tint="-4.9989318521683403E-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Calibri"/>
      <family val="2"/>
      <scheme val="minor"/>
    </font>
    <font>
      <sz val="7"/>
      <color rgb="FF404040"/>
      <name val="Aptos Light"/>
      <family val="2"/>
    </font>
    <font>
      <sz val="11"/>
      <color rgb="FF000000"/>
      <name val="Calibri"/>
      <family val="2"/>
    </font>
    <font>
      <sz val="10"/>
      <color rgb="FFFF0000"/>
      <name val="Calibri"/>
      <family val="2"/>
      <scheme val="minor"/>
    </font>
    <font>
      <sz val="10"/>
      <color theme="1" tint="0.34998626667073579"/>
      <name val="Arial"/>
      <family val="2"/>
    </font>
    <font>
      <sz val="10"/>
      <color rgb="FF404040"/>
      <name val="Arial"/>
    </font>
    <font>
      <b/>
      <sz val="10"/>
      <color rgb="FF404040"/>
      <name val="Arial"/>
    </font>
    <font>
      <sz val="8"/>
      <color rgb="FF000000"/>
      <name val="Arial"/>
    </font>
    <font>
      <b/>
      <vertAlign val="superscript"/>
      <sz val="10"/>
      <color rgb="FF404040"/>
      <name val="Calibri Light"/>
      <family val="2"/>
    </font>
    <font>
      <sz val="9"/>
      <color rgb="FF595959"/>
      <name val="Arial"/>
    </font>
    <font>
      <sz val="8"/>
      <color rgb="FF595959"/>
      <name val="Arial"/>
    </font>
    <font>
      <sz val="9"/>
      <color rgb="FF404040"/>
      <name val="Arial"/>
    </font>
    <font>
      <sz val="9"/>
      <color rgb="FF3F3F3F"/>
      <name val="Arial"/>
    </font>
    <font>
      <b/>
      <sz val="12"/>
      <color theme="1"/>
      <name val="Arial"/>
    </font>
    <font>
      <b/>
      <sz val="12"/>
      <color theme="0"/>
      <name val="Arial"/>
    </font>
    <font>
      <b/>
      <sz val="10"/>
      <color theme="1" tint="0.249977111117893"/>
      <name val="Arial"/>
    </font>
    <font>
      <sz val="10"/>
      <color theme="1" tint="0.249977111117893"/>
      <name val="Arial"/>
    </font>
    <font>
      <sz val="10"/>
      <name val="Arial"/>
    </font>
    <font>
      <b/>
      <sz val="10"/>
      <name val="Arial"/>
    </font>
    <font>
      <b/>
      <sz val="16"/>
      <color rgb="FF00744D"/>
      <name val="Arial"/>
    </font>
    <font>
      <b/>
      <sz val="14"/>
      <color rgb="FF00744D"/>
      <name val="Arial"/>
    </font>
  </fonts>
  <fills count="2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228"/>
        <bgColor indexed="64"/>
      </patternFill>
    </fill>
    <fill>
      <patternFill patternType="solid">
        <fgColor rgb="FF46D23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008228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2" tint="-9.9978637043366805E-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theme="0"/>
        <bgColor rgb="FF000000"/>
      </patternFill>
    </fill>
  </fills>
  <borders count="9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ck">
        <color rgb="FFFFFFFF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ck">
        <color rgb="FFFFFFFF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rgb="FF375623"/>
      </top>
      <bottom style="medium">
        <color rgb="FF375623"/>
      </bottom>
      <diagonal/>
    </border>
    <border>
      <left/>
      <right/>
      <top/>
      <bottom style="medium">
        <color rgb="FFA9D08E"/>
      </bottom>
      <diagonal/>
    </border>
    <border>
      <left style="double">
        <color rgb="FF006600"/>
      </left>
      <right/>
      <top style="double">
        <color rgb="FF006600"/>
      </top>
      <bottom/>
      <diagonal/>
    </border>
    <border>
      <left/>
      <right style="double">
        <color rgb="FF006600"/>
      </right>
      <top style="double">
        <color rgb="FF006600"/>
      </top>
      <bottom/>
      <diagonal/>
    </border>
    <border>
      <left style="double">
        <color rgb="FF006600"/>
      </left>
      <right/>
      <top/>
      <bottom/>
      <diagonal/>
    </border>
    <border>
      <left/>
      <right style="double">
        <color rgb="FF006600"/>
      </right>
      <top/>
      <bottom/>
      <diagonal/>
    </border>
    <border>
      <left style="double">
        <color rgb="FF006600"/>
      </left>
      <right/>
      <top/>
      <bottom style="double">
        <color rgb="FF006600"/>
      </bottom>
      <diagonal/>
    </border>
    <border>
      <left/>
      <right style="double">
        <color rgb="FF006600"/>
      </right>
      <top/>
      <bottom style="double">
        <color rgb="FF00660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indexed="64"/>
      </top>
      <bottom/>
      <diagonal/>
    </border>
    <border>
      <left style="thin">
        <color rgb="FFFFFFFF"/>
      </left>
      <right/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thin">
        <color indexed="64"/>
      </top>
      <bottom style="double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 style="thin">
        <color auto="1"/>
      </top>
      <bottom/>
      <diagonal/>
    </border>
    <border>
      <left/>
      <right style="thin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/>
      <top/>
      <bottom style="thin">
        <color indexed="64"/>
      </bottom>
      <diagonal/>
    </border>
    <border>
      <left style="thin">
        <color rgb="FFFFFFFF"/>
      </left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/>
      <bottom style="double">
        <color indexed="64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medium">
        <color rgb="FFE7E6E6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ck">
        <color rgb="FFFFFFFF"/>
      </left>
      <right style="thick">
        <color rgb="FFFFFFFF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/>
      <diagonal/>
    </border>
    <border>
      <left/>
      <right/>
      <top/>
      <bottom style="thin">
        <color rgb="FF006C21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/>
      <diagonal/>
    </border>
    <border>
      <left style="thick">
        <color rgb="FFFFFFFF"/>
      </left>
      <right/>
      <top style="thin">
        <color indexed="64"/>
      </top>
      <bottom style="double">
        <color indexed="64"/>
      </bottom>
      <diagonal/>
    </border>
    <border>
      <left style="thick">
        <color rgb="FFFFFFFF"/>
      </left>
      <right/>
      <top/>
      <bottom style="double">
        <color indexed="64"/>
      </bottom>
      <diagonal/>
    </border>
    <border>
      <left/>
      <right style="medium">
        <color rgb="FFFFFFFF"/>
      </right>
      <top/>
      <bottom style="double">
        <color indexed="64"/>
      </bottom>
      <diagonal/>
    </border>
    <border>
      <left style="medium">
        <color rgb="FFFFFFFF"/>
      </left>
      <right style="medium">
        <color rgb="FFFFFFFF"/>
      </right>
      <top/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rgb="FFFFFFFF"/>
      </left>
      <right/>
      <top style="thin">
        <color theme="0"/>
      </top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rgb="FFFFFFFF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 style="thin">
        <color rgb="FFFFFFFF"/>
      </left>
      <right style="thin">
        <color theme="2"/>
      </right>
      <top style="thin">
        <color theme="0"/>
      </top>
      <bottom/>
      <diagonal/>
    </border>
    <border>
      <left/>
      <right/>
      <top style="thin">
        <color theme="2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/>
      <top style="thick">
        <color rgb="FFFFFFFF"/>
      </top>
      <bottom style="thin">
        <color rgb="FFFFFFFF"/>
      </bottom>
      <diagonal/>
    </border>
    <border>
      <left style="thin">
        <color theme="0"/>
      </left>
      <right/>
      <top style="thin">
        <color theme="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theme="1"/>
      </top>
      <bottom style="thin">
        <color indexed="64"/>
      </bottom>
      <diagonal/>
    </border>
    <border>
      <left/>
      <right style="thick">
        <color rgb="FFFFFFFF"/>
      </right>
      <top style="thin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0" fillId="2" borderId="0" applyFont="0" applyBorder="0" applyAlignment="0">
      <alignment vertical="center" wrapText="1"/>
    </xf>
    <xf numFmtId="0" fontId="18" fillId="0" borderId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</cellStyleXfs>
  <cellXfs count="535">
    <xf numFmtId="0" fontId="0" fillId="0" borderId="0" xfId="0"/>
    <xf numFmtId="0" fontId="1" fillId="3" borderId="0" xfId="0" applyFont="1" applyFill="1"/>
    <xf numFmtId="0" fontId="4" fillId="0" borderId="0" xfId="0" applyFont="1"/>
    <xf numFmtId="164" fontId="4" fillId="0" borderId="0" xfId="1" applyNumberFormat="1" applyFont="1"/>
    <xf numFmtId="10" fontId="4" fillId="0" borderId="0" xfId="2" applyNumberFormat="1" applyFont="1"/>
    <xf numFmtId="0" fontId="4" fillId="4" borderId="0" xfId="0" applyFont="1" applyFill="1"/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166" fontId="9" fillId="0" borderId="0" xfId="1" applyNumberFormat="1" applyFont="1" applyAlignment="1">
      <alignment horizontal="center"/>
    </xf>
    <xf numFmtId="10" fontId="10" fillId="0" borderId="0" xfId="2" applyNumberFormat="1" applyFont="1" applyAlignment="1">
      <alignment horizontal="center"/>
    </xf>
    <xf numFmtId="43" fontId="9" fillId="0" borderId="0" xfId="1" applyFont="1" applyAlignment="1">
      <alignment horizontal="center"/>
    </xf>
    <xf numFmtId="43" fontId="10" fillId="0" borderId="0" xfId="1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left" vertical="center"/>
    </xf>
    <xf numFmtId="0" fontId="18" fillId="0" borderId="0" xfId="3"/>
    <xf numFmtId="164" fontId="18" fillId="0" borderId="0" xfId="3" applyNumberFormat="1"/>
    <xf numFmtId="164" fontId="0" fillId="0" borderId="0" xfId="4" applyNumberFormat="1" applyFont="1" applyFill="1"/>
    <xf numFmtId="167" fontId="0" fillId="0" borderId="0" xfId="5" applyNumberFormat="1" applyFont="1" applyFill="1"/>
    <xf numFmtId="164" fontId="0" fillId="0" borderId="0" xfId="4" applyNumberFormat="1" applyFont="1"/>
    <xf numFmtId="3" fontId="0" fillId="0" borderId="0" xfId="0" applyNumberFormat="1"/>
    <xf numFmtId="0" fontId="21" fillId="2" borderId="0" xfId="0" applyFont="1" applyFill="1" applyAlignment="1">
      <alignment vertical="center" wrapText="1"/>
    </xf>
    <xf numFmtId="0" fontId="21" fillId="7" borderId="0" xfId="0" applyFont="1" applyFill="1" applyAlignment="1">
      <alignment vertical="center" wrapText="1"/>
    </xf>
    <xf numFmtId="0" fontId="20" fillId="2" borderId="0" xfId="0" applyFont="1" applyFill="1" applyAlignment="1">
      <alignment vertical="center" wrapText="1"/>
    </xf>
    <xf numFmtId="169" fontId="21" fillId="2" borderId="1" xfId="0" applyNumberFormat="1" applyFont="1" applyFill="1" applyBorder="1" applyAlignment="1">
      <alignment horizontal="right" vertical="center" wrapText="1"/>
    </xf>
    <xf numFmtId="169" fontId="21" fillId="7" borderId="1" xfId="0" applyNumberFormat="1" applyFont="1" applyFill="1" applyBorder="1" applyAlignment="1">
      <alignment horizontal="right" vertical="center" wrapText="1"/>
    </xf>
    <xf numFmtId="169" fontId="20" fillId="2" borderId="1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2" fillId="0" borderId="0" xfId="0" applyFont="1"/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6" borderId="0" xfId="0" applyFont="1" applyFill="1" applyAlignment="1">
      <alignment vertical="center" wrapText="1"/>
    </xf>
    <xf numFmtId="0" fontId="22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0" fillId="4" borderId="0" xfId="0" applyFill="1"/>
    <xf numFmtId="3" fontId="0" fillId="4" borderId="0" xfId="0" applyNumberFormat="1" applyFill="1"/>
    <xf numFmtId="0" fontId="21" fillId="7" borderId="0" xfId="0" applyFont="1" applyFill="1" applyAlignment="1">
      <alignment horizontal="left" vertical="center" wrapText="1" indent="2"/>
    </xf>
    <xf numFmtId="0" fontId="7" fillId="6" borderId="0" xfId="0" applyFont="1" applyFill="1" applyAlignment="1">
      <alignment horizontal="left" vertical="center" wrapText="1"/>
    </xf>
    <xf numFmtId="0" fontId="23" fillId="5" borderId="6" xfId="0" applyFont="1" applyFill="1" applyBorder="1" applyAlignment="1">
      <alignment horizontal="center" vertical="center" wrapText="1"/>
    </xf>
    <xf numFmtId="170" fontId="7" fillId="6" borderId="1" xfId="1" applyNumberFormat="1" applyFont="1" applyFill="1" applyBorder="1" applyAlignment="1">
      <alignment horizontal="center" vertical="center" wrapText="1"/>
    </xf>
    <xf numFmtId="170" fontId="7" fillId="6" borderId="6" xfId="1" applyNumberFormat="1" applyFont="1" applyFill="1" applyBorder="1" applyAlignment="1">
      <alignment horizontal="center" vertical="center" wrapText="1"/>
    </xf>
    <xf numFmtId="170" fontId="21" fillId="7" borderId="6" xfId="1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 indent="1"/>
    </xf>
    <xf numFmtId="0" fontId="22" fillId="2" borderId="0" xfId="0" applyFont="1" applyFill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" fillId="0" borderId="0" xfId="0" applyFont="1"/>
    <xf numFmtId="169" fontId="21" fillId="2" borderId="8" xfId="0" applyNumberFormat="1" applyFont="1" applyFill="1" applyBorder="1" applyAlignment="1">
      <alignment horizontal="right" vertical="center" wrapText="1"/>
    </xf>
    <xf numFmtId="3" fontId="21" fillId="2" borderId="1" xfId="0" applyNumberFormat="1" applyFont="1" applyFill="1" applyBorder="1" applyAlignment="1">
      <alignment horizontal="right" vertical="center" wrapText="1"/>
    </xf>
    <xf numFmtId="169" fontId="20" fillId="2" borderId="8" xfId="0" applyNumberFormat="1" applyFont="1" applyFill="1" applyBorder="1" applyAlignment="1">
      <alignment horizontal="right" vertical="center" wrapText="1"/>
    </xf>
    <xf numFmtId="169" fontId="20" fillId="2" borderId="10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3" fillId="5" borderId="0" xfId="0" applyFont="1" applyFill="1" applyAlignment="1">
      <alignment horizontal="center" vertical="center" wrapText="1"/>
    </xf>
    <xf numFmtId="0" fontId="21" fillId="2" borderId="3" xfId="0" applyFont="1" applyFill="1" applyBorder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31" fillId="10" borderId="24" xfId="0" applyFont="1" applyFill="1" applyBorder="1" applyAlignment="1">
      <alignment horizontal="left" indent="2"/>
    </xf>
    <xf numFmtId="164" fontId="18" fillId="10" borderId="25" xfId="4" applyNumberFormat="1" applyFont="1" applyFill="1" applyBorder="1" applyAlignment="1">
      <alignment horizontal="center"/>
    </xf>
    <xf numFmtId="0" fontId="31" fillId="10" borderId="26" xfId="0" applyFont="1" applyFill="1" applyBorder="1" applyAlignment="1">
      <alignment horizontal="left" indent="2"/>
    </xf>
    <xf numFmtId="169" fontId="20" fillId="7" borderId="8" xfId="0" applyNumberFormat="1" applyFont="1" applyFill="1" applyBorder="1" applyAlignment="1">
      <alignment horizontal="right" vertical="center" wrapText="1"/>
    </xf>
    <xf numFmtId="169" fontId="21" fillId="7" borderId="8" xfId="0" applyNumberFormat="1" applyFont="1" applyFill="1" applyBorder="1" applyAlignment="1">
      <alignment horizontal="right" vertical="center" wrapText="1"/>
    </xf>
    <xf numFmtId="0" fontId="23" fillId="11" borderId="28" xfId="0" applyFont="1" applyFill="1" applyBorder="1" applyAlignment="1">
      <alignment horizontal="left" vertical="center" wrapText="1"/>
    </xf>
    <xf numFmtId="0" fontId="23" fillId="11" borderId="28" xfId="0" applyFont="1" applyFill="1" applyBorder="1" applyAlignment="1">
      <alignment horizontal="center" vertical="center" wrapText="1"/>
    </xf>
    <xf numFmtId="169" fontId="18" fillId="12" borderId="3" xfId="0" applyNumberFormat="1" applyFont="1" applyFill="1" applyBorder="1" applyAlignment="1">
      <alignment horizontal="left" vertical="center" wrapText="1"/>
    </xf>
    <xf numFmtId="10" fontId="18" fillId="12" borderId="3" xfId="0" applyNumberFormat="1" applyFont="1" applyFill="1" applyBorder="1" applyAlignment="1">
      <alignment horizontal="center" vertical="center" wrapText="1"/>
    </xf>
    <xf numFmtId="10" fontId="18" fillId="12" borderId="3" xfId="2" applyNumberFormat="1" applyFont="1" applyFill="1" applyBorder="1" applyAlignment="1">
      <alignment horizontal="center" vertical="center" wrapText="1"/>
    </xf>
    <xf numFmtId="169" fontId="22" fillId="2" borderId="1" xfId="0" applyNumberFormat="1" applyFont="1" applyFill="1" applyBorder="1" applyAlignment="1">
      <alignment horizontal="right" vertical="center" wrapText="1"/>
    </xf>
    <xf numFmtId="0" fontId="22" fillId="7" borderId="0" xfId="0" applyFont="1" applyFill="1" applyAlignment="1">
      <alignment vertical="center" wrapText="1"/>
    </xf>
    <xf numFmtId="169" fontId="22" fillId="7" borderId="1" xfId="0" applyNumberFormat="1" applyFont="1" applyFill="1" applyBorder="1" applyAlignment="1">
      <alignment horizontal="right" vertical="center" wrapText="1"/>
    </xf>
    <xf numFmtId="3" fontId="21" fillId="7" borderId="1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vertical="center" wrapText="1"/>
    </xf>
    <xf numFmtId="43" fontId="31" fillId="0" borderId="0" xfId="1" applyFont="1" applyBorder="1" applyAlignment="1">
      <alignment vertical="center"/>
    </xf>
    <xf numFmtId="43" fontId="17" fillId="0" borderId="0" xfId="1" applyFont="1"/>
    <xf numFmtId="43" fontId="31" fillId="0" borderId="0" xfId="1" applyFont="1" applyAlignment="1">
      <alignment vertical="center"/>
    </xf>
    <xf numFmtId="0" fontId="31" fillId="0" borderId="0" xfId="0" applyFont="1" applyAlignment="1">
      <alignment vertical="center"/>
    </xf>
    <xf numFmtId="170" fontId="31" fillId="0" borderId="0" xfId="1" applyNumberFormat="1" applyFont="1" applyAlignment="1">
      <alignment vertical="center"/>
    </xf>
    <xf numFmtId="0" fontId="17" fillId="0" borderId="3" xfId="0" applyFont="1" applyBorder="1" applyAlignment="1">
      <alignment vertical="center" wrapText="1"/>
    </xf>
    <xf numFmtId="170" fontId="17" fillId="0" borderId="0" xfId="1" applyNumberFormat="1" applyFont="1"/>
    <xf numFmtId="0" fontId="31" fillId="0" borderId="0" xfId="0" applyFont="1" applyAlignment="1">
      <alignment horizontal="right" vertical="center"/>
    </xf>
    <xf numFmtId="0" fontId="31" fillId="0" borderId="21" xfId="0" applyFont="1" applyBorder="1" applyAlignment="1">
      <alignment vertical="center"/>
    </xf>
    <xf numFmtId="43" fontId="31" fillId="0" borderId="21" xfId="1" applyFont="1" applyBorder="1" applyAlignment="1">
      <alignment vertical="center"/>
    </xf>
    <xf numFmtId="43" fontId="4" fillId="0" borderId="0" xfId="1" applyFont="1" applyFill="1"/>
    <xf numFmtId="0" fontId="24" fillId="0" borderId="0" xfId="0" applyFont="1" applyAlignment="1">
      <alignment horizontal="left" vertical="center" wrapText="1"/>
    </xf>
    <xf numFmtId="0" fontId="25" fillId="2" borderId="0" xfId="0" applyFont="1" applyFill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36" fillId="0" borderId="0" xfId="0" applyFont="1"/>
    <xf numFmtId="0" fontId="25" fillId="2" borderId="0" xfId="0" applyFont="1" applyFill="1" applyAlignment="1">
      <alignment horizontal="left" vertical="center" wrapText="1" indent="1"/>
    </xf>
    <xf numFmtId="0" fontId="20" fillId="2" borderId="0" xfId="0" applyFont="1" applyFill="1" applyAlignment="1">
      <alignment horizontal="left" vertical="center" wrapText="1" indent="1"/>
    </xf>
    <xf numFmtId="0" fontId="38" fillId="2" borderId="0" xfId="0" applyFont="1" applyFill="1"/>
    <xf numFmtId="0" fontId="18" fillId="2" borderId="0" xfId="0" applyFont="1" applyFill="1" applyAlignment="1">
      <alignment horizontal="left" indent="2"/>
    </xf>
    <xf numFmtId="0" fontId="17" fillId="2" borderId="0" xfId="0" applyFont="1" applyFill="1" applyAlignment="1">
      <alignment horizontal="left" indent="2"/>
    </xf>
    <xf numFmtId="168" fontId="20" fillId="2" borderId="1" xfId="0" applyNumberFormat="1" applyFont="1" applyFill="1" applyBorder="1" applyAlignment="1">
      <alignment horizontal="right" vertical="center" wrapText="1"/>
    </xf>
    <xf numFmtId="169" fontId="25" fillId="7" borderId="11" xfId="0" applyNumberFormat="1" applyFont="1" applyFill="1" applyBorder="1" applyAlignment="1">
      <alignment horizontal="right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20" fillId="7" borderId="0" xfId="0" applyFont="1" applyFill="1" applyAlignment="1">
      <alignment vertical="center" wrapText="1"/>
    </xf>
    <xf numFmtId="0" fontId="43" fillId="0" borderId="0" xfId="0" applyFont="1"/>
    <xf numFmtId="0" fontId="43" fillId="0" borderId="0" xfId="0" applyFont="1" applyAlignment="1">
      <alignment horizontal="center" vertical="center"/>
    </xf>
    <xf numFmtId="170" fontId="21" fillId="7" borderId="1" xfId="1" applyNumberFormat="1" applyFont="1" applyFill="1" applyBorder="1" applyAlignment="1">
      <alignment horizontal="center" vertical="center" wrapText="1"/>
    </xf>
    <xf numFmtId="164" fontId="19" fillId="2" borderId="31" xfId="1" applyNumberFormat="1" applyFont="1" applyFill="1" applyBorder="1"/>
    <xf numFmtId="0" fontId="38" fillId="2" borderId="31" xfId="0" applyFont="1" applyFill="1" applyBorder="1"/>
    <xf numFmtId="169" fontId="44" fillId="0" borderId="0" xfId="0" applyNumberFormat="1" applyFont="1"/>
    <xf numFmtId="168" fontId="21" fillId="2" borderId="1" xfId="0" applyNumberFormat="1" applyFont="1" applyFill="1" applyBorder="1" applyAlignment="1">
      <alignment horizontal="right" vertical="center" wrapText="1"/>
    </xf>
    <xf numFmtId="168" fontId="21" fillId="7" borderId="1" xfId="0" applyNumberFormat="1" applyFont="1" applyFill="1" applyBorder="1" applyAlignment="1">
      <alignment horizontal="right" vertical="center" wrapText="1"/>
    </xf>
    <xf numFmtId="168" fontId="25" fillId="7" borderId="11" xfId="0" applyNumberFormat="1" applyFont="1" applyFill="1" applyBorder="1" applyAlignment="1">
      <alignment horizontal="right" vertical="center" wrapText="1"/>
    </xf>
    <xf numFmtId="168" fontId="21" fillId="7" borderId="8" xfId="0" applyNumberFormat="1" applyFont="1" applyFill="1" applyBorder="1" applyAlignment="1">
      <alignment horizontal="right" vertical="center" wrapText="1"/>
    </xf>
    <xf numFmtId="164" fontId="45" fillId="0" borderId="0" xfId="1" applyNumberFormat="1" applyFont="1"/>
    <xf numFmtId="10" fontId="45" fillId="0" borderId="0" xfId="2" applyNumberFormat="1" applyFont="1"/>
    <xf numFmtId="0" fontId="47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left" vertical="center"/>
    </xf>
    <xf numFmtId="169" fontId="21" fillId="12" borderId="28" xfId="0" applyNumberFormat="1" applyFont="1" applyFill="1" applyBorder="1" applyAlignment="1">
      <alignment horizontal="right" vertical="center" wrapText="1"/>
    </xf>
    <xf numFmtId="169" fontId="21" fillId="13" borderId="28" xfId="0" applyNumberFormat="1" applyFont="1" applyFill="1" applyBorder="1" applyAlignment="1">
      <alignment horizontal="right" vertical="center" wrapText="1"/>
    </xf>
    <xf numFmtId="169" fontId="18" fillId="12" borderId="39" xfId="0" applyNumberFormat="1" applyFont="1" applyFill="1" applyBorder="1" applyAlignment="1">
      <alignment horizontal="right" vertical="center" wrapText="1"/>
    </xf>
    <xf numFmtId="169" fontId="18" fillId="12" borderId="40" xfId="0" applyNumberFormat="1" applyFont="1" applyFill="1" applyBorder="1" applyAlignment="1">
      <alignment horizontal="right" vertical="center" wrapText="1"/>
    </xf>
    <xf numFmtId="3" fontId="20" fillId="12" borderId="41" xfId="0" applyNumberFormat="1" applyFont="1" applyFill="1" applyBorder="1" applyAlignment="1">
      <alignment horizontal="right" vertical="center" wrapText="1"/>
    </xf>
    <xf numFmtId="169" fontId="22" fillId="2" borderId="0" xfId="0" applyNumberFormat="1" applyFont="1" applyFill="1" applyAlignment="1">
      <alignment vertical="center" wrapText="1"/>
    </xf>
    <xf numFmtId="0" fontId="21" fillId="12" borderId="42" xfId="0" applyFont="1" applyFill="1" applyBorder="1" applyAlignment="1">
      <alignment horizontal="right" vertical="center" wrapText="1"/>
    </xf>
    <xf numFmtId="169" fontId="21" fillId="12" borderId="42" xfId="0" applyNumberFormat="1" applyFont="1" applyFill="1" applyBorder="1" applyAlignment="1">
      <alignment horizontal="right" vertical="center" wrapText="1"/>
    </xf>
    <xf numFmtId="169" fontId="21" fillId="12" borderId="43" xfId="0" applyNumberFormat="1" applyFont="1" applyFill="1" applyBorder="1" applyAlignment="1">
      <alignment horizontal="right" vertical="center" wrapText="1"/>
    </xf>
    <xf numFmtId="169" fontId="20" fillId="12" borderId="43" xfId="0" applyNumberFormat="1" applyFont="1" applyFill="1" applyBorder="1" applyAlignment="1">
      <alignment horizontal="right" vertical="center" wrapText="1"/>
    </xf>
    <xf numFmtId="169" fontId="20" fillId="12" borderId="44" xfId="0" applyNumberFormat="1" applyFont="1" applyFill="1" applyBorder="1" applyAlignment="1">
      <alignment horizontal="right" vertical="center" wrapText="1"/>
    </xf>
    <xf numFmtId="169" fontId="20" fillId="12" borderId="45" xfId="0" applyNumberFormat="1" applyFont="1" applyFill="1" applyBorder="1" applyAlignment="1">
      <alignment horizontal="right" vertical="center" wrapText="1"/>
    </xf>
    <xf numFmtId="3" fontId="21" fillId="12" borderId="28" xfId="0" applyNumberFormat="1" applyFont="1" applyFill="1" applyBorder="1" applyAlignment="1">
      <alignment horizontal="right" vertical="center" wrapText="1"/>
    </xf>
    <xf numFmtId="0" fontId="21" fillId="12" borderId="28" xfId="0" applyFont="1" applyFill="1" applyBorder="1" applyAlignment="1">
      <alignment vertical="center" wrapText="1"/>
    </xf>
    <xf numFmtId="170" fontId="21" fillId="12" borderId="28" xfId="1" applyNumberFormat="1" applyFont="1" applyFill="1" applyBorder="1" applyAlignment="1">
      <alignment horizontal="right" vertical="center" wrapText="1"/>
    </xf>
    <xf numFmtId="3" fontId="20" fillId="12" borderId="30" xfId="0" applyNumberFormat="1" applyFont="1" applyFill="1" applyBorder="1" applyAlignment="1">
      <alignment horizontal="right" vertical="center" wrapText="1"/>
    </xf>
    <xf numFmtId="3" fontId="20" fillId="12" borderId="0" xfId="0" applyNumberFormat="1" applyFont="1" applyFill="1" applyAlignment="1">
      <alignment horizontal="right" vertical="center" wrapText="1"/>
    </xf>
    <xf numFmtId="3" fontId="21" fillId="12" borderId="0" xfId="0" applyNumberFormat="1" applyFont="1" applyFill="1" applyAlignment="1">
      <alignment horizontal="right" vertical="center" wrapText="1"/>
    </xf>
    <xf numFmtId="43" fontId="21" fillId="12" borderId="0" xfId="1" applyFont="1" applyFill="1" applyBorder="1" applyAlignment="1">
      <alignment horizontal="right" vertical="center" wrapText="1"/>
    </xf>
    <xf numFmtId="3" fontId="20" fillId="12" borderId="38" xfId="0" applyNumberFormat="1" applyFont="1" applyFill="1" applyBorder="1" applyAlignment="1">
      <alignment horizontal="right" vertical="center" wrapText="1"/>
    </xf>
    <xf numFmtId="3" fontId="20" fillId="12" borderId="51" xfId="0" applyNumberFormat="1" applyFont="1" applyFill="1" applyBorder="1" applyAlignment="1">
      <alignment horizontal="right" vertical="center" wrapText="1"/>
    </xf>
    <xf numFmtId="169" fontId="21" fillId="12" borderId="50" xfId="0" applyNumberFormat="1" applyFont="1" applyFill="1" applyBorder="1" applyAlignment="1">
      <alignment horizontal="right" vertical="center" wrapText="1"/>
    </xf>
    <xf numFmtId="169" fontId="20" fillId="12" borderId="51" xfId="0" applyNumberFormat="1" applyFont="1" applyFill="1" applyBorder="1" applyAlignment="1">
      <alignment horizontal="right" vertical="center" wrapText="1"/>
    </xf>
    <xf numFmtId="169" fontId="21" fillId="12" borderId="0" xfId="0" applyNumberFormat="1" applyFont="1" applyFill="1" applyAlignment="1">
      <alignment horizontal="right" vertical="center" wrapText="1"/>
    </xf>
    <xf numFmtId="169" fontId="21" fillId="12" borderId="40" xfId="0" applyNumberFormat="1" applyFont="1" applyFill="1" applyBorder="1" applyAlignment="1">
      <alignment horizontal="right" vertical="center" wrapText="1"/>
    </xf>
    <xf numFmtId="169" fontId="20" fillId="12" borderId="50" xfId="0" applyNumberFormat="1" applyFont="1" applyFill="1" applyBorder="1" applyAlignment="1">
      <alignment horizontal="right" vertical="center" wrapText="1"/>
    </xf>
    <xf numFmtId="169" fontId="20" fillId="12" borderId="31" xfId="0" applyNumberFormat="1" applyFont="1" applyFill="1" applyBorder="1" applyAlignment="1">
      <alignment horizontal="right" vertical="center" wrapText="1"/>
    </xf>
    <xf numFmtId="169" fontId="20" fillId="12" borderId="52" xfId="0" applyNumberFormat="1" applyFont="1" applyFill="1" applyBorder="1" applyAlignment="1">
      <alignment horizontal="right" vertical="center" wrapText="1"/>
    </xf>
    <xf numFmtId="0" fontId="23" fillId="11" borderId="3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43" fontId="18" fillId="2" borderId="34" xfId="1" applyFont="1" applyFill="1" applyBorder="1" applyAlignment="1">
      <alignment vertical="center" wrapText="1"/>
    </xf>
    <xf numFmtId="43" fontId="18" fillId="2" borderId="34" xfId="1" quotePrefix="1" applyFont="1" applyFill="1" applyBorder="1" applyAlignment="1">
      <alignment vertical="center" wrapText="1"/>
    </xf>
    <xf numFmtId="0" fontId="23" fillId="11" borderId="0" xfId="0" applyFont="1" applyFill="1" applyAlignment="1">
      <alignment horizontal="center" vertical="center" wrapText="1"/>
    </xf>
    <xf numFmtId="43" fontId="18" fillId="7" borderId="34" xfId="1" applyFont="1" applyFill="1" applyBorder="1" applyAlignment="1">
      <alignment vertical="center" wrapText="1"/>
    </xf>
    <xf numFmtId="0" fontId="16" fillId="5" borderId="35" xfId="0" applyFont="1" applyFill="1" applyBorder="1" applyAlignment="1">
      <alignment horizontal="center" vertical="center" wrapText="1"/>
    </xf>
    <xf numFmtId="0" fontId="16" fillId="5" borderId="54" xfId="0" applyFont="1" applyFill="1" applyBorder="1" applyAlignment="1">
      <alignment horizontal="center" vertical="center" wrapText="1"/>
    </xf>
    <xf numFmtId="0" fontId="26" fillId="5" borderId="0" xfId="0" applyFont="1" applyFill="1" applyAlignment="1">
      <alignment vertical="center" wrapText="1"/>
    </xf>
    <xf numFmtId="0" fontId="8" fillId="5" borderId="0" xfId="0" applyFont="1" applyFill="1" applyAlignment="1">
      <alignment vertical="center" wrapText="1"/>
    </xf>
    <xf numFmtId="0" fontId="43" fillId="0" borderId="0" xfId="0" applyFont="1" applyAlignment="1">
      <alignment horizontal="center"/>
    </xf>
    <xf numFmtId="0" fontId="49" fillId="0" borderId="56" xfId="0" applyFont="1" applyBorder="1" applyAlignment="1">
      <alignment horizontal="left" vertical="center" wrapText="1" indent="1"/>
    </xf>
    <xf numFmtId="0" fontId="46" fillId="0" borderId="56" xfId="0" applyFont="1" applyBorder="1" applyAlignment="1">
      <alignment horizontal="left" vertical="center" wrapText="1" indent="1"/>
    </xf>
    <xf numFmtId="4" fontId="50" fillId="0" borderId="56" xfId="0" applyNumberFormat="1" applyFont="1" applyBorder="1" applyAlignment="1">
      <alignment horizontal="right" vertical="center" wrapText="1"/>
    </xf>
    <xf numFmtId="17" fontId="50" fillId="0" borderId="56" xfId="0" applyNumberFormat="1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10" fontId="51" fillId="0" borderId="56" xfId="0" applyNumberFormat="1" applyFont="1" applyBorder="1" applyAlignment="1">
      <alignment horizontal="center" vertical="center" wrapText="1"/>
    </xf>
    <xf numFmtId="4" fontId="49" fillId="0" borderId="56" xfId="0" applyNumberFormat="1" applyFont="1" applyBorder="1" applyAlignment="1">
      <alignment horizontal="right" vertical="center" wrapText="1"/>
    </xf>
    <xf numFmtId="17" fontId="49" fillId="0" borderId="56" xfId="0" applyNumberFormat="1" applyFont="1" applyBorder="1" applyAlignment="1">
      <alignment horizontal="center" vertical="center" wrapText="1"/>
    </xf>
    <xf numFmtId="0" fontId="49" fillId="0" borderId="56" xfId="0" applyFont="1" applyBorder="1" applyAlignment="1">
      <alignment horizontal="center" vertical="center" wrapText="1"/>
    </xf>
    <xf numFmtId="0" fontId="46" fillId="0" borderId="56" xfId="0" applyFont="1" applyBorder="1" applyAlignment="1">
      <alignment horizontal="right" vertical="center" wrapText="1" indent="1"/>
    </xf>
    <xf numFmtId="2" fontId="49" fillId="0" borderId="56" xfId="0" applyNumberFormat="1" applyFont="1" applyBorder="1" applyAlignment="1">
      <alignment horizontal="right" vertical="center" wrapText="1" indent="1"/>
    </xf>
    <xf numFmtId="10" fontId="49" fillId="0" borderId="56" xfId="2" applyNumberFormat="1" applyFont="1" applyBorder="1" applyAlignment="1">
      <alignment horizontal="right" vertical="center" wrapText="1" indent="1"/>
    </xf>
    <xf numFmtId="0" fontId="52" fillId="0" borderId="57" xfId="0" applyFont="1" applyBorder="1" applyAlignment="1">
      <alignment vertical="center" wrapText="1"/>
    </xf>
    <xf numFmtId="0" fontId="42" fillId="0" borderId="57" xfId="0" applyFont="1" applyBorder="1" applyAlignment="1">
      <alignment horizontal="center" vertical="center" wrapText="1"/>
    </xf>
    <xf numFmtId="170" fontId="17" fillId="0" borderId="0" xfId="1" applyNumberFormat="1" applyFont="1" applyAlignment="1">
      <alignment horizontal="right"/>
    </xf>
    <xf numFmtId="43" fontId="31" fillId="0" borderId="0" xfId="1" applyFont="1" applyAlignment="1">
      <alignment horizontal="right" vertical="center"/>
    </xf>
    <xf numFmtId="43" fontId="31" fillId="0" borderId="21" xfId="1" applyFont="1" applyBorder="1" applyAlignment="1">
      <alignment horizontal="right" vertical="center"/>
    </xf>
    <xf numFmtId="169" fontId="21" fillId="12" borderId="42" xfId="0" applyNumberFormat="1" applyFont="1" applyFill="1" applyBorder="1" applyAlignment="1">
      <alignment horizontal="left" vertical="center" wrapText="1"/>
    </xf>
    <xf numFmtId="169" fontId="20" fillId="12" borderId="42" xfId="0" applyNumberFormat="1" applyFont="1" applyFill="1" applyBorder="1" applyAlignment="1">
      <alignment horizontal="left" vertical="center" wrapText="1"/>
    </xf>
    <xf numFmtId="164" fontId="55" fillId="12" borderId="42" xfId="0" applyNumberFormat="1" applyFont="1" applyFill="1" applyBorder="1" applyAlignment="1">
      <alignment horizontal="right" vertical="center" wrapText="1"/>
    </xf>
    <xf numFmtId="164" fontId="55" fillId="13" borderId="42" xfId="0" applyNumberFormat="1" applyFont="1" applyFill="1" applyBorder="1" applyAlignment="1">
      <alignment horizontal="right" vertical="center" wrapText="1"/>
    </xf>
    <xf numFmtId="0" fontId="20" fillId="2" borderId="1" xfId="0" applyFont="1" applyFill="1" applyBorder="1" applyAlignment="1">
      <alignment vertical="center" wrapText="1"/>
    </xf>
    <xf numFmtId="169" fontId="20" fillId="2" borderId="2" xfId="0" applyNumberFormat="1" applyFont="1" applyFill="1" applyBorder="1" applyAlignment="1">
      <alignment horizontal="right" vertical="center" wrapText="1"/>
    </xf>
    <xf numFmtId="169" fontId="21" fillId="2" borderId="2" xfId="0" applyNumberFormat="1" applyFont="1" applyFill="1" applyBorder="1" applyAlignment="1">
      <alignment horizontal="right" vertical="center" wrapText="1"/>
    </xf>
    <xf numFmtId="0" fontId="21" fillId="2" borderId="1" xfId="0" applyFont="1" applyFill="1" applyBorder="1" applyAlignment="1">
      <alignment horizontal="left" vertical="center" wrapText="1" indent="1"/>
    </xf>
    <xf numFmtId="169" fontId="21" fillId="2" borderId="29" xfId="0" applyNumberFormat="1" applyFont="1" applyFill="1" applyBorder="1" applyAlignment="1">
      <alignment horizontal="right" vertical="center" wrapText="1"/>
    </xf>
    <xf numFmtId="43" fontId="21" fillId="12" borderId="28" xfId="1" applyFont="1" applyFill="1" applyBorder="1" applyAlignment="1">
      <alignment horizontal="right" vertical="center" wrapText="1"/>
    </xf>
    <xf numFmtId="0" fontId="58" fillId="0" borderId="0" xfId="0" applyFont="1" applyAlignment="1">
      <alignment horizontal="left" vertical="center"/>
    </xf>
    <xf numFmtId="0" fontId="59" fillId="5" borderId="0" xfId="0" applyFont="1" applyFill="1" applyAlignment="1">
      <alignment horizontal="center" vertical="center" wrapText="1"/>
    </xf>
    <xf numFmtId="0" fontId="59" fillId="5" borderId="1" xfId="0" applyFont="1" applyFill="1" applyBorder="1" applyAlignment="1">
      <alignment horizontal="center" vertical="center" wrapText="1"/>
    </xf>
    <xf numFmtId="0" fontId="60" fillId="2" borderId="0" xfId="0" applyFont="1" applyFill="1" applyAlignment="1">
      <alignment vertical="center" wrapText="1"/>
    </xf>
    <xf numFmtId="0" fontId="56" fillId="2" borderId="0" xfId="0" applyFont="1" applyFill="1" applyAlignment="1">
      <alignment vertical="center" wrapText="1"/>
    </xf>
    <xf numFmtId="169" fontId="56" fillId="2" borderId="8" xfId="0" applyNumberFormat="1" applyFont="1" applyFill="1" applyBorder="1" applyAlignment="1">
      <alignment horizontal="right" vertical="center" wrapText="1"/>
    </xf>
    <xf numFmtId="169" fontId="60" fillId="2" borderId="3" xfId="0" applyNumberFormat="1" applyFont="1" applyFill="1" applyBorder="1" applyAlignment="1">
      <alignment horizontal="right" vertical="center" wrapText="1"/>
    </xf>
    <xf numFmtId="169" fontId="56" fillId="2" borderId="1" xfId="0" applyNumberFormat="1" applyFont="1" applyFill="1" applyBorder="1" applyAlignment="1">
      <alignment horizontal="right" vertical="center" wrapText="1"/>
    </xf>
    <xf numFmtId="0" fontId="56" fillId="2" borderId="3" xfId="0" applyFont="1" applyFill="1" applyBorder="1" applyAlignment="1">
      <alignment vertical="center" wrapText="1"/>
    </xf>
    <xf numFmtId="0" fontId="60" fillId="0" borderId="3" xfId="0" applyFont="1" applyBorder="1" applyAlignment="1">
      <alignment vertical="center" wrapText="1"/>
    </xf>
    <xf numFmtId="0" fontId="59" fillId="5" borderId="58" xfId="0" applyFont="1" applyFill="1" applyBorder="1" applyAlignment="1">
      <alignment horizontal="center" vertical="center" wrapText="1"/>
    </xf>
    <xf numFmtId="0" fontId="59" fillId="5" borderId="15" xfId="0" applyFont="1" applyFill="1" applyBorder="1" applyAlignment="1">
      <alignment horizontal="center" vertical="center" wrapText="1"/>
    </xf>
    <xf numFmtId="0" fontId="59" fillId="11" borderId="33" xfId="0" applyFont="1" applyFill="1" applyBorder="1" applyAlignment="1">
      <alignment horizontal="center" vertical="center" wrapText="1"/>
    </xf>
    <xf numFmtId="0" fontId="59" fillId="5" borderId="17" xfId="0" applyFont="1" applyFill="1" applyBorder="1" applyAlignment="1">
      <alignment horizontal="center" vertical="center" wrapText="1"/>
    </xf>
    <xf numFmtId="0" fontId="61" fillId="2" borderId="0" xfId="0" applyFont="1" applyFill="1" applyAlignment="1">
      <alignment vertical="center" wrapText="1"/>
    </xf>
    <xf numFmtId="1" fontId="62" fillId="2" borderId="12" xfId="0" applyNumberFormat="1" applyFont="1" applyFill="1" applyBorder="1" applyAlignment="1">
      <alignment horizontal="center" vertical="center" wrapText="1"/>
    </xf>
    <xf numFmtId="0" fontId="62" fillId="2" borderId="12" xfId="0" applyFont="1" applyFill="1" applyBorder="1" applyAlignment="1">
      <alignment horizontal="center" vertical="center" wrapText="1"/>
    </xf>
    <xf numFmtId="169" fontId="62" fillId="2" borderId="12" xfId="1" applyNumberFormat="1" applyFont="1" applyFill="1" applyBorder="1" applyAlignment="1">
      <alignment horizontal="right" vertical="center" wrapText="1"/>
    </xf>
    <xf numFmtId="0" fontId="62" fillId="2" borderId="0" xfId="0" applyFont="1" applyFill="1" applyAlignment="1">
      <alignment vertical="center" wrapText="1"/>
    </xf>
    <xf numFmtId="10" fontId="62" fillId="2" borderId="12" xfId="2" applyNumberFormat="1" applyFont="1" applyFill="1" applyBorder="1" applyAlignment="1">
      <alignment horizontal="center" vertical="center" wrapText="1"/>
    </xf>
    <xf numFmtId="169" fontId="62" fillId="2" borderId="12" xfId="0" applyNumberFormat="1" applyFont="1" applyFill="1" applyBorder="1" applyAlignment="1">
      <alignment horizontal="center" vertical="center" wrapText="1"/>
    </xf>
    <xf numFmtId="169" fontId="62" fillId="2" borderId="16" xfId="0" applyNumberFormat="1" applyFont="1" applyFill="1" applyBorder="1" applyAlignment="1">
      <alignment horizontal="center" vertical="center" wrapText="1"/>
    </xf>
    <xf numFmtId="0" fontId="59" fillId="11" borderId="34" xfId="0" applyFont="1" applyFill="1" applyBorder="1" applyAlignment="1">
      <alignment vertical="center" wrapText="1"/>
    </xf>
    <xf numFmtId="0" fontId="59" fillId="11" borderId="34" xfId="0" applyFont="1" applyFill="1" applyBorder="1" applyAlignment="1">
      <alignment horizontal="center" vertical="center" wrapText="1"/>
    </xf>
    <xf numFmtId="0" fontId="59" fillId="11" borderId="53" xfId="0" applyFont="1" applyFill="1" applyBorder="1" applyAlignment="1">
      <alignment horizontal="center" vertical="center" wrapText="1"/>
    </xf>
    <xf numFmtId="0" fontId="62" fillId="12" borderId="32" xfId="0" applyFont="1" applyFill="1" applyBorder="1" applyAlignment="1">
      <alignment vertical="center" wrapText="1"/>
    </xf>
    <xf numFmtId="169" fontId="62" fillId="12" borderId="37" xfId="1" applyNumberFormat="1" applyFont="1" applyFill="1" applyBorder="1" applyAlignment="1">
      <alignment horizontal="right" vertical="center" wrapText="1"/>
    </xf>
    <xf numFmtId="169" fontId="62" fillId="12" borderId="32" xfId="0" applyNumberFormat="1" applyFont="1" applyFill="1" applyBorder="1" applyAlignment="1">
      <alignment vertical="center" wrapText="1"/>
    </xf>
    <xf numFmtId="169" fontId="62" fillId="12" borderId="40" xfId="1" applyNumberFormat="1" applyFont="1" applyFill="1" applyBorder="1" applyAlignment="1">
      <alignment horizontal="right" vertical="center" wrapText="1"/>
    </xf>
    <xf numFmtId="169" fontId="62" fillId="12" borderId="46" xfId="1" applyNumberFormat="1" applyFont="1" applyFill="1" applyBorder="1" applyAlignment="1">
      <alignment horizontal="right" vertical="center" wrapText="1"/>
    </xf>
    <xf numFmtId="169" fontId="62" fillId="12" borderId="47" xfId="1" applyNumberFormat="1" applyFont="1" applyFill="1" applyBorder="1" applyAlignment="1">
      <alignment horizontal="right" vertical="center" wrapText="1"/>
    </xf>
    <xf numFmtId="169" fontId="62" fillId="12" borderId="48" xfId="1" applyNumberFormat="1" applyFont="1" applyFill="1" applyBorder="1" applyAlignment="1">
      <alignment horizontal="right" vertical="center" wrapText="1"/>
    </xf>
    <xf numFmtId="0" fontId="61" fillId="12" borderId="32" xfId="0" applyFont="1" applyFill="1" applyBorder="1" applyAlignment="1">
      <alignment vertical="center" wrapText="1"/>
    </xf>
    <xf numFmtId="169" fontId="61" fillId="12" borderId="49" xfId="1" applyNumberFormat="1" applyFont="1" applyFill="1" applyBorder="1" applyAlignment="1">
      <alignment horizontal="right" vertical="center" wrapText="1"/>
    </xf>
    <xf numFmtId="169" fontId="61" fillId="12" borderId="41" xfId="1" applyNumberFormat="1" applyFont="1" applyFill="1" applyBorder="1" applyAlignment="1">
      <alignment horizontal="right" vertical="center" wrapText="1"/>
    </xf>
    <xf numFmtId="169" fontId="63" fillId="0" borderId="0" xfId="0" applyNumberFormat="1" applyFont="1"/>
    <xf numFmtId="169" fontId="62" fillId="12" borderId="32" xfId="1" applyNumberFormat="1" applyFont="1" applyFill="1" applyBorder="1" applyAlignment="1">
      <alignment horizontal="right" vertical="center" wrapText="1"/>
    </xf>
    <xf numFmtId="169" fontId="62" fillId="12" borderId="39" xfId="1" applyNumberFormat="1" applyFont="1" applyFill="1" applyBorder="1" applyAlignment="1">
      <alignment horizontal="right" vertical="center" wrapText="1"/>
    </xf>
    <xf numFmtId="169" fontId="61" fillId="12" borderId="38" xfId="0" applyNumberFormat="1" applyFont="1" applyFill="1" applyBorder="1" applyAlignment="1">
      <alignment vertical="center" wrapText="1"/>
    </xf>
    <xf numFmtId="169" fontId="61" fillId="12" borderId="7" xfId="1" applyNumberFormat="1" applyFont="1" applyFill="1" applyBorder="1" applyAlignment="1">
      <alignment horizontal="right" vertical="center" wrapText="1"/>
    </xf>
    <xf numFmtId="0" fontId="65" fillId="0" borderId="0" xfId="0" quotePrefix="1" applyFont="1" applyAlignment="1">
      <alignment vertical="top"/>
    </xf>
    <xf numFmtId="169" fontId="62" fillId="2" borderId="16" xfId="1" applyNumberFormat="1" applyFont="1" applyFill="1" applyBorder="1" applyAlignment="1">
      <alignment horizontal="right" vertical="center" wrapText="1"/>
    </xf>
    <xf numFmtId="0" fontId="29" fillId="14" borderId="24" xfId="0" applyFont="1" applyFill="1" applyBorder="1" applyAlignment="1">
      <alignment horizontal="left" indent="1"/>
    </xf>
    <xf numFmtId="164" fontId="30" fillId="14" borderId="25" xfId="4" applyNumberFormat="1" applyFont="1" applyFill="1" applyBorder="1" applyAlignment="1">
      <alignment horizontal="center"/>
    </xf>
    <xf numFmtId="0" fontId="29" fillId="10" borderId="24" xfId="0" applyFont="1" applyFill="1" applyBorder="1" applyAlignment="1">
      <alignment horizontal="left" indent="1"/>
    </xf>
    <xf numFmtId="164" fontId="30" fillId="10" borderId="25" xfId="4" applyNumberFormat="1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43" fontId="18" fillId="15" borderId="34" xfId="1" applyFont="1" applyFill="1" applyBorder="1" applyAlignment="1">
      <alignment vertical="center" wrapText="1"/>
    </xf>
    <xf numFmtId="9" fontId="20" fillId="12" borderId="0" xfId="2" applyFont="1" applyFill="1" applyAlignment="1">
      <alignment horizontal="right" vertical="center" wrapText="1"/>
    </xf>
    <xf numFmtId="0" fontId="0" fillId="0" borderId="0" xfId="0" quotePrefix="1"/>
    <xf numFmtId="0" fontId="40" fillId="5" borderId="0" xfId="0" applyFont="1" applyFill="1" applyAlignment="1">
      <alignment vertical="center" wrapText="1"/>
    </xf>
    <xf numFmtId="0" fontId="23" fillId="11" borderId="39" xfId="0" applyFont="1" applyFill="1" applyBorder="1" applyAlignment="1">
      <alignment horizontal="center" vertical="center" wrapText="1"/>
    </xf>
    <xf numFmtId="3" fontId="50" fillId="0" borderId="56" xfId="0" applyNumberFormat="1" applyFont="1" applyBorder="1" applyAlignment="1">
      <alignment horizontal="right" vertical="center" wrapText="1"/>
    </xf>
    <xf numFmtId="3" fontId="49" fillId="0" borderId="56" xfId="0" applyNumberFormat="1" applyFont="1" applyBorder="1" applyAlignment="1">
      <alignment horizontal="right" vertical="center" wrapText="1"/>
    </xf>
    <xf numFmtId="3" fontId="52" fillId="0" borderId="57" xfId="0" applyNumberFormat="1" applyFont="1" applyBorder="1" applyAlignment="1">
      <alignment horizontal="right" vertical="center" wrapText="1"/>
    </xf>
    <xf numFmtId="0" fontId="54" fillId="0" borderId="9" xfId="0" applyFont="1" applyBorder="1"/>
    <xf numFmtId="0" fontId="53" fillId="7" borderId="57" xfId="0" applyFont="1" applyFill="1" applyBorder="1" applyAlignment="1">
      <alignment vertical="center" wrapText="1"/>
    </xf>
    <xf numFmtId="3" fontId="52" fillId="7" borderId="57" xfId="0" applyNumberFormat="1" applyFont="1" applyFill="1" applyBorder="1" applyAlignment="1">
      <alignment horizontal="right" vertical="center" wrapText="1"/>
    </xf>
    <xf numFmtId="0" fontId="42" fillId="7" borderId="57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justify" vertical="center" wrapText="1"/>
    </xf>
    <xf numFmtId="0" fontId="66" fillId="0" borderId="61" xfId="0" applyFont="1" applyBorder="1" applyAlignment="1">
      <alignment vertical="center"/>
    </xf>
    <xf numFmtId="0" fontId="5" fillId="0" borderId="61" xfId="0" applyFont="1" applyBorder="1" applyAlignment="1">
      <alignment vertical="center"/>
    </xf>
    <xf numFmtId="0" fontId="0" fillId="0" borderId="61" xfId="0" applyBorder="1"/>
    <xf numFmtId="169" fontId="22" fillId="2" borderId="1" xfId="0" applyNumberFormat="1" applyFont="1" applyFill="1" applyBorder="1" applyAlignment="1">
      <alignment horizontal="left" vertical="center" wrapText="1"/>
    </xf>
    <xf numFmtId="169" fontId="22" fillId="7" borderId="1" xfId="0" applyNumberFormat="1" applyFont="1" applyFill="1" applyBorder="1" applyAlignment="1">
      <alignment horizontal="left" vertical="center" wrapText="1"/>
    </xf>
    <xf numFmtId="0" fontId="0" fillId="16" borderId="0" xfId="0" applyFill="1"/>
    <xf numFmtId="10" fontId="18" fillId="12" borderId="0" xfId="0" applyNumberFormat="1" applyFont="1" applyFill="1" applyAlignment="1">
      <alignment horizontal="center" vertical="center" wrapText="1"/>
    </xf>
    <xf numFmtId="0" fontId="22" fillId="2" borderId="0" xfId="0" applyFont="1" applyFill="1" applyAlignment="1">
      <alignment horizontal="left" vertical="center" wrapText="1"/>
    </xf>
    <xf numFmtId="2" fontId="9" fillId="0" borderId="0" xfId="0" applyNumberFormat="1" applyFont="1" applyAlignment="1">
      <alignment horizontal="center"/>
    </xf>
    <xf numFmtId="3" fontId="18" fillId="0" borderId="0" xfId="3" applyNumberFormat="1"/>
    <xf numFmtId="0" fontId="23" fillId="11" borderId="60" xfId="0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55" fillId="0" borderId="0" xfId="0" applyFont="1"/>
    <xf numFmtId="0" fontId="22" fillId="2" borderId="0" xfId="0" applyFont="1" applyFill="1" applyAlignment="1">
      <alignment horizontal="left" vertical="center" wrapText="1" indent="2"/>
    </xf>
    <xf numFmtId="0" fontId="68" fillId="0" borderId="0" xfId="0" applyFont="1"/>
    <xf numFmtId="0" fontId="16" fillId="5" borderId="0" xfId="0" applyFont="1" applyFill="1" applyAlignment="1">
      <alignment horizontal="center" vertical="center" wrapText="1"/>
    </xf>
    <xf numFmtId="0" fontId="23" fillId="11" borderId="62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left" vertical="center" wrapText="1"/>
    </xf>
    <xf numFmtId="0" fontId="23" fillId="11" borderId="2" xfId="0" applyFont="1" applyFill="1" applyBorder="1" applyAlignment="1">
      <alignment horizontal="center" vertical="center" wrapText="1"/>
    </xf>
    <xf numFmtId="0" fontId="23" fillId="11" borderId="55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169" fontId="20" fillId="2" borderId="36" xfId="0" applyNumberFormat="1" applyFont="1" applyFill="1" applyBorder="1" applyAlignment="1">
      <alignment horizontal="right" vertical="center" wrapText="1"/>
    </xf>
    <xf numFmtId="169" fontId="21" fillId="2" borderId="64" xfId="0" applyNumberFormat="1" applyFont="1" applyFill="1" applyBorder="1" applyAlignment="1">
      <alignment horizontal="right" vertical="center" wrapText="1"/>
    </xf>
    <xf numFmtId="169" fontId="20" fillId="2" borderId="65" xfId="0" applyNumberFormat="1" applyFont="1" applyFill="1" applyBorder="1" applyAlignment="1">
      <alignment horizontal="right" vertical="center" wrapText="1"/>
    </xf>
    <xf numFmtId="169" fontId="21" fillId="2" borderId="10" xfId="0" applyNumberFormat="1" applyFont="1" applyFill="1" applyBorder="1" applyAlignment="1">
      <alignment horizontal="right" vertical="center" wrapText="1"/>
    </xf>
    <xf numFmtId="169" fontId="20" fillId="2" borderId="11" xfId="0" applyNumberFormat="1" applyFont="1" applyFill="1" applyBorder="1" applyAlignment="1">
      <alignment horizontal="right" vertical="center" wrapText="1"/>
    </xf>
    <xf numFmtId="169" fontId="20" fillId="2" borderId="64" xfId="0" applyNumberFormat="1" applyFont="1" applyFill="1" applyBorder="1" applyAlignment="1">
      <alignment horizontal="right" vertical="center" wrapText="1"/>
    </xf>
    <xf numFmtId="169" fontId="21" fillId="2" borderId="65" xfId="0" applyNumberFormat="1" applyFont="1" applyFill="1" applyBorder="1" applyAlignment="1">
      <alignment horizontal="right" vertical="center" wrapText="1"/>
    </xf>
    <xf numFmtId="169" fontId="20" fillId="2" borderId="67" xfId="0" applyNumberFormat="1" applyFont="1" applyFill="1" applyBorder="1" applyAlignment="1">
      <alignment horizontal="right" vertical="center" wrapText="1"/>
    </xf>
    <xf numFmtId="168" fontId="20" fillId="2" borderId="2" xfId="0" applyNumberFormat="1" applyFont="1" applyFill="1" applyBorder="1" applyAlignment="1">
      <alignment horizontal="right" vertical="center" wrapText="1"/>
    </xf>
    <xf numFmtId="169" fontId="21" fillId="2" borderId="68" xfId="0" applyNumberFormat="1" applyFont="1" applyFill="1" applyBorder="1" applyAlignment="1">
      <alignment horizontal="right" vertical="center" wrapText="1"/>
    </xf>
    <xf numFmtId="169" fontId="21" fillId="2" borderId="69" xfId="0" applyNumberFormat="1" applyFont="1" applyFill="1" applyBorder="1" applyAlignment="1">
      <alignment horizontal="right" vertical="center" wrapText="1"/>
    </xf>
    <xf numFmtId="169" fontId="20" fillId="2" borderId="70" xfId="0" applyNumberFormat="1" applyFont="1" applyFill="1" applyBorder="1" applyAlignment="1">
      <alignment horizontal="right" vertical="center" wrapText="1"/>
    </xf>
    <xf numFmtId="0" fontId="0" fillId="0" borderId="1" xfId="0" applyBorder="1"/>
    <xf numFmtId="0" fontId="69" fillId="5" borderId="29" xfId="0" applyFont="1" applyFill="1" applyBorder="1" applyAlignment="1">
      <alignment horizontal="center" vertical="center" wrapText="1"/>
    </xf>
    <xf numFmtId="0" fontId="69" fillId="5" borderId="29" xfId="0" applyFont="1" applyFill="1" applyBorder="1" applyAlignment="1">
      <alignment horizontal="left" vertical="center" wrapText="1"/>
    </xf>
    <xf numFmtId="164" fontId="38" fillId="2" borderId="1" xfId="1" applyNumberFormat="1" applyFont="1" applyFill="1" applyBorder="1"/>
    <xf numFmtId="171" fontId="18" fillId="2" borderId="1" xfId="1" applyNumberFormat="1" applyFont="1" applyFill="1" applyBorder="1"/>
    <xf numFmtId="171" fontId="17" fillId="2" borderId="1" xfId="1" applyNumberFormat="1" applyFont="1" applyFill="1" applyBorder="1"/>
    <xf numFmtId="164" fontId="19" fillId="2" borderId="8" xfId="1" applyNumberFormat="1" applyFont="1" applyFill="1" applyBorder="1" applyAlignment="1">
      <alignment horizontal="right"/>
    </xf>
    <xf numFmtId="3" fontId="44" fillId="0" borderId="0" xfId="0" applyNumberFormat="1" applyFont="1"/>
    <xf numFmtId="170" fontId="18" fillId="10" borderId="25" xfId="1" applyNumberFormat="1" applyFont="1" applyFill="1" applyBorder="1" applyAlignment="1">
      <alignment horizontal="center"/>
    </xf>
    <xf numFmtId="170" fontId="18" fillId="10" borderId="27" xfId="1" applyNumberFormat="1" applyFont="1" applyFill="1" applyBorder="1" applyAlignment="1">
      <alignment horizontal="center"/>
    </xf>
    <xf numFmtId="0" fontId="23" fillId="11" borderId="71" xfId="0" applyFont="1" applyFill="1" applyBorder="1" applyAlignment="1">
      <alignment horizontal="center" vertical="center" wrapText="1"/>
    </xf>
    <xf numFmtId="0" fontId="60" fillId="7" borderId="0" xfId="0" applyFont="1" applyFill="1" applyAlignment="1">
      <alignment vertical="center" wrapText="1"/>
    </xf>
    <xf numFmtId="3" fontId="60" fillId="7" borderId="7" xfId="0" applyNumberFormat="1" applyFont="1" applyFill="1" applyBorder="1" applyAlignment="1">
      <alignment horizontal="right" vertical="center" wrapText="1"/>
    </xf>
    <xf numFmtId="169" fontId="25" fillId="12" borderId="59" xfId="0" applyNumberFormat="1" applyFont="1" applyFill="1" applyBorder="1" applyAlignment="1">
      <alignment horizontal="right" vertical="center"/>
    </xf>
    <xf numFmtId="169" fontId="25" fillId="12" borderId="72" xfId="0" applyNumberFormat="1" applyFont="1" applyFill="1" applyBorder="1" applyAlignment="1">
      <alignment horizontal="right" vertical="center"/>
    </xf>
    <xf numFmtId="0" fontId="23" fillId="11" borderId="32" xfId="0" applyFont="1" applyFill="1" applyBorder="1" applyAlignment="1">
      <alignment horizontal="center" vertical="center" wrapText="1"/>
    </xf>
    <xf numFmtId="169" fontId="70" fillId="2" borderId="66" xfId="0" applyNumberFormat="1" applyFont="1" applyFill="1" applyBorder="1" applyAlignment="1">
      <alignment horizontal="right" vertical="center" wrapText="1"/>
    </xf>
    <xf numFmtId="169" fontId="25" fillId="2" borderId="66" xfId="0" applyNumberFormat="1" applyFont="1" applyFill="1" applyBorder="1" applyAlignment="1">
      <alignment horizontal="right" vertical="center" wrapText="1"/>
    </xf>
    <xf numFmtId="0" fontId="25" fillId="2" borderId="1" xfId="0" applyFont="1" applyFill="1" applyBorder="1" applyAlignment="1">
      <alignment vertical="center" wrapText="1"/>
    </xf>
    <xf numFmtId="169" fontId="25" fillId="2" borderId="65" xfId="0" applyNumberFormat="1" applyFont="1" applyFill="1" applyBorder="1" applyAlignment="1">
      <alignment horizontal="right" vertical="center" wrapText="1"/>
    </xf>
    <xf numFmtId="169" fontId="22" fillId="2" borderId="2" xfId="0" applyNumberFormat="1" applyFont="1" applyFill="1" applyBorder="1" applyAlignment="1">
      <alignment horizontal="right" vertical="center" wrapText="1"/>
    </xf>
    <xf numFmtId="0" fontId="71" fillId="0" borderId="0" xfId="0" applyFont="1" applyAlignment="1">
      <alignment wrapText="1"/>
    </xf>
    <xf numFmtId="169" fontId="21" fillId="2" borderId="0" xfId="0" applyNumberFormat="1" applyFont="1" applyFill="1" applyAlignment="1">
      <alignment horizontal="right" vertical="center" wrapText="1"/>
    </xf>
    <xf numFmtId="0" fontId="22" fillId="2" borderId="1" xfId="0" applyFont="1" applyFill="1" applyBorder="1" applyAlignment="1">
      <alignment vertical="center" wrapText="1"/>
    </xf>
    <xf numFmtId="169" fontId="25" fillId="2" borderId="2" xfId="0" applyNumberFormat="1" applyFont="1" applyFill="1" applyBorder="1" applyAlignment="1">
      <alignment horizontal="right" vertical="center" wrapText="1"/>
    </xf>
    <xf numFmtId="169" fontId="25" fillId="2" borderId="67" xfId="0" applyNumberFormat="1" applyFont="1" applyFill="1" applyBorder="1" applyAlignment="1">
      <alignment horizontal="right" vertical="center" wrapText="1"/>
    </xf>
    <xf numFmtId="169" fontId="3" fillId="0" borderId="0" xfId="0" applyNumberFormat="1" applyFont="1" applyAlignment="1">
      <alignment vertical="center"/>
    </xf>
    <xf numFmtId="169" fontId="4" fillId="0" borderId="0" xfId="0" applyNumberFormat="1" applyFont="1"/>
    <xf numFmtId="169" fontId="24" fillId="0" borderId="0" xfId="0" applyNumberFormat="1" applyFont="1" applyAlignment="1">
      <alignment vertical="center"/>
    </xf>
    <xf numFmtId="169" fontId="22" fillId="12" borderId="42" xfId="0" applyNumberFormat="1" applyFont="1" applyFill="1" applyBorder="1" applyAlignment="1">
      <alignment horizontal="right" vertical="center" wrapText="1"/>
    </xf>
    <xf numFmtId="170" fontId="0" fillId="0" borderId="0" xfId="0" applyNumberFormat="1"/>
    <xf numFmtId="169" fontId="72" fillId="0" borderId="0" xfId="0" applyNumberFormat="1" applyFont="1"/>
    <xf numFmtId="169" fontId="25" fillId="12" borderId="73" xfId="0" applyNumberFormat="1" applyFont="1" applyFill="1" applyBorder="1" applyAlignment="1">
      <alignment horizontal="right" vertical="center"/>
    </xf>
    <xf numFmtId="164" fontId="20" fillId="12" borderId="74" xfId="0" applyNumberFormat="1" applyFont="1" applyFill="1" applyBorder="1" applyAlignment="1">
      <alignment horizontal="right" vertical="center"/>
    </xf>
    <xf numFmtId="164" fontId="20" fillId="12" borderId="75" xfId="0" applyNumberFormat="1" applyFont="1" applyFill="1" applyBorder="1" applyAlignment="1">
      <alignment horizontal="right" vertical="center"/>
    </xf>
    <xf numFmtId="164" fontId="55" fillId="13" borderId="43" xfId="0" applyNumberFormat="1" applyFont="1" applyFill="1" applyBorder="1" applyAlignment="1">
      <alignment horizontal="right" vertical="center" wrapText="1"/>
    </xf>
    <xf numFmtId="169" fontId="22" fillId="2" borderId="0" xfId="0" applyNumberFormat="1" applyFont="1" applyFill="1" applyAlignment="1">
      <alignment horizontal="right" vertical="center" wrapText="1"/>
    </xf>
    <xf numFmtId="169" fontId="25" fillId="2" borderId="76" xfId="0" applyNumberFormat="1" applyFont="1" applyFill="1" applyBorder="1" applyAlignment="1">
      <alignment horizontal="right" vertical="center" wrapText="1"/>
    </xf>
    <xf numFmtId="10" fontId="31" fillId="0" borderId="0" xfId="0" applyNumberFormat="1" applyFont="1" applyAlignment="1">
      <alignment horizontal="right" vertical="center"/>
    </xf>
    <xf numFmtId="10" fontId="31" fillId="0" borderId="21" xfId="0" applyNumberFormat="1" applyFont="1" applyBorder="1" applyAlignment="1">
      <alignment horizontal="right" vertical="center"/>
    </xf>
    <xf numFmtId="3" fontId="20" fillId="12" borderId="28" xfId="0" applyNumberFormat="1" applyFont="1" applyFill="1" applyBorder="1" applyAlignment="1">
      <alignment horizontal="right" vertical="center" wrapText="1"/>
    </xf>
    <xf numFmtId="169" fontId="73" fillId="0" borderId="0" xfId="0" applyNumberFormat="1" applyFont="1"/>
    <xf numFmtId="0" fontId="73" fillId="0" borderId="0" xfId="0" applyFont="1"/>
    <xf numFmtId="0" fontId="74" fillId="0" borderId="0" xfId="0" applyFont="1" applyAlignment="1">
      <alignment horizontal="left" vertical="center"/>
    </xf>
    <xf numFmtId="0" fontId="73" fillId="0" borderId="1" xfId="0" applyFont="1" applyBorder="1"/>
    <xf numFmtId="172" fontId="24" fillId="0" borderId="0" xfId="0" applyNumberFormat="1" applyFont="1" applyAlignment="1">
      <alignment horizontal="left" vertical="center"/>
    </xf>
    <xf numFmtId="168" fontId="20" fillId="16" borderId="2" xfId="0" applyNumberFormat="1" applyFont="1" applyFill="1" applyBorder="1" applyAlignment="1">
      <alignment horizontal="right" vertical="center" wrapText="1"/>
    </xf>
    <xf numFmtId="0" fontId="23" fillId="11" borderId="33" xfId="0" applyFont="1" applyFill="1" applyBorder="1" applyAlignment="1">
      <alignment horizontal="center" vertical="center" wrapText="1"/>
    </xf>
    <xf numFmtId="169" fontId="0" fillId="0" borderId="0" xfId="0" applyNumberFormat="1"/>
    <xf numFmtId="0" fontId="36" fillId="0" borderId="0" xfId="0" applyFont="1" applyAlignment="1">
      <alignment horizontal="center"/>
    </xf>
    <xf numFmtId="0" fontId="25" fillId="7" borderId="0" xfId="0" applyFont="1" applyFill="1" applyAlignment="1">
      <alignment vertical="center" wrapText="1"/>
    </xf>
    <xf numFmtId="169" fontId="20" fillId="17" borderId="28" xfId="0" applyNumberFormat="1" applyFont="1" applyFill="1" applyBorder="1" applyAlignment="1">
      <alignment horizontal="right" vertical="center" wrapText="1"/>
    </xf>
    <xf numFmtId="169" fontId="21" fillId="17" borderId="28" xfId="0" applyNumberFormat="1" applyFont="1" applyFill="1" applyBorder="1" applyAlignment="1">
      <alignment horizontal="right" vertical="center" wrapText="1"/>
    </xf>
    <xf numFmtId="169" fontId="21" fillId="10" borderId="28" xfId="0" applyNumberFormat="1" applyFont="1" applyFill="1" applyBorder="1" applyAlignment="1">
      <alignment horizontal="right" vertical="center" wrapText="1"/>
    </xf>
    <xf numFmtId="169" fontId="62" fillId="0" borderId="0" xfId="0" applyNumberFormat="1" applyFont="1"/>
    <xf numFmtId="169" fontId="25" fillId="2" borderId="11" xfId="0" applyNumberFormat="1" applyFont="1" applyFill="1" applyBorder="1" applyAlignment="1">
      <alignment horizontal="right" vertical="center" wrapText="1"/>
    </xf>
    <xf numFmtId="169" fontId="12" fillId="0" borderId="0" xfId="0" applyNumberFormat="1" applyFont="1"/>
    <xf numFmtId="169" fontId="73" fillId="0" borderId="1" xfId="0" applyNumberFormat="1" applyFont="1" applyBorder="1"/>
    <xf numFmtId="3" fontId="50" fillId="16" borderId="56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43" fontId="0" fillId="0" borderId="0" xfId="0" applyNumberFormat="1"/>
    <xf numFmtId="14" fontId="59" fillId="11" borderId="28" xfId="0" applyNumberFormat="1" applyFont="1" applyFill="1" applyBorder="1" applyAlignment="1">
      <alignment horizontal="center" vertical="center" wrapText="1"/>
    </xf>
    <xf numFmtId="169" fontId="62" fillId="2" borderId="80" xfId="1" applyNumberFormat="1" applyFont="1" applyFill="1" applyBorder="1" applyAlignment="1">
      <alignment horizontal="right" vertical="center" wrapText="1"/>
    </xf>
    <xf numFmtId="4" fontId="18" fillId="12" borderId="3" xfId="0" applyNumberFormat="1" applyFont="1" applyFill="1" applyBorder="1" applyAlignment="1">
      <alignment horizontal="center" vertical="center" wrapText="1"/>
    </xf>
    <xf numFmtId="164" fontId="38" fillId="2" borderId="1" xfId="1" applyNumberFormat="1" applyFont="1" applyFill="1" applyBorder="1" applyAlignment="1">
      <alignment horizontal="center"/>
    </xf>
    <xf numFmtId="164" fontId="18" fillId="2" borderId="1" xfId="1" applyNumberFormat="1" applyFont="1" applyFill="1" applyBorder="1" applyAlignment="1">
      <alignment horizontal="center"/>
    </xf>
    <xf numFmtId="164" fontId="19" fillId="2" borderId="31" xfId="1" applyNumberFormat="1" applyFont="1" applyFill="1" applyBorder="1" applyAlignment="1">
      <alignment horizontal="center"/>
    </xf>
    <xf numFmtId="164" fontId="18" fillId="2" borderId="0" xfId="1" applyNumberFormat="1" applyFont="1" applyFill="1" applyBorder="1" applyAlignment="1">
      <alignment horizontal="right"/>
    </xf>
    <xf numFmtId="164" fontId="17" fillId="2" borderId="9" xfId="1" applyNumberFormat="1" applyFont="1" applyFill="1" applyBorder="1" applyAlignment="1">
      <alignment horizontal="right"/>
    </xf>
    <xf numFmtId="164" fontId="17" fillId="2" borderId="8" xfId="1" applyNumberFormat="1" applyFont="1" applyFill="1" applyBorder="1" applyAlignment="1">
      <alignment horizontal="center"/>
    </xf>
    <xf numFmtId="164" fontId="18" fillId="2" borderId="0" xfId="1" applyNumberFormat="1" applyFont="1" applyFill="1" applyBorder="1" applyAlignment="1">
      <alignment horizontal="center"/>
    </xf>
    <xf numFmtId="164" fontId="17" fillId="2" borderId="9" xfId="1" applyNumberFormat="1" applyFont="1" applyFill="1" applyBorder="1" applyAlignment="1">
      <alignment horizontal="center"/>
    </xf>
    <xf numFmtId="164" fontId="75" fillId="0" borderId="0" xfId="1" applyNumberFormat="1" applyFont="1"/>
    <xf numFmtId="3" fontId="18" fillId="2" borderId="1" xfId="1" applyNumberFormat="1" applyFont="1" applyFill="1" applyBorder="1" applyAlignment="1">
      <alignment horizontal="center"/>
    </xf>
    <xf numFmtId="3" fontId="17" fillId="2" borderId="1" xfId="1" applyNumberFormat="1" applyFont="1" applyFill="1" applyBorder="1" applyAlignment="1">
      <alignment horizontal="center"/>
    </xf>
    <xf numFmtId="3" fontId="19" fillId="2" borderId="8" xfId="1" applyNumberFormat="1" applyFont="1" applyFill="1" applyBorder="1" applyAlignment="1">
      <alignment horizontal="center"/>
    </xf>
    <xf numFmtId="0" fontId="76" fillId="5" borderId="0" xfId="0" applyFont="1" applyFill="1" applyAlignment="1">
      <alignment horizontal="center" vertical="center" wrapText="1"/>
    </xf>
    <xf numFmtId="0" fontId="79" fillId="0" borderId="0" xfId="0" applyFont="1" applyAlignment="1">
      <alignment horizontal="right"/>
    </xf>
    <xf numFmtId="0" fontId="77" fillId="2" borderId="0" xfId="0" applyFont="1" applyFill="1" applyAlignment="1">
      <alignment horizontal="right" vertical="center" wrapText="1" indent="1"/>
    </xf>
    <xf numFmtId="2" fontId="79" fillId="0" borderId="0" xfId="0" applyNumberFormat="1" applyFont="1" applyAlignment="1">
      <alignment horizontal="right"/>
    </xf>
    <xf numFmtId="2" fontId="77" fillId="12" borderId="28" xfId="0" applyNumberFormat="1" applyFont="1" applyFill="1" applyBorder="1" applyAlignment="1">
      <alignment vertical="center" wrapText="1"/>
    </xf>
    <xf numFmtId="2" fontId="77" fillId="15" borderId="0" xfId="0" applyNumberFormat="1" applyFont="1" applyFill="1" applyAlignment="1">
      <alignment horizontal="left" vertical="center" wrapText="1" indent="1"/>
    </xf>
    <xf numFmtId="0" fontId="78" fillId="2" borderId="1" xfId="0" applyFont="1" applyFill="1" applyBorder="1" applyAlignment="1">
      <alignment horizontal="right" vertical="center" wrapText="1"/>
    </xf>
    <xf numFmtId="2" fontId="77" fillId="2" borderId="64" xfId="0" applyNumberFormat="1" applyFont="1" applyFill="1" applyBorder="1" applyAlignment="1">
      <alignment horizontal="right" vertical="center" wrapText="1"/>
    </xf>
    <xf numFmtId="2" fontId="77" fillId="2" borderId="2" xfId="0" applyNumberFormat="1" applyFont="1" applyFill="1" applyBorder="1" applyAlignment="1">
      <alignment vertical="center" wrapText="1"/>
    </xf>
    <xf numFmtId="2" fontId="77" fillId="2" borderId="2" xfId="0" applyNumberFormat="1" applyFont="1" applyFill="1" applyBorder="1" applyAlignment="1">
      <alignment horizontal="right" vertical="center" wrapText="1"/>
    </xf>
    <xf numFmtId="2" fontId="77" fillId="2" borderId="65" xfId="0" applyNumberFormat="1" applyFont="1" applyFill="1" applyBorder="1" applyAlignment="1">
      <alignment vertical="center" wrapText="1"/>
    </xf>
    <xf numFmtId="2" fontId="77" fillId="2" borderId="66" xfId="0" applyNumberFormat="1" applyFont="1" applyFill="1" applyBorder="1" applyAlignment="1">
      <alignment vertical="center" wrapText="1"/>
    </xf>
    <xf numFmtId="2" fontId="77" fillId="0" borderId="0" xfId="0" applyNumberFormat="1" applyFont="1" applyAlignment="1">
      <alignment horizontal="right"/>
    </xf>
    <xf numFmtId="168" fontId="21" fillId="2" borderId="1" xfId="0" applyNumberFormat="1" applyFont="1" applyFill="1" applyBorder="1" applyAlignment="1">
      <alignment horizontal="right" vertical="top" wrapText="1"/>
    </xf>
    <xf numFmtId="168" fontId="21" fillId="7" borderId="1" xfId="0" applyNumberFormat="1" applyFont="1" applyFill="1" applyBorder="1" applyAlignment="1">
      <alignment horizontal="right" vertical="top" wrapText="1"/>
    </xf>
    <xf numFmtId="0" fontId="23" fillId="11" borderId="83" xfId="0" applyFont="1" applyFill="1" applyBorder="1" applyAlignment="1">
      <alignment horizontal="center" vertical="center" wrapText="1"/>
    </xf>
    <xf numFmtId="0" fontId="0" fillId="0" borderId="84" xfId="0" applyBorder="1"/>
    <xf numFmtId="3" fontId="80" fillId="18" borderId="0" xfId="0" applyNumberFormat="1" applyFont="1" applyFill="1" applyAlignment="1">
      <alignment horizontal="right" vertical="center" wrapText="1"/>
    </xf>
    <xf numFmtId="169" fontId="62" fillId="2" borderId="0" xfId="1" applyNumberFormat="1" applyFont="1" applyFill="1" applyAlignment="1">
      <alignment horizontal="right" vertical="center" wrapText="1"/>
    </xf>
    <xf numFmtId="169" fontId="61" fillId="2" borderId="12" xfId="1" applyNumberFormat="1" applyFont="1" applyFill="1" applyBorder="1" applyAlignment="1">
      <alignment horizontal="right" vertical="center" wrapText="1"/>
    </xf>
    <xf numFmtId="169" fontId="61" fillId="2" borderId="16" xfId="1" applyNumberFormat="1" applyFont="1" applyFill="1" applyBorder="1" applyAlignment="1">
      <alignment horizontal="right" vertical="center" wrapText="1"/>
    </xf>
    <xf numFmtId="169" fontId="61" fillId="2" borderId="0" xfId="1" applyNumberFormat="1" applyFont="1" applyFill="1" applyAlignment="1">
      <alignment horizontal="right" vertical="center" wrapText="1"/>
    </xf>
    <xf numFmtId="169" fontId="62" fillId="2" borderId="0" xfId="0" applyNumberFormat="1" applyFont="1" applyFill="1" applyAlignment="1">
      <alignment horizontal="center" vertical="center" wrapText="1"/>
    </xf>
    <xf numFmtId="169" fontId="79" fillId="0" borderId="0" xfId="0" applyNumberFormat="1" applyFont="1"/>
    <xf numFmtId="0" fontId="12" fillId="18" borderId="0" xfId="0" applyFont="1" applyFill="1" applyAlignment="1">
      <alignment vertical="center" wrapText="1"/>
    </xf>
    <xf numFmtId="169" fontId="25" fillId="2" borderId="55" xfId="0" applyNumberFormat="1" applyFont="1" applyFill="1" applyBorder="1" applyAlignment="1">
      <alignment horizontal="left" vertical="center" wrapText="1"/>
    </xf>
    <xf numFmtId="169" fontId="21" fillId="12" borderId="0" xfId="0" applyNumberFormat="1" applyFont="1" applyFill="1" applyAlignment="1">
      <alignment horizontal="left" vertical="center" wrapText="1"/>
    </xf>
    <xf numFmtId="169" fontId="20" fillId="17" borderId="45" xfId="0" applyNumberFormat="1" applyFont="1" applyFill="1" applyBorder="1" applyAlignment="1">
      <alignment horizontal="right" vertical="center" wrapText="1"/>
    </xf>
    <xf numFmtId="169" fontId="20" fillId="17" borderId="38" xfId="0" applyNumberFormat="1" applyFont="1" applyFill="1" applyBorder="1" applyAlignment="1">
      <alignment horizontal="right" vertical="center" wrapText="1"/>
    </xf>
    <xf numFmtId="0" fontId="62" fillId="2" borderId="16" xfId="0" applyFont="1" applyFill="1" applyBorder="1" applyAlignment="1">
      <alignment horizontal="center" vertical="center" wrapText="1"/>
    </xf>
    <xf numFmtId="0" fontId="62" fillId="2" borderId="0" xfId="0" applyFont="1" applyFill="1" applyAlignment="1">
      <alignment horizontal="center" vertical="center" wrapText="1"/>
    </xf>
    <xf numFmtId="169" fontId="62" fillId="2" borderId="0" xfId="1" applyNumberFormat="1" applyFont="1" applyFill="1" applyBorder="1" applyAlignment="1">
      <alignment horizontal="right" vertical="center" wrapText="1"/>
    </xf>
    <xf numFmtId="0" fontId="60" fillId="0" borderId="0" xfId="0" applyFont="1" applyAlignment="1">
      <alignment vertical="center" wrapText="1"/>
    </xf>
    <xf numFmtId="0" fontId="59" fillId="5" borderId="85" xfId="0" applyFont="1" applyFill="1" applyBorder="1" applyAlignment="1">
      <alignment horizontal="center" vertical="center" wrapText="1"/>
    </xf>
    <xf numFmtId="0" fontId="59" fillId="5" borderId="86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left" vertical="center" wrapText="1" indent="1"/>
    </xf>
    <xf numFmtId="169" fontId="20" fillId="2" borderId="0" xfId="0" applyNumberFormat="1" applyFont="1" applyFill="1" applyAlignment="1">
      <alignment vertical="center" wrapText="1"/>
    </xf>
    <xf numFmtId="0" fontId="66" fillId="0" borderId="61" xfId="0" applyFont="1" applyBorder="1"/>
    <xf numFmtId="0" fontId="5" fillId="0" borderId="61" xfId="0" applyFont="1" applyBorder="1"/>
    <xf numFmtId="0" fontId="81" fillId="0" borderId="61" xfId="0" applyFont="1" applyBorder="1"/>
    <xf numFmtId="0" fontId="81" fillId="0" borderId="0" xfId="0" applyFont="1"/>
    <xf numFmtId="0" fontId="13" fillId="0" borderId="0" xfId="0" applyFont="1"/>
    <xf numFmtId="10" fontId="21" fillId="2" borderId="1" xfId="2" applyNumberFormat="1" applyFont="1" applyFill="1" applyBorder="1" applyAlignment="1">
      <alignment horizontal="right" vertical="center" wrapText="1"/>
    </xf>
    <xf numFmtId="10" fontId="21" fillId="7" borderId="1" xfId="2" applyNumberFormat="1" applyFont="1" applyFill="1" applyBorder="1" applyAlignment="1">
      <alignment horizontal="right" vertical="center" wrapText="1"/>
    </xf>
    <xf numFmtId="10" fontId="25" fillId="7" borderId="11" xfId="2" applyNumberFormat="1" applyFont="1" applyFill="1" applyBorder="1" applyAlignment="1">
      <alignment horizontal="right" vertical="center" wrapText="1"/>
    </xf>
    <xf numFmtId="10" fontId="21" fillId="7" borderId="8" xfId="2" applyNumberFormat="1" applyFont="1" applyFill="1" applyBorder="1" applyAlignment="1">
      <alignment horizontal="right" vertical="center" wrapText="1"/>
    </xf>
    <xf numFmtId="10" fontId="20" fillId="2" borderId="1" xfId="2" applyNumberFormat="1" applyFont="1" applyFill="1" applyBorder="1" applyAlignment="1">
      <alignment horizontal="right" vertical="center" wrapText="1"/>
    </xf>
    <xf numFmtId="0" fontId="27" fillId="11" borderId="36" xfId="0" applyFont="1" applyFill="1" applyBorder="1" applyAlignment="1">
      <alignment vertical="center" wrapText="1"/>
    </xf>
    <xf numFmtId="169" fontId="3" fillId="0" borderId="0" xfId="0" applyNumberFormat="1" applyFont="1" applyAlignment="1">
      <alignment vertical="center" wrapText="1"/>
    </xf>
    <xf numFmtId="0" fontId="23" fillId="11" borderId="5" xfId="0" applyFont="1" applyFill="1" applyBorder="1" applyAlignment="1">
      <alignment vertical="center" wrapText="1"/>
    </xf>
    <xf numFmtId="169" fontId="20" fillId="13" borderId="89" xfId="0" applyNumberFormat="1" applyFont="1" applyFill="1" applyBorder="1" applyAlignment="1">
      <alignment horizontal="right" vertical="center" wrapText="1"/>
    </xf>
    <xf numFmtId="169" fontId="82" fillId="0" borderId="16" xfId="1" applyNumberFormat="1" applyFont="1" applyFill="1" applyBorder="1" applyAlignment="1">
      <alignment horizontal="right" vertical="center" wrapText="1"/>
    </xf>
    <xf numFmtId="169" fontId="25" fillId="10" borderId="59" xfId="0" applyNumberFormat="1" applyFont="1" applyFill="1" applyBorder="1" applyAlignment="1">
      <alignment horizontal="right" vertical="center"/>
    </xf>
    <xf numFmtId="169" fontId="25" fillId="10" borderId="90" xfId="0" applyNumberFormat="1" applyFont="1" applyFill="1" applyBorder="1" applyAlignment="1">
      <alignment horizontal="right" vertical="center"/>
    </xf>
    <xf numFmtId="169" fontId="62" fillId="0" borderId="32" xfId="0" applyNumberFormat="1" applyFont="1" applyBorder="1" applyAlignment="1">
      <alignment vertical="center" wrapText="1"/>
    </xf>
    <xf numFmtId="169" fontId="62" fillId="0" borderId="48" xfId="1" applyNumberFormat="1" applyFont="1" applyFill="1" applyBorder="1" applyAlignment="1">
      <alignment horizontal="right" vertical="center" wrapText="1"/>
    </xf>
    <xf numFmtId="169" fontId="24" fillId="0" borderId="0" xfId="0" applyNumberFormat="1" applyFont="1" applyAlignment="1">
      <alignment horizontal="left" vertical="center"/>
    </xf>
    <xf numFmtId="1" fontId="23" fillId="5" borderId="1" xfId="0" applyNumberFormat="1" applyFont="1" applyFill="1" applyBorder="1" applyAlignment="1">
      <alignment horizontal="center" vertical="center" wrapText="1"/>
    </xf>
    <xf numFmtId="164" fontId="6" fillId="5" borderId="2" xfId="1" applyNumberFormat="1" applyFont="1" applyFill="1" applyBorder="1" applyAlignment="1">
      <alignment horizontal="center" vertical="center" wrapText="1"/>
    </xf>
    <xf numFmtId="167" fontId="21" fillId="2" borderId="1" xfId="2" applyNumberFormat="1" applyFont="1" applyFill="1" applyBorder="1" applyAlignment="1">
      <alignment horizontal="right" vertical="center" wrapText="1"/>
    </xf>
    <xf numFmtId="167" fontId="21" fillId="7" borderId="1" xfId="0" applyNumberFormat="1" applyFont="1" applyFill="1" applyBorder="1" applyAlignment="1">
      <alignment horizontal="right" vertical="center" wrapText="1"/>
    </xf>
    <xf numFmtId="167" fontId="21" fillId="2" borderId="1" xfId="0" applyNumberFormat="1" applyFont="1" applyFill="1" applyBorder="1" applyAlignment="1">
      <alignment horizontal="right" vertical="center" wrapText="1"/>
    </xf>
    <xf numFmtId="167" fontId="25" fillId="7" borderId="11" xfId="0" applyNumberFormat="1" applyFont="1" applyFill="1" applyBorder="1" applyAlignment="1">
      <alignment horizontal="right" vertical="center" wrapText="1"/>
    </xf>
    <xf numFmtId="167" fontId="20" fillId="2" borderId="1" xfId="0" applyNumberFormat="1" applyFont="1" applyFill="1" applyBorder="1" applyAlignment="1">
      <alignment horizontal="right" vertical="center" wrapText="1"/>
    </xf>
    <xf numFmtId="169" fontId="1" fillId="0" borderId="0" xfId="0" applyNumberFormat="1" applyFont="1"/>
    <xf numFmtId="0" fontId="84" fillId="2" borderId="0" xfId="0" applyFont="1" applyFill="1" applyAlignment="1">
      <alignment vertical="center" wrapText="1"/>
    </xf>
    <xf numFmtId="168" fontId="84" fillId="2" borderId="1" xfId="0" applyNumberFormat="1" applyFont="1" applyFill="1" applyBorder="1" applyAlignment="1">
      <alignment horizontal="right" vertical="center" wrapText="1"/>
    </xf>
    <xf numFmtId="169" fontId="85" fillId="2" borderId="1" xfId="0" applyNumberFormat="1" applyFont="1" applyFill="1" applyBorder="1" applyAlignment="1">
      <alignment horizontal="right" vertical="center" wrapText="1"/>
    </xf>
    <xf numFmtId="169" fontId="84" fillId="2" borderId="1" xfId="0" applyNumberFormat="1" applyFont="1" applyFill="1" applyBorder="1" applyAlignment="1">
      <alignment horizontal="right" vertical="center" wrapText="1"/>
    </xf>
    <xf numFmtId="0" fontId="88" fillId="0" borderId="56" xfId="0" applyFont="1" applyBorder="1" applyAlignment="1">
      <alignment horizontal="left" vertical="center" wrapText="1" indent="1"/>
    </xf>
    <xf numFmtId="0" fontId="89" fillId="0" borderId="56" xfId="0" applyFont="1" applyBorder="1" applyAlignment="1">
      <alignment horizontal="left" vertical="center" wrapText="1" indent="1"/>
    </xf>
    <xf numFmtId="4" fontId="90" fillId="0" borderId="56" xfId="0" applyNumberFormat="1" applyFont="1" applyBorder="1" applyAlignment="1">
      <alignment horizontal="right" vertical="center" wrapText="1"/>
    </xf>
    <xf numFmtId="17" fontId="90" fillId="0" borderId="56" xfId="0" applyNumberFormat="1" applyFont="1" applyBorder="1" applyAlignment="1">
      <alignment horizontal="center" vertical="center" wrapText="1"/>
    </xf>
    <xf numFmtId="0" fontId="90" fillId="0" borderId="56" xfId="0" applyFont="1" applyBorder="1" applyAlignment="1">
      <alignment horizontal="center" vertical="center" wrapText="1"/>
    </xf>
    <xf numFmtId="10" fontId="91" fillId="0" borderId="56" xfId="0" applyNumberFormat="1" applyFont="1" applyBorder="1" applyAlignment="1">
      <alignment horizontal="center" vertical="center" wrapText="1"/>
    </xf>
    <xf numFmtId="4" fontId="88" fillId="0" borderId="56" xfId="0" applyNumberFormat="1" applyFont="1" applyBorder="1" applyAlignment="1">
      <alignment horizontal="right" vertical="center" wrapText="1"/>
    </xf>
    <xf numFmtId="17" fontId="88" fillId="0" borderId="56" xfId="0" applyNumberFormat="1" applyFont="1" applyBorder="1" applyAlignment="1">
      <alignment horizontal="center" vertical="center" wrapText="1"/>
    </xf>
    <xf numFmtId="0" fontId="89" fillId="0" borderId="0" xfId="0" applyFont="1" applyAlignment="1">
      <alignment horizontal="left" vertical="center" wrapText="1" indent="1"/>
    </xf>
    <xf numFmtId="4" fontId="90" fillId="0" borderId="0" xfId="0" applyNumberFormat="1" applyFont="1" applyAlignment="1">
      <alignment horizontal="right" vertical="center" wrapText="1"/>
    </xf>
    <xf numFmtId="0" fontId="90" fillId="0" borderId="0" xfId="0" applyFont="1" applyAlignment="1">
      <alignment horizontal="center" vertical="center" wrapText="1"/>
    </xf>
    <xf numFmtId="0" fontId="88" fillId="0" borderId="0" xfId="0" applyFont="1" applyAlignment="1">
      <alignment horizontal="left" vertical="center" wrapText="1" indent="1"/>
    </xf>
    <xf numFmtId="10" fontId="91" fillId="0" borderId="0" xfId="0" applyNumberFormat="1" applyFont="1" applyAlignment="1">
      <alignment horizontal="center" vertical="center" wrapText="1"/>
    </xf>
    <xf numFmtId="0" fontId="92" fillId="0" borderId="9" xfId="0" applyFont="1" applyBorder="1"/>
    <xf numFmtId="4" fontId="9" fillId="0" borderId="0" xfId="0" applyNumberFormat="1" applyFont="1" applyAlignment="1">
      <alignment horizontal="center"/>
    </xf>
    <xf numFmtId="17" fontId="9" fillId="0" borderId="0" xfId="0" applyNumberFormat="1" applyFont="1" applyAlignment="1">
      <alignment horizontal="center"/>
    </xf>
    <xf numFmtId="10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3" fontId="90" fillId="0" borderId="56" xfId="0" applyNumberFormat="1" applyFont="1" applyBorder="1" applyAlignment="1">
      <alignment horizontal="right" vertical="center" wrapText="1"/>
    </xf>
    <xf numFmtId="3" fontId="88" fillId="0" borderId="56" xfId="0" applyNumberFormat="1" applyFont="1" applyBorder="1" applyAlignment="1">
      <alignment horizontal="right" vertical="center" wrapText="1"/>
    </xf>
    <xf numFmtId="0" fontId="88" fillId="0" borderId="56" xfId="0" applyFont="1" applyBorder="1" applyAlignment="1">
      <alignment horizontal="center" vertical="center" wrapText="1"/>
    </xf>
    <xf numFmtId="2" fontId="88" fillId="0" borderId="0" xfId="0" applyNumberFormat="1" applyFont="1" applyAlignment="1">
      <alignment horizontal="right" vertical="center" wrapText="1" indent="1"/>
    </xf>
    <xf numFmtId="2" fontId="88" fillId="0" borderId="56" xfId="0" applyNumberFormat="1" applyFont="1" applyBorder="1" applyAlignment="1">
      <alignment horizontal="right" vertical="center" wrapText="1" indent="1"/>
    </xf>
    <xf numFmtId="169" fontId="94" fillId="2" borderId="76" xfId="0" applyNumberFormat="1" applyFont="1" applyFill="1" applyBorder="1" applyAlignment="1">
      <alignment horizontal="right" vertical="center" wrapText="1"/>
    </xf>
    <xf numFmtId="0" fontId="95" fillId="2" borderId="0" xfId="0" applyFont="1" applyFill="1" applyAlignment="1">
      <alignment vertical="center" wrapText="1"/>
    </xf>
    <xf numFmtId="0" fontId="22" fillId="19" borderId="0" xfId="0" applyFont="1" applyFill="1" applyAlignment="1">
      <alignment vertical="center" wrapText="1"/>
    </xf>
    <xf numFmtId="169" fontId="20" fillId="20" borderId="89" xfId="0" applyNumberFormat="1" applyFont="1" applyFill="1" applyBorder="1" applyAlignment="1">
      <alignment horizontal="right" vertical="center" wrapText="1"/>
    </xf>
    <xf numFmtId="0" fontId="96" fillId="0" borderId="0" xfId="3" applyFont="1"/>
    <xf numFmtId="0" fontId="97" fillId="0" borderId="0" xfId="3" applyFont="1"/>
    <xf numFmtId="170" fontId="96" fillId="10" borderId="25" xfId="1" applyNumberFormat="1" applyFont="1" applyFill="1" applyBorder="1" applyAlignment="1">
      <alignment horizontal="center"/>
    </xf>
    <xf numFmtId="170" fontId="96" fillId="10" borderId="27" xfId="1" applyNumberFormat="1" applyFont="1" applyFill="1" applyBorder="1" applyAlignment="1">
      <alignment horizontal="center"/>
    </xf>
    <xf numFmtId="164" fontId="96" fillId="0" borderId="0" xfId="3" applyNumberFormat="1" applyFont="1"/>
    <xf numFmtId="169" fontId="84" fillId="12" borderId="42" xfId="0" applyNumberFormat="1" applyFont="1" applyFill="1" applyBorder="1" applyAlignment="1">
      <alignment horizontal="right" vertical="center" wrapText="1"/>
    </xf>
    <xf numFmtId="169" fontId="21" fillId="21" borderId="28" xfId="0" applyNumberFormat="1" applyFont="1" applyFill="1" applyBorder="1" applyAlignment="1">
      <alignment horizontal="right" vertical="center" wrapText="1"/>
    </xf>
    <xf numFmtId="3" fontId="62" fillId="2" borderId="12" xfId="1" applyNumberFormat="1" applyFont="1" applyFill="1" applyBorder="1" applyAlignment="1">
      <alignment horizontal="right" vertical="center" wrapText="1"/>
    </xf>
    <xf numFmtId="3" fontId="56" fillId="2" borderId="1" xfId="0" applyNumberFormat="1" applyFont="1" applyFill="1" applyBorder="1" applyAlignment="1">
      <alignment horizontal="right" vertical="center" wrapText="1"/>
    </xf>
    <xf numFmtId="3" fontId="60" fillId="2" borderId="1" xfId="0" applyNumberFormat="1" applyFont="1" applyFill="1" applyBorder="1" applyAlignment="1">
      <alignment horizontal="right" vertical="center" wrapText="1"/>
    </xf>
    <xf numFmtId="169" fontId="60" fillId="7" borderId="7" xfId="0" applyNumberFormat="1" applyFont="1" applyFill="1" applyBorder="1" applyAlignment="1">
      <alignment horizontal="right" vertical="center" wrapText="1"/>
    </xf>
    <xf numFmtId="3" fontId="56" fillId="12" borderId="42" xfId="0" applyNumberFormat="1" applyFont="1" applyFill="1" applyBorder="1" applyAlignment="1">
      <alignment horizontal="right" vertical="center" wrapText="1"/>
    </xf>
    <xf numFmtId="3" fontId="60" fillId="2" borderId="3" xfId="0" applyNumberFormat="1" applyFont="1" applyFill="1" applyBorder="1" applyAlignment="1">
      <alignment horizontal="right" vertical="center" wrapText="1"/>
    </xf>
    <xf numFmtId="3" fontId="56" fillId="12" borderId="43" xfId="0" applyNumberFormat="1" applyFont="1" applyFill="1" applyBorder="1" applyAlignment="1">
      <alignment horizontal="right" vertical="center" wrapText="1"/>
    </xf>
    <xf numFmtId="0" fontId="98" fillId="0" borderId="61" xfId="0" applyFont="1" applyBorder="1" applyAlignment="1">
      <alignment vertical="center"/>
    </xf>
    <xf numFmtId="0" fontId="99" fillId="0" borderId="61" xfId="0" applyFont="1" applyBorder="1" applyAlignment="1">
      <alignment vertical="center"/>
    </xf>
    <xf numFmtId="0" fontId="83" fillId="4" borderId="0" xfId="0" applyFont="1" applyFill="1" applyAlignment="1">
      <alignment vertical="center" wrapText="1"/>
    </xf>
    <xf numFmtId="0" fontId="84" fillId="0" borderId="0" xfId="0" applyFont="1" applyAlignment="1">
      <alignment vertical="center" wrapText="1"/>
    </xf>
    <xf numFmtId="0" fontId="85" fillId="0" borderId="0" xfId="0" applyFont="1" applyAlignment="1">
      <alignment vertical="center" wrapText="1"/>
    </xf>
    <xf numFmtId="3" fontId="90" fillId="0" borderId="0" xfId="0" applyNumberFormat="1" applyFont="1" applyAlignment="1">
      <alignment horizontal="right" vertical="center" wrapText="1"/>
    </xf>
    <xf numFmtId="17" fontId="90" fillId="0" borderId="0" xfId="0" applyNumberFormat="1" applyFont="1" applyAlignment="1">
      <alignment horizontal="center" vertical="center" wrapText="1"/>
    </xf>
    <xf numFmtId="0" fontId="46" fillId="0" borderId="57" xfId="0" applyFont="1" applyBorder="1" applyAlignment="1">
      <alignment horizontal="left" vertical="center" wrapText="1" indent="1"/>
    </xf>
    <xf numFmtId="4" fontId="52" fillId="0" borderId="57" xfId="0" applyNumberFormat="1" applyFont="1" applyBorder="1" applyAlignment="1">
      <alignment horizontal="right" vertical="center" wrapText="1" indent="1"/>
    </xf>
    <xf numFmtId="10" fontId="49" fillId="0" borderId="57" xfId="2" applyNumberFormat="1" applyFont="1" applyFill="1" applyBorder="1" applyAlignment="1">
      <alignment horizontal="right" vertical="center" wrapText="1" indent="1"/>
    </xf>
    <xf numFmtId="169" fontId="20" fillId="17" borderId="42" xfId="0" applyNumberFormat="1" applyFont="1" applyFill="1" applyBorder="1" applyAlignment="1">
      <alignment horizontal="left" vertical="center" wrapText="1"/>
    </xf>
    <xf numFmtId="169" fontId="25" fillId="17" borderId="59" xfId="0" applyNumberFormat="1" applyFont="1" applyFill="1" applyBorder="1" applyAlignment="1">
      <alignment horizontal="right" vertical="center"/>
    </xf>
    <xf numFmtId="169" fontId="25" fillId="17" borderId="90" xfId="0" applyNumberFormat="1" applyFont="1" applyFill="1" applyBorder="1" applyAlignment="1">
      <alignment horizontal="right" vertical="center"/>
    </xf>
    <xf numFmtId="0" fontId="17" fillId="7" borderId="0" xfId="0" applyFont="1" applyFill="1"/>
    <xf numFmtId="0" fontId="17" fillId="2" borderId="0" xfId="0" applyFont="1" applyFill="1"/>
    <xf numFmtId="0" fontId="39" fillId="4" borderId="0" xfId="0" applyFont="1" applyFill="1" applyAlignment="1">
      <alignment horizontal="left" vertical="center" wrapText="1" shrinkToFit="1"/>
    </xf>
    <xf numFmtId="0" fontId="69" fillId="5" borderId="5" xfId="0" applyFont="1" applyFill="1" applyBorder="1" applyAlignment="1">
      <alignment horizontal="center" vertical="center" wrapText="1"/>
    </xf>
    <xf numFmtId="0" fontId="69" fillId="5" borderId="6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4" fontId="93" fillId="5" borderId="2" xfId="1" applyNumberFormat="1" applyFont="1" applyFill="1" applyBorder="1" applyAlignment="1">
      <alignment horizontal="center" vertical="center" wrapText="1"/>
    </xf>
    <xf numFmtId="164" fontId="6" fillId="5" borderId="2" xfId="1" applyNumberFormat="1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/>
    </xf>
    <xf numFmtId="43" fontId="8" fillId="5" borderId="2" xfId="1" applyFont="1" applyFill="1" applyBorder="1" applyAlignment="1">
      <alignment horizontal="center" vertical="center" wrapText="1"/>
    </xf>
    <xf numFmtId="0" fontId="8" fillId="9" borderId="22" xfId="0" applyFont="1" applyFill="1" applyBorder="1" applyAlignment="1">
      <alignment horizontal="center" vertical="center" readingOrder="1"/>
    </xf>
    <xf numFmtId="0" fontId="8" fillId="9" borderId="23" xfId="0" applyFont="1" applyFill="1" applyBorder="1" applyAlignment="1">
      <alignment horizontal="center" vertical="center" readingOrder="1"/>
    </xf>
    <xf numFmtId="0" fontId="6" fillId="9" borderId="24" xfId="0" applyFont="1" applyFill="1" applyBorder="1" applyAlignment="1">
      <alignment horizontal="center" vertical="center" readingOrder="1"/>
    </xf>
    <xf numFmtId="0" fontId="6" fillId="9" borderId="25" xfId="0" applyFont="1" applyFill="1" applyBorder="1" applyAlignment="1">
      <alignment horizontal="center" vertical="center" readingOrder="1"/>
    </xf>
    <xf numFmtId="0" fontId="6" fillId="8" borderId="22" xfId="0" applyFont="1" applyFill="1" applyBorder="1" applyAlignment="1">
      <alignment horizontal="center" vertical="center" readingOrder="1"/>
    </xf>
    <xf numFmtId="0" fontId="6" fillId="8" borderId="23" xfId="0" applyFont="1" applyFill="1" applyBorder="1" applyAlignment="1">
      <alignment horizontal="center" vertical="center" readingOrder="1"/>
    </xf>
    <xf numFmtId="0" fontId="39" fillId="0" borderId="0" xfId="0" applyFont="1" applyAlignment="1">
      <alignment horizontal="left" vertical="center" wrapText="1" shrinkToFit="1"/>
    </xf>
    <xf numFmtId="0" fontId="23" fillId="11" borderId="34" xfId="0" applyFont="1" applyFill="1" applyBorder="1" applyAlignment="1">
      <alignment horizontal="center" vertical="center" wrapText="1"/>
    </xf>
    <xf numFmtId="0" fontId="23" fillId="11" borderId="77" xfId="0" applyFont="1" applyFill="1" applyBorder="1" applyAlignment="1">
      <alignment horizontal="center" vertical="center" wrapText="1"/>
    </xf>
    <xf numFmtId="0" fontId="27" fillId="11" borderId="32" xfId="0" applyFont="1" applyFill="1" applyBorder="1" applyAlignment="1">
      <alignment horizontal="center" vertical="center" wrapText="1"/>
    </xf>
    <xf numFmtId="0" fontId="23" fillId="11" borderId="88" xfId="0" applyFont="1" applyFill="1" applyBorder="1" applyAlignment="1">
      <alignment horizontal="center" vertical="center" wrapText="1"/>
    </xf>
    <xf numFmtId="0" fontId="23" fillId="11" borderId="87" xfId="0" applyFont="1" applyFill="1" applyBorder="1" applyAlignment="1">
      <alignment horizontal="center" vertical="center" wrapText="1"/>
    </xf>
    <xf numFmtId="0" fontId="86" fillId="0" borderId="0" xfId="0" applyFont="1" applyAlignment="1">
      <alignment horizontal="left" vertical="center" wrapText="1" shrinkToFit="1"/>
    </xf>
    <xf numFmtId="0" fontId="23" fillId="11" borderId="5" xfId="0" applyFont="1" applyFill="1" applyBorder="1" applyAlignment="1">
      <alignment horizontal="left" vertical="center" wrapText="1"/>
    </xf>
    <xf numFmtId="0" fontId="27" fillId="11" borderId="3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6" fillId="5" borderId="36" xfId="0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center" vertical="center" wrapText="1"/>
    </xf>
    <xf numFmtId="0" fontId="27" fillId="11" borderId="55" xfId="0" applyFont="1" applyFill="1" applyBorder="1" applyAlignment="1">
      <alignment horizontal="center" vertical="center" wrapText="1"/>
    </xf>
    <xf numFmtId="0" fontId="23" fillId="11" borderId="2" xfId="0" applyFont="1" applyFill="1" applyBorder="1" applyAlignment="1">
      <alignment horizontal="center" vertical="center" wrapText="1"/>
    </xf>
    <xf numFmtId="0" fontId="23" fillId="11" borderId="55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center" vertical="center" wrapText="1"/>
    </xf>
    <xf numFmtId="0" fontId="23" fillId="11" borderId="4" xfId="0" applyFont="1" applyFill="1" applyBorder="1" applyAlignment="1">
      <alignment horizontal="center" vertical="center" wrapText="1"/>
    </xf>
    <xf numFmtId="0" fontId="23" fillId="11" borderId="35" xfId="0" applyFont="1" applyFill="1" applyBorder="1" applyAlignment="1">
      <alignment horizontal="center" vertical="center" wrapText="1"/>
    </xf>
    <xf numFmtId="0" fontId="23" fillId="11" borderId="54" xfId="0" applyFont="1" applyFill="1" applyBorder="1" applyAlignment="1">
      <alignment horizontal="center" vertical="center" wrapText="1"/>
    </xf>
    <xf numFmtId="0" fontId="23" fillId="11" borderId="28" xfId="0" applyFont="1" applyFill="1" applyBorder="1" applyAlignment="1">
      <alignment horizontal="left" vertical="center" wrapText="1"/>
    </xf>
    <xf numFmtId="0" fontId="23" fillId="11" borderId="0" xfId="0" applyFont="1" applyFill="1" applyAlignment="1">
      <alignment horizontal="left" vertical="center" wrapText="1"/>
    </xf>
    <xf numFmtId="0" fontId="23" fillId="11" borderId="36" xfId="0" applyFont="1" applyFill="1" applyBorder="1" applyAlignment="1">
      <alignment horizontal="center" vertical="center" wrapText="1"/>
    </xf>
    <xf numFmtId="0" fontId="23" fillId="11" borderId="1" xfId="0" applyFont="1" applyFill="1" applyBorder="1" applyAlignment="1">
      <alignment horizontal="left" vertical="center" wrapText="1"/>
    </xf>
    <xf numFmtId="0" fontId="23" fillId="11" borderId="9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59" fillId="5" borderId="13" xfId="0" applyFont="1" applyFill="1" applyBorder="1" applyAlignment="1">
      <alignment horizontal="center" vertical="center" wrapText="1"/>
    </xf>
    <xf numFmtId="0" fontId="59" fillId="5" borderId="16" xfId="0" applyFont="1" applyFill="1" applyBorder="1" applyAlignment="1">
      <alignment horizontal="center" vertical="center" wrapText="1"/>
    </xf>
    <xf numFmtId="0" fontId="59" fillId="5" borderId="18" xfId="0" applyFont="1" applyFill="1" applyBorder="1" applyAlignment="1">
      <alignment horizontal="center" vertical="center" wrapText="1"/>
    </xf>
    <xf numFmtId="0" fontId="59" fillId="5" borderId="14" xfId="0" applyFont="1" applyFill="1" applyBorder="1" applyAlignment="1">
      <alignment horizontal="center" vertical="center" wrapText="1"/>
    </xf>
    <xf numFmtId="0" fontId="59" fillId="5" borderId="12" xfId="0" applyFont="1" applyFill="1" applyBorder="1" applyAlignment="1">
      <alignment horizontal="center" vertical="center" wrapText="1"/>
    </xf>
    <xf numFmtId="0" fontId="59" fillId="5" borderId="19" xfId="0" applyFont="1" applyFill="1" applyBorder="1" applyAlignment="1">
      <alignment horizontal="center" vertical="center" wrapText="1"/>
    </xf>
    <xf numFmtId="0" fontId="59" fillId="5" borderId="81" xfId="0" applyFont="1" applyFill="1" applyBorder="1" applyAlignment="1">
      <alignment horizontal="center" vertical="center" wrapText="1"/>
    </xf>
    <xf numFmtId="0" fontId="59" fillId="5" borderId="82" xfId="0" applyFont="1" applyFill="1" applyBorder="1" applyAlignment="1">
      <alignment horizontal="center" vertical="center" wrapText="1"/>
    </xf>
    <xf numFmtId="14" fontId="59" fillId="5" borderId="18" xfId="0" applyNumberFormat="1" applyFont="1" applyFill="1" applyBorder="1" applyAlignment="1">
      <alignment horizontal="center" vertical="center" wrapText="1"/>
    </xf>
    <xf numFmtId="14" fontId="59" fillId="5" borderId="78" xfId="0" applyNumberFormat="1" applyFont="1" applyFill="1" applyBorder="1" applyAlignment="1">
      <alignment horizontal="center" vertical="center" wrapText="1"/>
    </xf>
    <xf numFmtId="14" fontId="59" fillId="5" borderId="79" xfId="0" applyNumberFormat="1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8" fillId="0" borderId="0" xfId="0" applyFont="1" applyAlignment="1">
      <alignment vertical="center" wrapText="1"/>
    </xf>
    <xf numFmtId="0" fontId="33" fillId="0" borderId="20" xfId="0" applyFont="1" applyBorder="1" applyAlignment="1">
      <alignment horizontal="center" vertical="center"/>
    </xf>
  </cellXfs>
  <cellStyles count="13">
    <cellStyle name="Estilo 1" xfId="6" xr:uid="{00000000-0005-0000-0000-000000000000}"/>
    <cellStyle name="Normal" xfId="0" builtinId="0"/>
    <cellStyle name="Normal 2" xfId="10" xr:uid="{929E576D-EC29-4ECA-B897-658D68C6951A}"/>
    <cellStyle name="Normal 2 2" xfId="7" xr:uid="{00000000-0005-0000-0000-000002000000}"/>
    <cellStyle name="Normal 3" xfId="3" xr:uid="{00000000-0005-0000-0000-000003000000}"/>
    <cellStyle name="Porcentagem" xfId="2" builtinId="5"/>
    <cellStyle name="Porcentagem 2" xfId="5" xr:uid="{00000000-0005-0000-0000-000005000000}"/>
    <cellStyle name="Vírgula" xfId="1" builtinId="3"/>
    <cellStyle name="Vírgula 2" xfId="4" xr:uid="{00000000-0005-0000-0000-000007000000}"/>
    <cellStyle name="Vírgula 2 2" xfId="12" xr:uid="{B4C2354F-82EC-4547-9E06-7526A2834902}"/>
    <cellStyle name="Vírgula 2 3" xfId="9" xr:uid="{93E6002B-44EE-4FB4-AD9C-8F18EA3E1D14}"/>
    <cellStyle name="Vírgula 3" xfId="11" xr:uid="{0E17E118-FD36-46B9-B753-34BE4A35E018}"/>
    <cellStyle name="Vírgula 4" xfId="8" xr:uid="{6007A312-5541-49DD-A91A-2D25CBA4C9D3}"/>
  </cellStyles>
  <dxfs count="8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ont>
        <color rgb="FFFF0000"/>
      </font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ont>
        <color rgb="FFFF0000"/>
      </font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D9D9D9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46D232"/>
      <color rgb="FF008228"/>
      <color rgb="FF006C21"/>
      <color rgb="FFFF66FF"/>
      <color rgb="FFF2F2F2"/>
      <color rgb="FF86DF55"/>
      <color rgb="FF00744D"/>
      <color rgb="FFD7F83C"/>
      <color rgb="FFB8E53E"/>
      <color rgb="FF003A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2202707675721625E-2"/>
          <c:y val="0.11692477876106194"/>
          <c:w val="0.89971621729102047"/>
          <c:h val="0.585872064664483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[2]Perdas!$C$3</c:f>
              <c:strCache>
                <c:ptCount val="1"/>
                <c:pt idx="0">
                  <c:v>Perdas Reais, TWh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564-4281-B8BB-CCB441664A2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[2]Perdas!$B$4:$B$10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[2]Perdas!$C$4:$C$10</c:f>
              <c:numCache>
                <c:formatCode>General</c:formatCode>
                <c:ptCount val="7"/>
                <c:pt idx="0">
                  <c:v>6.61</c:v>
                </c:pt>
                <c:pt idx="1">
                  <c:v>6.55</c:v>
                </c:pt>
                <c:pt idx="2">
                  <c:v>6.14</c:v>
                </c:pt>
                <c:pt idx="3">
                  <c:v>6.17</c:v>
                </c:pt>
                <c:pt idx="4">
                  <c:v>6.24</c:v>
                </c:pt>
                <c:pt idx="5">
                  <c:v>6.31</c:v>
                </c:pt>
                <c:pt idx="6">
                  <c:v>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64-4281-B8BB-CCB441664A2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80"/>
        <c:overlap val="-40"/>
        <c:axId val="143746111"/>
        <c:axId val="143745279"/>
      </c:barChart>
      <c:lineChart>
        <c:grouping val="standard"/>
        <c:varyColors val="0"/>
        <c:ser>
          <c:idx val="1"/>
          <c:order val="1"/>
          <c:tx>
            <c:strRef>
              <c:f>[2]Perdas!$D$3</c:f>
              <c:strCache>
                <c:ptCount val="1"/>
                <c:pt idx="0">
                  <c:v>Perdas Reais Totais, 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8613123689751549E-2"/>
                  <c:y val="-3.34521786300044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64-4281-B8BB-CCB441664A2A}"/>
                </c:ext>
              </c:extLst>
            </c:dLbl>
            <c:dLbl>
              <c:idx val="1"/>
              <c:layout>
                <c:manualLayout>
                  <c:x val="-4.618368222599583E-2"/>
                  <c:y val="-2.9397369099094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64-4281-B8BB-CCB441664A2A}"/>
                </c:ext>
              </c:extLst>
            </c:dLbl>
            <c:dLbl>
              <c:idx val="4"/>
              <c:layout>
                <c:manualLayout>
                  <c:x val="-5.3857985132017429E-2"/>
                  <c:y val="4.2865044247787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64-4281-B8BB-CCB441664A2A}"/>
                </c:ext>
              </c:extLst>
            </c:dLbl>
            <c:dLbl>
              <c:idx val="5"/>
              <c:layout>
                <c:manualLayout>
                  <c:x val="-5.1171717133023174E-2"/>
                  <c:y val="3.7997590726691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64-4281-B8BB-CCB441664A2A}"/>
                </c:ext>
              </c:extLst>
            </c:dLbl>
            <c:dLbl>
              <c:idx val="6"/>
              <c:layout>
                <c:manualLayout>
                  <c:x val="-5.1042565153507226E-2"/>
                  <c:y val="7.6027678704555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64-4281-B8BB-CCB441664A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[2]Perdas!$B$4:$B$10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[2]Perdas!$D$4:$D$10</c:f>
              <c:numCache>
                <c:formatCode>General</c:formatCode>
                <c:ptCount val="7"/>
                <c:pt idx="0">
                  <c:v>12.71</c:v>
                </c:pt>
                <c:pt idx="1">
                  <c:v>12.57</c:v>
                </c:pt>
                <c:pt idx="2">
                  <c:v>11.23</c:v>
                </c:pt>
                <c:pt idx="3">
                  <c:v>11.11</c:v>
                </c:pt>
                <c:pt idx="4">
                  <c:v>10.71</c:v>
                </c:pt>
                <c:pt idx="5">
                  <c:v>10.36</c:v>
                </c:pt>
                <c:pt idx="6">
                  <c:v>11.42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564-4281-B8BB-CCB441664A2A}"/>
            </c:ext>
          </c:extLst>
        </c:ser>
        <c:ser>
          <c:idx val="2"/>
          <c:order val="2"/>
          <c:tx>
            <c:strRef>
              <c:f>[2]Perdas!$E$3</c:f>
              <c:strCache>
                <c:ptCount val="1"/>
                <c:pt idx="0">
                  <c:v>Perdas Regulatórias Totais, 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7919872046865646E-2"/>
                  <c:y val="5.30190291892008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64-4281-B8BB-CCB441664A2A}"/>
                </c:ext>
              </c:extLst>
            </c:dLbl>
            <c:dLbl>
              <c:idx val="1"/>
              <c:layout>
                <c:manualLayout>
                  <c:x val="-5.2656326428172036E-2"/>
                  <c:y val="4.67592972472313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64-4281-B8BB-CCB441664A2A}"/>
                </c:ext>
              </c:extLst>
            </c:dLbl>
            <c:dLbl>
              <c:idx val="2"/>
              <c:layout>
                <c:manualLayout>
                  <c:x val="-4.8674288494283673E-2"/>
                  <c:y val="-5.97771023302938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64-4281-B8BB-CCB441664A2A}"/>
                </c:ext>
              </c:extLst>
            </c:dLbl>
            <c:dLbl>
              <c:idx val="4"/>
              <c:layout>
                <c:manualLayout>
                  <c:x val="-5.3857985132017429E-2"/>
                  <c:y val="-5.39269911504425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64-4281-B8BB-CCB441664A2A}"/>
                </c:ext>
              </c:extLst>
            </c:dLbl>
            <c:dLbl>
              <c:idx val="5"/>
              <c:layout>
                <c:manualLayout>
                  <c:x val="-5.1178612403442271E-2"/>
                  <c:y val="-5.16337585461391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64-4281-B8BB-CCB441664A2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[2]Perdas!$B$4:$B$10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[2]Perdas!$E$4:$E$10</c:f>
              <c:numCache>
                <c:formatCode>General</c:formatCode>
                <c:ptCount val="7"/>
                <c:pt idx="0">
                  <c:v>11.51</c:v>
                </c:pt>
                <c:pt idx="1">
                  <c:v>11.43</c:v>
                </c:pt>
                <c:pt idx="2">
                  <c:v>11.28</c:v>
                </c:pt>
                <c:pt idx="3">
                  <c:v>11.23</c:v>
                </c:pt>
                <c:pt idx="4">
                  <c:v>10.84</c:v>
                </c:pt>
                <c:pt idx="5">
                  <c:v>10.51</c:v>
                </c:pt>
                <c:pt idx="6">
                  <c:v>11.46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564-4281-B8BB-CCB441664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5128000"/>
        <c:axId val="2125116960"/>
      </c:lineChart>
      <c:catAx>
        <c:axId val="14374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745279"/>
        <c:crosses val="autoZero"/>
        <c:auto val="1"/>
        <c:lblAlgn val="ctr"/>
        <c:lblOffset val="100"/>
        <c:noMultiLvlLbl val="0"/>
      </c:catAx>
      <c:valAx>
        <c:axId val="143745279"/>
        <c:scaling>
          <c:orientation val="minMax"/>
          <c:max val="7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3746111"/>
        <c:crosses val="autoZero"/>
        <c:crossBetween val="between"/>
        <c:majorUnit val="200"/>
      </c:valAx>
      <c:valAx>
        <c:axId val="2125116960"/>
        <c:scaling>
          <c:orientation val="minMax"/>
          <c:max val="13.5"/>
          <c:min val="9.6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5128000"/>
        <c:crosses val="max"/>
        <c:crossBetween val="between"/>
      </c:valAx>
      <c:catAx>
        <c:axId val="2125128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5116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129089911506341E-2"/>
          <c:y val="0.37990040402884062"/>
          <c:w val="0.70113416748572632"/>
          <c:h val="0.47856631557418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'[2]Investimentos real.'!$B$1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B6-40A1-BFFE-A7AF87DEE4A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7B6-40A1-BFFE-A7AF87DEE4A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E7B6-40A1-BFFE-A7AF87DEE4A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7B6-40A1-BFFE-A7AF87DEE4A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7B6-40A1-BFFE-A7AF87DEE4A4}"/>
              </c:ext>
            </c:extLst>
          </c:dPt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Aptos" panose="020B0004020202020204" pitchFamily="34" charset="0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E7B6-40A1-BFFE-A7AF87DEE4A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50" b="1" i="0" u="none" strike="noStrike" kern="1200" baseline="0">
                      <a:solidFill>
                        <a:schemeClr val="bg1"/>
                      </a:solidFill>
                      <a:latin typeface="Aptos" panose="020B0004020202020204" pitchFamily="34" charset="0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E7B6-40A1-BFFE-A7AF87DEE4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'[2]Investimentos real.'!$A$3:$A$10</c:f>
              <c:strCache>
                <c:ptCount val="8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</c:strCache>
            </c:strRef>
          </c:cat>
          <c:val>
            <c:numRef>
              <c:f>'[2]Investimentos real.'!$B$3:$B$10</c:f>
              <c:numCache>
                <c:formatCode>General</c:formatCode>
                <c:ptCount val="8"/>
                <c:pt idx="0">
                  <c:v>954</c:v>
                </c:pt>
                <c:pt idx="1">
                  <c:v>1235</c:v>
                </c:pt>
                <c:pt idx="2">
                  <c:v>1640</c:v>
                </c:pt>
                <c:pt idx="3">
                  <c:v>2123</c:v>
                </c:pt>
                <c:pt idx="4">
                  <c:v>3568</c:v>
                </c:pt>
                <c:pt idx="5">
                  <c:v>4829</c:v>
                </c:pt>
                <c:pt idx="6">
                  <c:v>5714</c:v>
                </c:pt>
                <c:pt idx="7">
                  <c:v>6628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7B6-40A1-BFFE-A7AF87DEE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490577487"/>
        <c:axId val="1490600047"/>
      </c:barChart>
      <c:catAx>
        <c:axId val="1490577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pt-BR"/>
          </a:p>
        </c:txPr>
        <c:crossAx val="1490600047"/>
        <c:crosses val="autoZero"/>
        <c:auto val="1"/>
        <c:lblAlgn val="ctr"/>
        <c:lblOffset val="100"/>
        <c:noMultiLvlLbl val="0"/>
      </c:catAx>
      <c:valAx>
        <c:axId val="149060004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4905774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BP (Ativo)'!A1"/><Relationship Id="rId13" Type="http://schemas.openxmlformats.org/officeDocument/2006/relationships/hyperlink" Target="#Receita!A1"/><Relationship Id="rId18" Type="http://schemas.openxmlformats.org/officeDocument/2006/relationships/hyperlink" Target="#Endividamento!A1"/><Relationship Id="rId3" Type="http://schemas.openxmlformats.org/officeDocument/2006/relationships/hyperlink" Target="#'Balan&#231;o de Energia'!A1"/><Relationship Id="rId21" Type="http://schemas.openxmlformats.org/officeDocument/2006/relationships/image" Target="../media/image2.png"/><Relationship Id="rId7" Type="http://schemas.openxmlformats.org/officeDocument/2006/relationships/hyperlink" Target="#'Taxa de arrecada&#231;&#227;o'!A1"/><Relationship Id="rId12" Type="http://schemas.openxmlformats.org/officeDocument/2006/relationships/hyperlink" Target="#'Desempenhos das a&#231;&#245;es'!A1"/><Relationship Id="rId17" Type="http://schemas.openxmlformats.org/officeDocument/2006/relationships/hyperlink" Target="#'Resultado Financeiro'!A1"/><Relationship Id="rId2" Type="http://schemas.openxmlformats.org/officeDocument/2006/relationships/hyperlink" Target="#Usinas!A1"/><Relationship Id="rId16" Type="http://schemas.openxmlformats.org/officeDocument/2006/relationships/hyperlink" Target="#LAJIDA!A1"/><Relationship Id="rId20" Type="http://schemas.openxmlformats.org/officeDocument/2006/relationships/image" Target="../media/image1.png"/><Relationship Id="rId1" Type="http://schemas.openxmlformats.org/officeDocument/2006/relationships/hyperlink" Target="#RAP!A1"/><Relationship Id="rId6" Type="http://schemas.openxmlformats.org/officeDocument/2006/relationships/hyperlink" Target="#'DEC _ FEC'!A1"/><Relationship Id="rId11" Type="http://schemas.openxmlformats.org/officeDocument/2006/relationships/hyperlink" Target="#DFC!A1"/><Relationship Id="rId5" Type="http://schemas.openxmlformats.org/officeDocument/2006/relationships/hyperlink" Target="#'Perdas de Energia'!A1"/><Relationship Id="rId15" Type="http://schemas.openxmlformats.org/officeDocument/2006/relationships/hyperlink" Target="#'Energia comprada para revenda'!A1"/><Relationship Id="rId10" Type="http://schemas.openxmlformats.org/officeDocument/2006/relationships/hyperlink" Target="#DRE!A1"/><Relationship Id="rId19" Type="http://schemas.openxmlformats.org/officeDocument/2006/relationships/hyperlink" Target="#Investimentos!A1"/><Relationship Id="rId4" Type="http://schemas.openxmlformats.org/officeDocument/2006/relationships/hyperlink" Target="#'Venda de energia por classe'!A1"/><Relationship Id="rId9" Type="http://schemas.openxmlformats.org/officeDocument/2006/relationships/hyperlink" Target="#'BP (Passivo)'!A1"/><Relationship Id="rId14" Type="http://schemas.openxmlformats.org/officeDocument/2006/relationships/hyperlink" Target="#'Custos e Despesas'!A1"/><Relationship Id="rId22" Type="http://schemas.openxmlformats.org/officeDocument/2006/relationships/image" Target="../media/image3.sv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#'Cemig (&#205;ndice)'!A1"/><Relationship Id="rId6" Type="http://schemas.openxmlformats.org/officeDocument/2006/relationships/image" Target="../media/image7.png"/><Relationship Id="rId5" Type="http://schemas.openxmlformats.org/officeDocument/2006/relationships/hyperlink" Target="#'Cemig (Sum&#225;rio)'!A1"/><Relationship Id="rId4" Type="http://schemas.openxmlformats.org/officeDocument/2006/relationships/image" Target="../media/image6.sv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6.svg"/><Relationship Id="rId7" Type="http://schemas.openxmlformats.org/officeDocument/2006/relationships/chart" Target="../charts/chart2.xml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hyperlink" Target="#'Cemig (Sum&#225;rio)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7" Type="http://schemas.openxmlformats.org/officeDocument/2006/relationships/chart" Target="../charts/chart1.xml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6.svg"/><Relationship Id="rId7" Type="http://schemas.openxmlformats.org/officeDocument/2006/relationships/image" Target="../media/image8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sv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hyperlink" Target="#'Cemig (Sum&#225;rio)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287949</xdr:colOff>
      <xdr:row>5</xdr:row>
      <xdr:rowOff>49696</xdr:rowOff>
    </xdr:from>
    <xdr:to>
      <xdr:col>4</xdr:col>
      <xdr:colOff>370775</xdr:colOff>
      <xdr:row>7</xdr:row>
      <xdr:rowOff>173936</xdr:rowOff>
    </xdr:to>
    <xdr:sp macro="" textlink="">
      <xdr:nvSpPr>
        <xdr:cNvPr id="75" name="Retângulo Arredondado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783249" y="1002196"/>
          <a:ext cx="1825901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operacionais</a:t>
          </a:r>
        </a:p>
      </xdr:txBody>
    </xdr:sp>
    <xdr:clientData/>
  </xdr:twoCellAnchor>
  <xdr:twoCellAnchor>
    <xdr:from>
      <xdr:col>1</xdr:col>
      <xdr:colOff>287949</xdr:colOff>
      <xdr:row>8</xdr:row>
      <xdr:rowOff>77866</xdr:rowOff>
    </xdr:from>
    <xdr:to>
      <xdr:col>4</xdr:col>
      <xdr:colOff>344874</xdr:colOff>
      <xdr:row>11</xdr:row>
      <xdr:rowOff>10366</xdr:rowOff>
    </xdr:to>
    <xdr:sp macro="" textlink="">
      <xdr:nvSpPr>
        <xdr:cNvPr id="27" name="Retângulo Arredondado 2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83CBED-D70B-4726-86B2-A5C6A2FA9BD3}"/>
            </a:ext>
          </a:extLst>
        </xdr:cNvPr>
        <xdr:cNvSpPr/>
      </xdr:nvSpPr>
      <xdr:spPr>
        <a:xfrm>
          <a:off x="783249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 Anual Permitida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RAP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11</xdr:row>
      <xdr:rowOff>59188</xdr:rowOff>
    </xdr:from>
    <xdr:to>
      <xdr:col>4</xdr:col>
      <xdr:colOff>344874</xdr:colOff>
      <xdr:row>13</xdr:row>
      <xdr:rowOff>182188</xdr:rowOff>
    </xdr:to>
    <xdr:sp macro="" textlink="">
      <xdr:nvSpPr>
        <xdr:cNvPr id="28" name="Retângulo Arredondado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42A02E-9380-4618-99CB-353534D1B1E8}"/>
            </a:ext>
          </a:extLst>
        </xdr:cNvPr>
        <xdr:cNvSpPr/>
      </xdr:nvSpPr>
      <xdr:spPr>
        <a:xfrm>
          <a:off x="783249" y="215468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Usinas </a:t>
          </a:r>
        </a:p>
      </xdr:txBody>
    </xdr:sp>
    <xdr:clientData/>
  </xdr:twoCellAnchor>
  <xdr:twoCellAnchor>
    <xdr:from>
      <xdr:col>1</xdr:col>
      <xdr:colOff>287949</xdr:colOff>
      <xdr:row>14</xdr:row>
      <xdr:rowOff>28908</xdr:rowOff>
    </xdr:from>
    <xdr:to>
      <xdr:col>4</xdr:col>
      <xdr:colOff>344874</xdr:colOff>
      <xdr:row>16</xdr:row>
      <xdr:rowOff>151908</xdr:rowOff>
    </xdr:to>
    <xdr:sp macro="" textlink="">
      <xdr:nvSpPr>
        <xdr:cNvPr id="30" name="Retângulo Arredondado 2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163551-B874-4345-BC70-7BB8A1B0A161}"/>
            </a:ext>
          </a:extLst>
        </xdr:cNvPr>
        <xdr:cNvSpPr/>
      </xdr:nvSpPr>
      <xdr:spPr>
        <a:xfrm>
          <a:off x="783249" y="269590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17</xdr:row>
      <xdr:rowOff>10230</xdr:rowOff>
    </xdr:from>
    <xdr:to>
      <xdr:col>4</xdr:col>
      <xdr:colOff>344874</xdr:colOff>
      <xdr:row>19</xdr:row>
      <xdr:rowOff>133230</xdr:rowOff>
    </xdr:to>
    <xdr:sp macro="" textlink="">
      <xdr:nvSpPr>
        <xdr:cNvPr id="31" name="Retângulo Arredondado 2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B172E3B-0494-4757-99C5-2595838CE9DB}"/>
            </a:ext>
          </a:extLst>
        </xdr:cNvPr>
        <xdr:cNvSpPr/>
      </xdr:nvSpPr>
      <xdr:spPr>
        <a:xfrm>
          <a:off x="783249" y="324873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252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Venda da energia por</a:t>
          </a:r>
          <a:r>
            <a:rPr lang="pt-BR" sz="900" b="0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classe de consumo 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19</xdr:row>
      <xdr:rowOff>182052</xdr:rowOff>
    </xdr:from>
    <xdr:to>
      <xdr:col>4</xdr:col>
      <xdr:colOff>344874</xdr:colOff>
      <xdr:row>22</xdr:row>
      <xdr:rowOff>114552</xdr:rowOff>
    </xdr:to>
    <xdr:sp macro="" textlink="">
      <xdr:nvSpPr>
        <xdr:cNvPr id="32" name="Retângulo Arredondado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203844B-84AF-485C-B3DB-9D51F284D5DA}"/>
            </a:ext>
          </a:extLst>
        </xdr:cNvPr>
        <xdr:cNvSpPr/>
      </xdr:nvSpPr>
      <xdr:spPr>
        <a:xfrm>
          <a:off x="783249" y="3801552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Perdas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 energia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22</xdr:row>
      <xdr:rowOff>163374</xdr:rowOff>
    </xdr:from>
    <xdr:to>
      <xdr:col>4</xdr:col>
      <xdr:colOff>344874</xdr:colOff>
      <xdr:row>25</xdr:row>
      <xdr:rowOff>95874</xdr:rowOff>
    </xdr:to>
    <xdr:sp macro="" textlink="">
      <xdr:nvSpPr>
        <xdr:cNvPr id="36" name="Retângulo Arredondado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CDCD529-9D94-494A-A3D0-CE3505609294}"/>
            </a:ext>
          </a:extLst>
        </xdr:cNvPr>
        <xdr:cNvSpPr/>
      </xdr:nvSpPr>
      <xdr:spPr>
        <a:xfrm>
          <a:off x="783249" y="4354374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Indicadores de Qualidade</a:t>
          </a:r>
          <a:endParaRPr lang="pt-BR" sz="900" b="0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DEC/FEC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287949</xdr:colOff>
      <xdr:row>25</xdr:row>
      <xdr:rowOff>145535</xdr:rowOff>
    </xdr:from>
    <xdr:to>
      <xdr:col>4</xdr:col>
      <xdr:colOff>344874</xdr:colOff>
      <xdr:row>28</xdr:row>
      <xdr:rowOff>78035</xdr:rowOff>
    </xdr:to>
    <xdr:sp macro="" textlink="">
      <xdr:nvSpPr>
        <xdr:cNvPr id="37" name="Retângulo Arredondado 2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602E155-15EE-47BD-A86C-23F4B0EEA621}"/>
            </a:ext>
          </a:extLst>
        </xdr:cNvPr>
        <xdr:cNvSpPr/>
      </xdr:nvSpPr>
      <xdr:spPr>
        <a:xfrm>
          <a:off x="783249" y="4908035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Taxa de 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                          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arrecadação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8</xdr:row>
      <xdr:rowOff>77866</xdr:rowOff>
    </xdr:from>
    <xdr:to>
      <xdr:col>11</xdr:col>
      <xdr:colOff>519138</xdr:colOff>
      <xdr:row>11</xdr:row>
      <xdr:rowOff>10366</xdr:rowOff>
    </xdr:to>
    <xdr:sp macro="" textlink="">
      <xdr:nvSpPr>
        <xdr:cNvPr id="39" name="Retângulo Arredondado 2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9004EC6-B54E-402F-A3C6-DC0BE16439FC}"/>
            </a:ext>
          </a:extLst>
        </xdr:cNvPr>
        <xdr:cNvSpPr/>
      </xdr:nvSpPr>
      <xdr:spPr>
        <a:xfrm>
          <a:off x="5024688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Ativo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11</xdr:row>
      <xdr:rowOff>50456</xdr:rowOff>
    </xdr:from>
    <xdr:to>
      <xdr:col>11</xdr:col>
      <xdr:colOff>519138</xdr:colOff>
      <xdr:row>13</xdr:row>
      <xdr:rowOff>173456</xdr:rowOff>
    </xdr:to>
    <xdr:sp macro="" textlink="">
      <xdr:nvSpPr>
        <xdr:cNvPr id="40" name="Retângulo Arredondado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A329FBC-8CFD-43B1-AE12-2A97E79132ED}"/>
            </a:ext>
          </a:extLst>
        </xdr:cNvPr>
        <xdr:cNvSpPr/>
      </xdr:nvSpPr>
      <xdr:spPr>
        <a:xfrm>
          <a:off x="5024688" y="214595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Balanço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Patrimonial - Passivo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17</xdr:row>
      <xdr:rowOff>14315</xdr:rowOff>
    </xdr:from>
    <xdr:to>
      <xdr:col>11</xdr:col>
      <xdr:colOff>519138</xdr:colOff>
      <xdr:row>19</xdr:row>
      <xdr:rowOff>137315</xdr:rowOff>
    </xdr:to>
    <xdr:sp macro="" textlink="">
      <xdr:nvSpPr>
        <xdr:cNvPr id="41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6A770C1-8973-4FB8-AF16-A7E3C03AB271}"/>
            </a:ext>
          </a:extLst>
        </xdr:cNvPr>
        <xdr:cNvSpPr/>
      </xdr:nvSpPr>
      <xdr:spPr>
        <a:xfrm>
          <a:off x="5024688" y="3252815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19</xdr:row>
      <xdr:rowOff>177248</xdr:rowOff>
    </xdr:from>
    <xdr:to>
      <xdr:col>11</xdr:col>
      <xdr:colOff>519138</xdr:colOff>
      <xdr:row>22</xdr:row>
      <xdr:rowOff>109748</xdr:rowOff>
    </xdr:to>
    <xdr:sp macro="" textlink="">
      <xdr:nvSpPr>
        <xdr:cNvPr id="43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1F554A8-6DC6-4122-829B-433B6FDAEB1F}"/>
            </a:ext>
          </a:extLst>
        </xdr:cNvPr>
        <xdr:cNvSpPr/>
      </xdr:nvSpPr>
      <xdr:spPr>
        <a:xfrm>
          <a:off x="5024688" y="379674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462213</xdr:colOff>
      <xdr:row>22</xdr:row>
      <xdr:rowOff>159893</xdr:rowOff>
    </xdr:from>
    <xdr:to>
      <xdr:col>11</xdr:col>
      <xdr:colOff>519138</xdr:colOff>
      <xdr:row>25</xdr:row>
      <xdr:rowOff>92393</xdr:rowOff>
    </xdr:to>
    <xdr:sp macro="" textlink="">
      <xdr:nvSpPr>
        <xdr:cNvPr id="45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61845D86-F43C-4984-B250-CDAB76F40D4F}"/>
            </a:ext>
          </a:extLst>
        </xdr:cNvPr>
        <xdr:cNvSpPr/>
      </xdr:nvSpPr>
      <xdr:spPr>
        <a:xfrm>
          <a:off x="5024688" y="435089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Desempenho das ações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8</xdr:row>
      <xdr:rowOff>77866</xdr:rowOff>
    </xdr:from>
    <xdr:to>
      <xdr:col>8</xdr:col>
      <xdr:colOff>112615</xdr:colOff>
      <xdr:row>11</xdr:row>
      <xdr:rowOff>10366</xdr:rowOff>
    </xdr:to>
    <xdr:sp macro="" textlink="">
      <xdr:nvSpPr>
        <xdr:cNvPr id="46" name="Retângulo Arredondado 26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F433FE6F-C67C-4293-BDC0-D54E12D86A6F}"/>
            </a:ext>
          </a:extLst>
        </xdr:cNvPr>
        <xdr:cNvSpPr/>
      </xdr:nvSpPr>
      <xdr:spPr>
        <a:xfrm>
          <a:off x="2875090" y="160186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Receita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Operacional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11</xdr:row>
      <xdr:rowOff>56868</xdr:rowOff>
    </xdr:from>
    <xdr:to>
      <xdr:col>8</xdr:col>
      <xdr:colOff>112615</xdr:colOff>
      <xdr:row>13</xdr:row>
      <xdr:rowOff>179868</xdr:rowOff>
    </xdr:to>
    <xdr:sp macro="" textlink="">
      <xdr:nvSpPr>
        <xdr:cNvPr id="47" name="Retângulo Arredondado 26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165ACFC-0D0C-4951-B80E-661DC16327D5}"/>
            </a:ext>
          </a:extLst>
        </xdr:cNvPr>
        <xdr:cNvSpPr/>
      </xdr:nvSpPr>
      <xdr:spPr>
        <a:xfrm>
          <a:off x="2875090" y="2152368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25200" rtlCol="0" anchor="ctr"/>
        <a:lstStyle/>
        <a:p>
          <a:pPr algn="ctr"/>
          <a:endParaRPr lang="pt-BR" sz="1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Custos e despesas operacionais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14</xdr:row>
      <xdr:rowOff>35870</xdr:rowOff>
    </xdr:from>
    <xdr:to>
      <xdr:col>8</xdr:col>
      <xdr:colOff>112615</xdr:colOff>
      <xdr:row>16</xdr:row>
      <xdr:rowOff>158870</xdr:rowOff>
    </xdr:to>
    <xdr:sp macro="" textlink="">
      <xdr:nvSpPr>
        <xdr:cNvPr id="48" name="Retângulo Arredondado 26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F648B47A-F923-45C9-A1DB-C2CADB461642}"/>
            </a:ext>
          </a:extLst>
        </xdr:cNvPr>
        <xdr:cNvSpPr/>
      </xdr:nvSpPr>
      <xdr:spPr>
        <a:xfrm>
          <a:off x="2875090" y="2702870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rtlCol="0" anchor="ctr"/>
        <a:lstStyle/>
        <a:p>
          <a:pPr algn="ctr"/>
          <a:endParaRPr lang="pt-BR" sz="200" b="1">
            <a:solidFill>
              <a:schemeClr val="lt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Energia</a:t>
          </a:r>
          <a:r>
            <a:rPr lang="pt-BR" sz="900" b="1" baseline="0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comprada para                         revenda</a:t>
          </a:r>
          <a:endParaRPr lang="pt-BR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463905</xdr:colOff>
      <xdr:row>14</xdr:row>
      <xdr:rowOff>23046</xdr:rowOff>
    </xdr:from>
    <xdr:to>
      <xdr:col>11</xdr:col>
      <xdr:colOff>520829</xdr:colOff>
      <xdr:row>16</xdr:row>
      <xdr:rowOff>146046</xdr:rowOff>
    </xdr:to>
    <xdr:sp macro="" textlink="">
      <xdr:nvSpPr>
        <xdr:cNvPr id="49" name="Retângulo Arredondado 26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85A417AF-8AC9-40AA-8B12-5D21C2DE1E90}"/>
            </a:ext>
          </a:extLst>
        </xdr:cNvPr>
        <xdr:cNvSpPr/>
      </xdr:nvSpPr>
      <xdr:spPr>
        <a:xfrm>
          <a:off x="5026380" y="2690046"/>
          <a:ext cx="1799999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LAJIDA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17</xdr:row>
      <xdr:rowOff>21088</xdr:rowOff>
    </xdr:from>
    <xdr:to>
      <xdr:col>8</xdr:col>
      <xdr:colOff>112615</xdr:colOff>
      <xdr:row>19</xdr:row>
      <xdr:rowOff>144088</xdr:rowOff>
    </xdr:to>
    <xdr:sp macro="" textlink="">
      <xdr:nvSpPr>
        <xdr:cNvPr id="50" name="Retângulo Arredondado 26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5FF318BF-167D-4A32-A246-FF92CDD0F0B1}"/>
            </a:ext>
          </a:extLst>
        </xdr:cNvPr>
        <xdr:cNvSpPr/>
      </xdr:nvSpPr>
      <xdr:spPr>
        <a:xfrm>
          <a:off x="2885976" y="3259588"/>
          <a:ext cx="1812246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Resultado Financeiro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55690</xdr:colOff>
      <xdr:row>20</xdr:row>
      <xdr:rowOff>88</xdr:rowOff>
    </xdr:from>
    <xdr:to>
      <xdr:col>8</xdr:col>
      <xdr:colOff>112615</xdr:colOff>
      <xdr:row>22</xdr:row>
      <xdr:rowOff>123088</xdr:rowOff>
    </xdr:to>
    <xdr:sp macro="" textlink="">
      <xdr:nvSpPr>
        <xdr:cNvPr id="51" name="Retângulo Arredondado 26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81E880C6-C406-4627-806B-874EE371BC0E}"/>
            </a:ext>
          </a:extLst>
        </xdr:cNvPr>
        <xdr:cNvSpPr/>
      </xdr:nvSpPr>
      <xdr:spPr>
        <a:xfrm>
          <a:off x="2885976" y="3810088"/>
          <a:ext cx="1812246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Endividamento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67607</xdr:colOff>
      <xdr:row>22</xdr:row>
      <xdr:rowOff>181743</xdr:rowOff>
    </xdr:from>
    <xdr:to>
      <xdr:col>8</xdr:col>
      <xdr:colOff>124533</xdr:colOff>
      <xdr:row>25</xdr:row>
      <xdr:rowOff>114243</xdr:rowOff>
    </xdr:to>
    <xdr:sp macro="" textlink="">
      <xdr:nvSpPr>
        <xdr:cNvPr id="54" name="Retângulo Arredondado 26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18B1E3E5-8DDF-4829-BAA1-0E134E8CAFD5}"/>
            </a:ext>
          </a:extLst>
        </xdr:cNvPr>
        <xdr:cNvSpPr/>
      </xdr:nvSpPr>
      <xdr:spPr>
        <a:xfrm>
          <a:off x="2897893" y="4372743"/>
          <a:ext cx="1812247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Investimentos</a:t>
          </a:r>
        </a:p>
      </xdr:txBody>
    </xdr:sp>
    <xdr:clientData/>
  </xdr:twoCellAnchor>
  <xdr:twoCellAnchor>
    <xdr:from>
      <xdr:col>5</xdr:col>
      <xdr:colOff>65687</xdr:colOff>
      <xdr:row>5</xdr:row>
      <xdr:rowOff>49696</xdr:rowOff>
    </xdr:from>
    <xdr:to>
      <xdr:col>11</xdr:col>
      <xdr:colOff>537796</xdr:colOff>
      <xdr:row>7</xdr:row>
      <xdr:rowOff>173936</xdr:rowOff>
    </xdr:to>
    <xdr:sp macro="" textlink="">
      <xdr:nvSpPr>
        <xdr:cNvPr id="56" name="Retângulo Arredondado 1">
          <a:extLst>
            <a:ext uri="{FF2B5EF4-FFF2-40B4-BE49-F238E27FC236}">
              <a16:creationId xmlns:a16="http://schemas.microsoft.com/office/drawing/2014/main" id="{6AB00D2E-3F68-42CB-B3A6-12C57888AB4E}"/>
            </a:ext>
          </a:extLst>
        </xdr:cNvPr>
        <xdr:cNvSpPr/>
      </xdr:nvSpPr>
      <xdr:spPr>
        <a:xfrm>
          <a:off x="2380995" y="1192696"/>
          <a:ext cx="3945070" cy="505240"/>
        </a:xfrm>
        <a:prstGeom prst="roundRect">
          <a:avLst>
            <a:gd name="adj" fmla="val 9474"/>
          </a:avLst>
        </a:prstGeom>
        <a:solidFill>
          <a:srgbClr val="B8E53E"/>
        </a:solidFill>
        <a:ln>
          <a:noFill/>
        </a:ln>
        <a:effectLst>
          <a:outerShdw blurRad="152400" dist="317500" dir="5400000" sx="90000" sy="-19000" rotWithShape="0">
            <a:prstClr val="black">
              <a:alpha val="15000"/>
            </a:prstClr>
          </a:out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Dados</a:t>
          </a:r>
          <a:r>
            <a:rPr lang="pt-BR" sz="1200" b="1" baseline="0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pt-BR" sz="1200" b="1">
              <a:solidFill>
                <a:srgbClr val="00744D"/>
              </a:solidFill>
              <a:latin typeface="Arial" panose="020B0604020202020204" pitchFamily="34" charset="0"/>
              <a:cs typeface="Arial" panose="020B0604020202020204" pitchFamily="34" charset="0"/>
            </a:rPr>
            <a:t>financeiros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13</xdr:col>
      <xdr:colOff>0</xdr:colOff>
      <xdr:row>5</xdr:row>
      <xdr:rowOff>11906</xdr:rowOff>
    </xdr:to>
    <xdr:grpSp>
      <xdr:nvGrpSpPr>
        <xdr:cNvPr id="19" name="Agrupar 3">
          <a:extLst>
            <a:ext uri="{FF2B5EF4-FFF2-40B4-BE49-F238E27FC236}">
              <a16:creationId xmlns:a16="http://schemas.microsoft.com/office/drawing/2014/main" id="{30F23A53-EFA3-A967-13C1-567873CA1E1C}"/>
            </a:ext>
          </a:extLst>
        </xdr:cNvPr>
        <xdr:cNvGrpSpPr/>
      </xdr:nvGrpSpPr>
      <xdr:grpSpPr>
        <a:xfrm>
          <a:off x="0" y="0"/>
          <a:ext cx="7781925" cy="964406"/>
          <a:chOff x="0" y="0"/>
          <a:chExt cx="7781925" cy="964406"/>
        </a:xfrm>
      </xdr:grpSpPr>
      <xdr:sp macro="" textlink="">
        <xdr:nvSpPr>
          <xdr:cNvPr id="20" name="Retângulo 76">
            <a:extLst>
              <a:ext uri="{FF2B5EF4-FFF2-40B4-BE49-F238E27FC236}">
                <a16:creationId xmlns:a16="http://schemas.microsoft.com/office/drawing/2014/main" id="{C4A784F6-B110-0243-9E59-53256EEA663D}"/>
              </a:ext>
            </a:extLst>
          </xdr:cNvPr>
          <xdr:cNvSpPr/>
        </xdr:nvSpPr>
        <xdr:spPr>
          <a:xfrm>
            <a:off x="0" y="0"/>
            <a:ext cx="7781925" cy="964406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21" name="Elements">
            <a:extLst>
              <a:ext uri="{FF2B5EF4-FFF2-40B4-BE49-F238E27FC236}">
                <a16:creationId xmlns:a16="http://schemas.microsoft.com/office/drawing/2014/main" id="{923FA114-181F-45E8-9CC6-DE553421D409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20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072374" y="9525"/>
            <a:ext cx="5706835" cy="828675"/>
          </a:xfrm>
          <a:prstGeom prst="rect">
            <a:avLst/>
          </a:prstGeom>
        </xdr:spPr>
      </xdr:pic>
      <xdr:sp macro="" textlink="">
        <xdr:nvSpPr>
          <xdr:cNvPr id="22" name="CaixaDeTexto 33">
            <a:extLst>
              <a:ext uri="{FF2B5EF4-FFF2-40B4-BE49-F238E27FC236}">
                <a16:creationId xmlns:a16="http://schemas.microsoft.com/office/drawing/2014/main" id="{00000000-0008-0000-0000-000022000000}"/>
              </a:ext>
              <a:ext uri="{147F2762-F138-4A5C-976F-8EAC2B608ADB}">
                <a16:predDERef xmlns:a16="http://schemas.microsoft.com/office/drawing/2014/main" pred="{00000000-0008-0000-0000-000021000000}"/>
              </a:ext>
            </a:extLst>
          </xdr:cNvPr>
          <xdr:cNvSpPr txBox="1"/>
        </xdr:nvSpPr>
        <xdr:spPr>
          <a:xfrm>
            <a:off x="1095376" y="166239"/>
            <a:ext cx="6686549" cy="59134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4000" b="1">
                <a:solidFill>
                  <a:schemeClr val="bg1"/>
                </a:solidFill>
                <a:latin typeface="+mj-lt"/>
                <a:ea typeface="+mj-lt"/>
                <a:cs typeface="+mj-lt"/>
              </a:rPr>
              <a:t>RESULTADOS </a:t>
            </a:r>
            <a:r>
              <a:rPr lang="en-US" sz="4000" b="1" i="0" u="none" strike="noStrike">
                <a:solidFill>
                  <a:schemeClr val="bg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4T25</a:t>
            </a:r>
            <a:endParaRPr lang="en-US" sz="4000" b="1" i="0" u="none" strike="noStrike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pSp>
        <xdr:nvGrpSpPr>
          <xdr:cNvPr id="23" name="Agrupar 93">
            <a:extLst>
              <a:ext uri="{FF2B5EF4-FFF2-40B4-BE49-F238E27FC236}">
                <a16:creationId xmlns:a16="http://schemas.microsoft.com/office/drawing/2014/main" id="{54546553-820F-5CAF-AFE5-CA839D275B8F}"/>
              </a:ext>
            </a:extLst>
          </xdr:cNvPr>
          <xdr:cNvGrpSpPr/>
        </xdr:nvGrpSpPr>
        <xdr:grpSpPr>
          <a:xfrm>
            <a:off x="143083" y="134748"/>
            <a:ext cx="1077403" cy="269134"/>
            <a:chOff x="6118195" y="543218"/>
            <a:chExt cx="5181503" cy="1290478"/>
          </a:xfrm>
        </xdr:grpSpPr>
        <xdr:sp macro="" textlink="">
          <xdr:nvSpPr>
            <xdr:cNvPr id="24" name="Forma Livre: Forma 95">
              <a:extLst>
                <a:ext uri="{FF2B5EF4-FFF2-40B4-BE49-F238E27FC236}">
                  <a16:creationId xmlns:a16="http://schemas.microsoft.com/office/drawing/2014/main" id="{BF1CC725-2B0F-0F7C-A5A7-7E355E3B8424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25" name="Gráfico 1">
              <a:extLst>
                <a:ext uri="{FF2B5EF4-FFF2-40B4-BE49-F238E27FC236}">
                  <a16:creationId xmlns:a16="http://schemas.microsoft.com/office/drawing/2014/main" id="{86D54B2C-148A-B4FF-C124-A30E6A496E9A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26" name="Forma Livre: Forma 97">
                <a:extLst>
                  <a:ext uri="{FF2B5EF4-FFF2-40B4-BE49-F238E27FC236}">
                    <a16:creationId xmlns:a16="http://schemas.microsoft.com/office/drawing/2014/main" id="{4AE2BE27-A1F1-0DAF-CFBA-16D7C503636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9" name="Forma Livre: Forma 98">
                <a:extLst>
                  <a:ext uri="{FF2B5EF4-FFF2-40B4-BE49-F238E27FC236}">
                    <a16:creationId xmlns:a16="http://schemas.microsoft.com/office/drawing/2014/main" id="{382E6814-FF77-3C9F-D13A-1F219DBDEF70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33" name="Forma Livre: Forma 99">
                <a:extLst>
                  <a:ext uri="{FF2B5EF4-FFF2-40B4-BE49-F238E27FC236}">
                    <a16:creationId xmlns:a16="http://schemas.microsoft.com/office/drawing/2014/main" id="{1388E622-3AA8-C396-6366-F06DA85762FC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35" name="Forma Livre: Forma 100">
                <a:extLst>
                  <a:ext uri="{FF2B5EF4-FFF2-40B4-BE49-F238E27FC236}">
                    <a16:creationId xmlns:a16="http://schemas.microsoft.com/office/drawing/2014/main" id="{B84A1E98-FFD0-2769-697A-DE4C74EB625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38" name="Agrupar 103">
            <a:extLst>
              <a:ext uri="{FF2B5EF4-FFF2-40B4-BE49-F238E27FC236}">
                <a16:creationId xmlns:a16="http://schemas.microsoft.com/office/drawing/2014/main" id="{16E68AB0-887F-3F2D-8A7C-548DA26AAE5D}"/>
              </a:ext>
            </a:extLst>
          </xdr:cNvPr>
          <xdr:cNvGrpSpPr/>
        </xdr:nvGrpSpPr>
        <xdr:grpSpPr>
          <a:xfrm>
            <a:off x="143083" y="483113"/>
            <a:ext cx="1278902" cy="266995"/>
            <a:chOff x="665660" y="804361"/>
            <a:chExt cx="4972991" cy="984371"/>
          </a:xfrm>
        </xdr:grpSpPr>
        <xdr:pic>
          <xdr:nvPicPr>
            <xdr:cNvPr id="53" name="Gráfico 15">
              <a:extLst>
                <a:ext uri="{FF2B5EF4-FFF2-40B4-BE49-F238E27FC236}">
                  <a16:creationId xmlns:a16="http://schemas.microsoft.com/office/drawing/2014/main" id="{028E236B-B681-829C-2649-A52BF1A0158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>
              <a:extLst>
                <a:ext uri="{96DAC541-7B7A-43D3-8B79-37D633B846F1}">
                  <asvg:svgBlip xmlns:asvg="http://schemas.microsoft.com/office/drawing/2016/SVG/main" r:embed="rId22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55" name="Elipse 105">
              <a:extLst>
                <a:ext uri="{FF2B5EF4-FFF2-40B4-BE49-F238E27FC236}">
                  <a16:creationId xmlns:a16="http://schemas.microsoft.com/office/drawing/2014/main" id="{7E46839D-D645-898E-C6BB-D6B0746FDC27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7" name="Retângulo: Cantos Arredondados 106">
              <a:extLst>
                <a:ext uri="{FF2B5EF4-FFF2-40B4-BE49-F238E27FC236}">
                  <a16:creationId xmlns:a16="http://schemas.microsoft.com/office/drawing/2014/main" id="{C57DEF6F-E504-6464-8EA6-0D78BB45A1A6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8" name="Elipse 107">
              <a:extLst>
                <a:ext uri="{FF2B5EF4-FFF2-40B4-BE49-F238E27FC236}">
                  <a16:creationId xmlns:a16="http://schemas.microsoft.com/office/drawing/2014/main" id="{F0218665-1B97-ED56-1CB6-CE280D34460D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  <xdr:twoCellAnchor>
    <xdr:from>
      <xdr:col>8</xdr:col>
      <xdr:colOff>452688</xdr:colOff>
      <xdr:row>16</xdr:row>
      <xdr:rowOff>186136</xdr:rowOff>
    </xdr:from>
    <xdr:to>
      <xdr:col>11</xdr:col>
      <xdr:colOff>509613</xdr:colOff>
      <xdr:row>19</xdr:row>
      <xdr:rowOff>118636</xdr:rowOff>
    </xdr:to>
    <xdr:sp macro="" textlink="">
      <xdr:nvSpPr>
        <xdr:cNvPr id="42" name="Retângulo Arredondado 2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D96BB933-8E42-BDDF-4536-7BDFC107C950}"/>
            </a:ext>
          </a:extLst>
        </xdr:cNvPr>
        <xdr:cNvSpPr/>
      </xdr:nvSpPr>
      <xdr:spPr>
        <a:xfrm>
          <a:off x="5015163" y="3234136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</a:t>
          </a:r>
          <a:b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dos Resultados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452688</xdr:colOff>
      <xdr:row>19</xdr:row>
      <xdr:rowOff>187301</xdr:rowOff>
    </xdr:from>
    <xdr:to>
      <xdr:col>11</xdr:col>
      <xdr:colOff>509613</xdr:colOff>
      <xdr:row>22</xdr:row>
      <xdr:rowOff>119801</xdr:rowOff>
    </xdr:to>
    <xdr:sp macro="" textlink="">
      <xdr:nvSpPr>
        <xdr:cNvPr id="44" name="Retângulo Arredondado 2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E7C001B7-94BE-C5B6-0413-27823DE35F4B}"/>
            </a:ext>
          </a:extLst>
        </xdr:cNvPr>
        <xdr:cNvSpPr/>
      </xdr:nvSpPr>
      <xdr:spPr>
        <a:xfrm>
          <a:off x="5015163" y="3806801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Demonstrações dos </a:t>
          </a:r>
        </a:p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Fluxos de caixa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452688</xdr:colOff>
      <xdr:row>22</xdr:row>
      <xdr:rowOff>178943</xdr:rowOff>
    </xdr:from>
    <xdr:to>
      <xdr:col>11</xdr:col>
      <xdr:colOff>509613</xdr:colOff>
      <xdr:row>25</xdr:row>
      <xdr:rowOff>111443</xdr:rowOff>
    </xdr:to>
    <xdr:sp macro="" textlink="">
      <xdr:nvSpPr>
        <xdr:cNvPr id="52" name="Retângulo Arredondado 26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B4ED79AA-83BA-7790-63EE-95F7AE7743C1}"/>
            </a:ext>
          </a:extLst>
        </xdr:cNvPr>
        <xdr:cNvSpPr/>
      </xdr:nvSpPr>
      <xdr:spPr>
        <a:xfrm>
          <a:off x="5015163" y="4369943"/>
          <a:ext cx="1800000" cy="504000"/>
        </a:xfrm>
        <a:prstGeom prst="roundRect">
          <a:avLst>
            <a:gd name="adj" fmla="val 9459"/>
          </a:avLst>
        </a:prstGeom>
        <a:solidFill>
          <a:srgbClr val="008228"/>
        </a:solidFill>
        <a:ln>
          <a:noFill/>
        </a:ln>
        <a:scene3d>
          <a:camera prst="orthographicFront"/>
          <a:lightRig rig="threePt" dir="t"/>
        </a:scene3d>
        <a:sp3d>
          <a:bevelT prst="angle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pt-BR" sz="900" b="1">
              <a:solidFill>
                <a:schemeClr val="l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Desempenho das ações </a:t>
          </a:r>
          <a:endParaRPr lang="pt-BR" sz="9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10</xdr:col>
      <xdr:colOff>884464</xdr:colOff>
      <xdr:row>6</xdr:row>
      <xdr:rowOff>0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FAE3244-DA36-4EB7-AF22-79410AC70401}"/>
            </a:ext>
          </a:extLst>
        </xdr:cNvPr>
        <xdr:cNvGrpSpPr/>
      </xdr:nvGrpSpPr>
      <xdr:grpSpPr>
        <a:xfrm>
          <a:off x="1" y="0"/>
          <a:ext cx="13059145" cy="1143000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ECC46E4F-4B9E-BE42-DE33-76205C94C1C1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518ECAB4-D5DA-2553-051C-E4DB1ED96DD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37DA7B5D-9EA1-8C3F-CACE-190D9A95C7B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516F762A-B92A-5FCA-00A4-74AAE738704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1" name="Forma Livre: Forma 30">
                <a:extLst>
                  <a:ext uri="{FF2B5EF4-FFF2-40B4-BE49-F238E27FC236}">
                    <a16:creationId xmlns:a16="http://schemas.microsoft.com/office/drawing/2014/main" id="{F0F80A26-B738-B5CE-76E5-3D969EB42D8D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2" name="Gráfico 1">
                <a:extLst>
                  <a:ext uri="{FF2B5EF4-FFF2-40B4-BE49-F238E27FC236}">
                    <a16:creationId xmlns:a16="http://schemas.microsoft.com/office/drawing/2014/main" id="{6928B11D-BBF8-01DC-80BC-D23F4FDCAEEC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3" name="Forma Livre: Forma 32">
                  <a:extLst>
                    <a:ext uri="{FF2B5EF4-FFF2-40B4-BE49-F238E27FC236}">
                      <a16:creationId xmlns:a16="http://schemas.microsoft.com/office/drawing/2014/main" id="{B2A72F88-44CE-17CD-9B45-F0A69040D89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4" name="Forma Livre: Forma 33">
                  <a:extLst>
                    <a:ext uri="{FF2B5EF4-FFF2-40B4-BE49-F238E27FC236}">
                      <a16:creationId xmlns:a16="http://schemas.microsoft.com/office/drawing/2014/main" id="{88807A0C-0425-EA30-20C3-B508CF6A595C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5" name="Forma Livre: Forma 34">
                  <a:extLst>
                    <a:ext uri="{FF2B5EF4-FFF2-40B4-BE49-F238E27FC236}">
                      <a16:creationId xmlns:a16="http://schemas.microsoft.com/office/drawing/2014/main" id="{9A668F7F-55AD-2B6E-7B97-B50F7538E23B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BA837D9E-4586-3A47-6D3D-FFB2BE6342C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6" name="Agrupar 25">
              <a:extLst>
                <a:ext uri="{FF2B5EF4-FFF2-40B4-BE49-F238E27FC236}">
                  <a16:creationId xmlns:a16="http://schemas.microsoft.com/office/drawing/2014/main" id="{06B8F054-33EF-B3CE-64B6-72396A05F04A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27" name="Gráfico 15">
                <a:extLst>
                  <a:ext uri="{FF2B5EF4-FFF2-40B4-BE49-F238E27FC236}">
                    <a16:creationId xmlns:a16="http://schemas.microsoft.com/office/drawing/2014/main" id="{0EC3CF51-BB60-EEEE-082C-7B7A032B9610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28" name="Elipse 27">
                <a:extLst>
                  <a:ext uri="{FF2B5EF4-FFF2-40B4-BE49-F238E27FC236}">
                    <a16:creationId xmlns:a16="http://schemas.microsoft.com/office/drawing/2014/main" id="{C550D54D-6C84-F581-E128-6BE7734BE369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9" name="Retângulo: Cantos Arredondados 28">
                <a:extLst>
                  <a:ext uri="{FF2B5EF4-FFF2-40B4-BE49-F238E27FC236}">
                    <a16:creationId xmlns:a16="http://schemas.microsoft.com/office/drawing/2014/main" id="{96FE7341-9DAA-8873-7423-8113FAC733A0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0" name="Elipse 29">
                <a:extLst>
                  <a:ext uri="{FF2B5EF4-FFF2-40B4-BE49-F238E27FC236}">
                    <a16:creationId xmlns:a16="http://schemas.microsoft.com/office/drawing/2014/main" id="{311414AB-E6EA-1972-F325-1B58112DA3F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9BF9403-8C6D-6B8D-CF5D-5107CA5C53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999446</xdr:colOff>
      <xdr:row>1</xdr:row>
      <xdr:rowOff>6491</xdr:rowOff>
    </xdr:from>
    <xdr:to>
      <xdr:col>9</xdr:col>
      <xdr:colOff>816429</xdr:colOff>
      <xdr:row>4</xdr:row>
      <xdr:rowOff>184073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248B8498-1129-46F5-BAE3-A463907519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652589" y="196991"/>
          <a:ext cx="10348911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CUSTOS E DESPESAS OPERACIONAIS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</xdr:row>
      <xdr:rowOff>0</xdr:rowOff>
    </xdr:from>
    <xdr:to>
      <xdr:col>17</xdr:col>
      <xdr:colOff>0</xdr:colOff>
      <xdr:row>5</xdr:row>
      <xdr:rowOff>14288</xdr:rowOff>
    </xdr:to>
    <xdr:grpSp>
      <xdr:nvGrpSpPr>
        <xdr:cNvPr id="3" name="Agrupar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16451036" y="762000"/>
          <a:ext cx="0" cy="204788"/>
          <a:chOff x="7817675" y="768144"/>
          <a:chExt cx="918516" cy="249238"/>
        </a:xfrm>
      </xdr:grpSpPr>
      <xdr:sp macro="" textlink="">
        <xdr:nvSpPr>
          <xdr:cNvPr id="4" name="Retângulo Arredondado 5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7817675" y="768144"/>
            <a:ext cx="918516" cy="249238"/>
          </a:xfrm>
          <a:prstGeom prst="roundRect">
            <a:avLst>
              <a:gd name="adj" fmla="val 9474"/>
            </a:avLst>
          </a:prstGeom>
          <a:solidFill>
            <a:srgbClr val="00822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r"/>
            <a:r>
              <a:rPr lang="pt-BR" sz="900" b="1">
                <a:solidFill>
                  <a:srgbClr val="D7F83C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VOLTAR</a:t>
            </a:r>
          </a:p>
        </xdr:txBody>
      </xdr:sp>
      <xdr:sp macro="" textlink="">
        <xdr:nvSpPr>
          <xdr:cNvPr id="5" name="Seta para a Direita 6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SpPr/>
        </xdr:nvSpPr>
        <xdr:spPr>
          <a:xfrm rot="10800000">
            <a:off x="7881924" y="811562"/>
            <a:ext cx="158316" cy="165212"/>
          </a:xfrm>
          <a:prstGeom prst="rightArrow">
            <a:avLst>
              <a:gd name="adj1" fmla="val 50000"/>
              <a:gd name="adj2" fmla="val 57948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050"/>
          </a:p>
        </xdr:txBody>
      </xdr:sp>
    </xdr:grpSp>
    <xdr:clientData/>
  </xdr:twoCellAnchor>
  <xdr:twoCellAnchor>
    <xdr:from>
      <xdr:col>0</xdr:col>
      <xdr:colOff>1</xdr:colOff>
      <xdr:row>0</xdr:row>
      <xdr:rowOff>1</xdr:rowOff>
    </xdr:from>
    <xdr:to>
      <xdr:col>14</xdr:col>
      <xdr:colOff>582706</xdr:colOff>
      <xdr:row>5</xdr:row>
      <xdr:rowOff>152401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D1DD53A3-BE97-425F-9DE2-D2F66B104434}"/>
            </a:ext>
          </a:extLst>
        </xdr:cNvPr>
        <xdr:cNvGrpSpPr/>
      </xdr:nvGrpSpPr>
      <xdr:grpSpPr>
        <a:xfrm>
          <a:off x="1" y="1"/>
          <a:ext cx="14842991" cy="1104900"/>
          <a:chOff x="0" y="114300"/>
          <a:chExt cx="9050846" cy="1082842"/>
        </a:xfrm>
      </xdr:grpSpPr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26E227BE-DB4E-93CD-ABD0-D02304A47B27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8" name="Retângulo 7">
              <a:extLst>
                <a:ext uri="{FF2B5EF4-FFF2-40B4-BE49-F238E27FC236}">
                  <a16:creationId xmlns:a16="http://schemas.microsoft.com/office/drawing/2014/main" id="{61DC14D4-9974-2E8B-933D-2BA79583D0B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9" name="Elements">
              <a:extLst>
                <a:ext uri="{FF2B5EF4-FFF2-40B4-BE49-F238E27FC236}">
                  <a16:creationId xmlns:a16="http://schemas.microsoft.com/office/drawing/2014/main" id="{3A265D8E-BB96-3CE6-61A0-9AE5D68CAC01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2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28" name="Agrupar 27">
              <a:extLst>
                <a:ext uri="{FF2B5EF4-FFF2-40B4-BE49-F238E27FC236}">
                  <a16:creationId xmlns:a16="http://schemas.microsoft.com/office/drawing/2014/main" id="{FE6503BA-63C7-B087-8A66-5EECCB9191C5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4" name="Forma Livre: Forma 33">
                <a:extLst>
                  <a:ext uri="{FF2B5EF4-FFF2-40B4-BE49-F238E27FC236}">
                    <a16:creationId xmlns:a16="http://schemas.microsoft.com/office/drawing/2014/main" id="{3C6F4F3E-EDD1-1649-A383-AC21B2B0ADEE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5" name="Gráfico 1">
                <a:extLst>
                  <a:ext uri="{FF2B5EF4-FFF2-40B4-BE49-F238E27FC236}">
                    <a16:creationId xmlns:a16="http://schemas.microsoft.com/office/drawing/2014/main" id="{39C39E34-B082-CF97-04BD-2ECA7E0FA59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D42CCEAC-C168-3A44-208E-F593074800A9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7" name="Forma Livre: Forma 36">
                  <a:extLst>
                    <a:ext uri="{FF2B5EF4-FFF2-40B4-BE49-F238E27FC236}">
                      <a16:creationId xmlns:a16="http://schemas.microsoft.com/office/drawing/2014/main" id="{53E7C8F6-65EF-469C-FA08-2ED65980E1E7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8" name="Forma Livre: Forma 37">
                  <a:extLst>
                    <a:ext uri="{FF2B5EF4-FFF2-40B4-BE49-F238E27FC236}">
                      <a16:creationId xmlns:a16="http://schemas.microsoft.com/office/drawing/2014/main" id="{B64D340B-8A6E-9EA7-7DB3-136E5C779876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9" name="Forma Livre: Forma 38">
                  <a:extLst>
                    <a:ext uri="{FF2B5EF4-FFF2-40B4-BE49-F238E27FC236}">
                      <a16:creationId xmlns:a16="http://schemas.microsoft.com/office/drawing/2014/main" id="{8F64B17D-22B6-F866-2FE6-FF121C8D3E0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9" name="Agrupar 28">
              <a:extLst>
                <a:ext uri="{FF2B5EF4-FFF2-40B4-BE49-F238E27FC236}">
                  <a16:creationId xmlns:a16="http://schemas.microsoft.com/office/drawing/2014/main" id="{160E1FEA-D1DA-CC7F-4249-8FE69D44F7BF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30" name="Gráfico 15">
                <a:extLst>
                  <a:ext uri="{FF2B5EF4-FFF2-40B4-BE49-F238E27FC236}">
                    <a16:creationId xmlns:a16="http://schemas.microsoft.com/office/drawing/2014/main" id="{1175AC69-B824-1E58-6A1B-2766D723243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3">
                <a:extLst>
                  <a:ext uri="{96DAC541-7B7A-43D3-8B79-37D633B846F1}">
                    <asvg:svgBlip xmlns:asvg="http://schemas.microsoft.com/office/drawing/2016/SVG/main" r:embed="rId4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31" name="Elipse 30">
                <a:extLst>
                  <a:ext uri="{FF2B5EF4-FFF2-40B4-BE49-F238E27FC236}">
                    <a16:creationId xmlns:a16="http://schemas.microsoft.com/office/drawing/2014/main" id="{B089E433-B7E8-7AAE-59B0-795F415B60E0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2" name="Retângulo: Cantos Arredondados 31">
                <a:extLst>
                  <a:ext uri="{FF2B5EF4-FFF2-40B4-BE49-F238E27FC236}">
                    <a16:creationId xmlns:a16="http://schemas.microsoft.com/office/drawing/2014/main" id="{0B2B1E59-8463-2F7C-CAA5-4224053E4204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3" name="Elipse 32">
                <a:extLst>
                  <a:ext uri="{FF2B5EF4-FFF2-40B4-BE49-F238E27FC236}">
                    <a16:creationId xmlns:a16="http://schemas.microsoft.com/office/drawing/2014/main" id="{02F4B578-CB05-3652-E90F-0FFB31E6A9F8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7" name="Imagem 6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2856E0-0617-4D41-989E-CFC00631202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BEBA8EAE-BF5A-486C-A8C5-ECC9F3942E4B}">
                <a14:imgProps xmlns:a14="http://schemas.microsoft.com/office/drawing/2010/main">
                  <a14:imgLayer r:embed="rId7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1086970</xdr:colOff>
      <xdr:row>0</xdr:row>
      <xdr:rowOff>83233</xdr:rowOff>
    </xdr:from>
    <xdr:to>
      <xdr:col>13</xdr:col>
      <xdr:colOff>888744</xdr:colOff>
      <xdr:row>5</xdr:row>
      <xdr:rowOff>142875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58B4FD14-0414-41DB-9930-0C344622502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748117" y="83233"/>
          <a:ext cx="6995951" cy="10121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ENERGIA ELÉTRICA COMPRADA PARA REVENDA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12</xdr:col>
      <xdr:colOff>1</xdr:colOff>
      <xdr:row>5</xdr:row>
      <xdr:rowOff>142875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627090-2EA5-499A-9D77-36D7EB66E940}"/>
            </a:ext>
          </a:extLst>
        </xdr:cNvPr>
        <xdr:cNvGrpSpPr/>
      </xdr:nvGrpSpPr>
      <xdr:grpSpPr>
        <a:xfrm>
          <a:off x="1" y="0"/>
          <a:ext cx="13386955" cy="1251239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7B7B52F5-A283-5C98-9BD3-F3F662F5334F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5D83D80A-1067-23B3-71EB-D7487B3D6F55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94DEDE01-A5E4-CBA9-2355-F051564592E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E2DA55F9-329D-50A4-E9A4-475893CA954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AB99D55F-3B3A-8251-5D56-88D306989476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CDA0028-A1B6-8135-C252-D4A77999A276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AB7800E1-9376-ACDD-8193-256CAA9D29D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507AA71-25D6-AF41-5DDB-249446F62F7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FC08B4CE-6419-5703-188E-38C82B4F2CF3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EBA9B0C-8BF0-3705-9861-E65356A6EA9E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DD7FD34A-61BB-04CB-4A81-BEE4EA8B9978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C69A1BB-F2FB-341C-1130-69ABACE74CD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F6032874-C414-4C37-800A-A21C89410B58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ADF09B7F-0AAC-F513-1420-B9B80E547D3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BDF1684-0AFE-EF63-4822-2BE715CCB50F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D81953D-C002-F836-F8F4-660558D426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377948"/>
            <a:ext cx="953484" cy="601214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1201433</xdr:colOff>
      <xdr:row>1</xdr:row>
      <xdr:rowOff>23864</xdr:rowOff>
    </xdr:from>
    <xdr:to>
      <xdr:col>10</xdr:col>
      <xdr:colOff>367394</xdr:colOff>
      <xdr:row>4</xdr:row>
      <xdr:rowOff>121575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AA9B4DD5-89ED-4A8F-8093-4B3A4FB6A24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54576" y="268793"/>
          <a:ext cx="10419068" cy="7780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RESULTADO FINANCEIRO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8192</xdr:colOff>
      <xdr:row>0</xdr:row>
      <xdr:rowOff>3934</xdr:rowOff>
    </xdr:from>
    <xdr:to>
      <xdr:col>12</xdr:col>
      <xdr:colOff>133350</xdr:colOff>
      <xdr:row>6</xdr:row>
      <xdr:rowOff>100853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4AA54E2A-ED28-4E87-822F-6F2098ABCF81}"/>
            </a:ext>
          </a:extLst>
        </xdr:cNvPr>
        <xdr:cNvGrpSpPr/>
      </xdr:nvGrpSpPr>
      <xdr:grpSpPr>
        <a:xfrm>
          <a:off x="8192" y="3934"/>
          <a:ext cx="12793408" cy="1239919"/>
          <a:chOff x="-16514" y="114300"/>
          <a:chExt cx="9067360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B182495E-4721-4CBB-39A1-27CF78863ADA}"/>
              </a:ext>
            </a:extLst>
          </xdr:cNvPr>
          <xdr:cNvGrpSpPr/>
        </xdr:nvGrpSpPr>
        <xdr:grpSpPr>
          <a:xfrm>
            <a:off x="-16514" y="114300"/>
            <a:ext cx="9067360" cy="1082842"/>
            <a:chOff x="-16566" y="114300"/>
            <a:chExt cx="9095486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A447BBD8-C0B1-DACA-E6FC-3672F1759A6D}"/>
                </a:ext>
              </a:extLst>
            </xdr:cNvPr>
            <xdr:cNvSpPr/>
          </xdr:nvSpPr>
          <xdr:spPr>
            <a:xfrm>
              <a:off x="-16566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D312AE3-1CB0-750A-703E-FA87DD01A42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77CF9D60-CE06-F889-3D3B-5CAD00620E84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2A9A75EC-CACF-BA98-E758-A4B47EC88C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ADD2A924-0662-4EEF-9DCE-A053662A8C19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1E484417-4C8F-B621-A55A-E05F461CCDA2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915FA957-217E-9260-CB2B-FA2D152424FE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02FF200D-F747-C679-FCD8-5F28AE702C15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1A419D1E-FC1A-826D-C18F-D76EED8A686B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7B6CB8A-1B57-1961-7A50-0C568A7EBD1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761CB60-254C-9613-A6CC-C9A4F517E025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AF00B7A1-CA7E-3D80-2036-8D28D3DE69C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C2FE3B56-558D-68D7-A2A0-F1AA961CDB8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3D478BFA-4787-521C-481B-E32EA14B8C6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D7E67CE7-53F3-4B32-DD3F-B60543D8223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1178380</xdr:colOff>
      <xdr:row>1</xdr:row>
      <xdr:rowOff>132384</xdr:rowOff>
    </xdr:from>
    <xdr:to>
      <xdr:col>10</xdr:col>
      <xdr:colOff>702129</xdr:colOff>
      <xdr:row>5</xdr:row>
      <xdr:rowOff>88064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69E096A-6907-4B97-98BD-2F5ABFC0756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31523" y="322884"/>
          <a:ext cx="7565570" cy="717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ENDIVIDAMENTO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6058</xdr:colOff>
      <xdr:row>0</xdr:row>
      <xdr:rowOff>8547</xdr:rowOff>
    </xdr:from>
    <xdr:to>
      <xdr:col>4</xdr:col>
      <xdr:colOff>1123949</xdr:colOff>
      <xdr:row>5</xdr:row>
      <xdr:rowOff>82767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084B7169-1708-4699-B51D-5BD209353027}"/>
            </a:ext>
          </a:extLst>
        </xdr:cNvPr>
        <xdr:cNvGrpSpPr/>
      </xdr:nvGrpSpPr>
      <xdr:grpSpPr>
        <a:xfrm>
          <a:off x="6058" y="8547"/>
          <a:ext cx="8316070" cy="1026720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E0A5557B-8CBE-5EAE-B73E-A11C890C7569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30A0B9B4-CFE6-1AA4-897C-F74400C9018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0798B260-BF27-1BF9-CD29-F8BA447B43A2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160B652-F0AB-09E0-8F27-697D21C37086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AF4F90A2-A7BB-CEF5-DE7F-D8C333E73D27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4BCFE1BF-12DC-1FBE-88E0-06FAE9CCDF6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BD8C4E2F-AF3B-30B0-AC55-4A7F249F66B0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CD7F3AE3-9C92-AC8B-85B2-12EE99FAE83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308C6F29-BF0A-FE3B-AED2-1B17ABF0F31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2523AFD7-046E-7231-27CA-E0B166E54E14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138B327E-91E6-4047-FB13-F6B4902DA7E6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320F559A-CBDC-CEFA-1FCF-6BFCFC6CD48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F018D66-1C7A-ACD9-0420-8A13226512AC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4026E2C-4AF8-2CB9-B2BF-247057F66D9A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755E2ED-AF21-29E0-7A1C-29DEACA862C2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5F4E97E-9F93-D6CD-C62F-7145052412F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1725590</xdr:colOff>
      <xdr:row>1</xdr:row>
      <xdr:rowOff>10134</xdr:rowOff>
    </xdr:from>
    <xdr:to>
      <xdr:col>3</xdr:col>
      <xdr:colOff>699404</xdr:colOff>
      <xdr:row>4</xdr:row>
      <xdr:rowOff>79248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979961AC-3413-40BF-A2C1-752EBCF997C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639990" y="200634"/>
          <a:ext cx="3774414" cy="640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INVESTIMENTOS</a:t>
          </a:r>
          <a:endParaRPr lang="en-US" sz="2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457200</xdr:colOff>
      <xdr:row>25</xdr:row>
      <xdr:rowOff>47625</xdr:rowOff>
    </xdr:from>
    <xdr:to>
      <xdr:col>2</xdr:col>
      <xdr:colOff>1333500</xdr:colOff>
      <xdr:row>38</xdr:row>
      <xdr:rowOff>180975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D6234E5C-57AB-4EAC-A558-229CADAC2B7E}"/>
            </a:ext>
          </a:extLst>
        </xdr:cNvPr>
        <xdr:cNvSpPr/>
      </xdr:nvSpPr>
      <xdr:spPr>
        <a:xfrm>
          <a:off x="457200" y="5334000"/>
          <a:ext cx="5105400" cy="2609850"/>
        </a:xfrm>
        <a:prstGeom prst="rect">
          <a:avLst/>
        </a:prstGeom>
        <a:solidFill>
          <a:srgbClr val="00744D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200025</xdr:colOff>
      <xdr:row>24</xdr:row>
      <xdr:rowOff>266700</xdr:rowOff>
    </xdr:from>
    <xdr:to>
      <xdr:col>3</xdr:col>
      <xdr:colOff>819564</xdr:colOff>
      <xdr:row>38</xdr:row>
      <xdr:rowOff>178489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6623BA7-4C62-45FE-8EE4-450C00CBCB27}"/>
            </a:ext>
            <a:ext uri="{147F2762-F138-4A5C-976F-8EAC2B608ADB}">
              <a16:predDERef xmlns:a16="http://schemas.microsoft.com/office/drawing/2014/main" pred="{1C3C758A-3FCF-78A3-F00F-6E3EF5AEA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485775</xdr:colOff>
      <xdr:row>27</xdr:row>
      <xdr:rowOff>66675</xdr:rowOff>
    </xdr:from>
    <xdr:to>
      <xdr:col>2</xdr:col>
      <xdr:colOff>846952</xdr:colOff>
      <xdr:row>28</xdr:row>
      <xdr:rowOff>146685</xdr:rowOff>
    </xdr:to>
    <xdr:sp macro="" textlink="">
      <xdr:nvSpPr>
        <xdr:cNvPr id="5" name="Freeform 5">
          <a:extLst>
            <a:ext uri="{FF2B5EF4-FFF2-40B4-BE49-F238E27FC236}">
              <a16:creationId xmlns:a16="http://schemas.microsoft.com/office/drawing/2014/main" id="{0A6B383E-0293-4A66-90F3-F9E029E04043}"/>
            </a:ext>
          </a:extLst>
        </xdr:cNvPr>
        <xdr:cNvSpPr>
          <a:spLocks/>
        </xdr:cNvSpPr>
      </xdr:nvSpPr>
      <xdr:spPr bwMode="auto">
        <a:xfrm rot="1168188" flipH="1">
          <a:off x="4714875" y="5734050"/>
          <a:ext cx="361177" cy="270510"/>
        </a:xfrm>
        <a:custGeom>
          <a:avLst/>
          <a:gdLst>
            <a:gd name="T0" fmla="*/ 172 w 200"/>
            <a:gd name="T1" fmla="*/ 174 h 186"/>
            <a:gd name="T2" fmla="*/ 153 w 200"/>
            <a:gd name="T3" fmla="*/ 169 h 186"/>
            <a:gd name="T4" fmla="*/ 141 w 200"/>
            <a:gd name="T5" fmla="*/ 165 h 186"/>
            <a:gd name="T6" fmla="*/ 56 w 200"/>
            <a:gd name="T7" fmla="*/ 97 h 186"/>
            <a:gd name="T8" fmla="*/ 42 w 200"/>
            <a:gd name="T9" fmla="*/ 71 h 186"/>
            <a:gd name="T10" fmla="*/ 36 w 200"/>
            <a:gd name="T11" fmla="*/ 56 h 186"/>
            <a:gd name="T12" fmla="*/ 31 w 200"/>
            <a:gd name="T13" fmla="*/ 36 h 186"/>
            <a:gd name="T14" fmla="*/ 28 w 200"/>
            <a:gd name="T15" fmla="*/ 21 h 186"/>
            <a:gd name="T16" fmla="*/ 42 w 200"/>
            <a:gd name="T17" fmla="*/ 35 h 186"/>
            <a:gd name="T18" fmla="*/ 49 w 200"/>
            <a:gd name="T19" fmla="*/ 28 h 186"/>
            <a:gd name="T20" fmla="*/ 27 w 200"/>
            <a:gd name="T21" fmla="*/ 4 h 186"/>
            <a:gd name="T22" fmla="*/ 26 w 200"/>
            <a:gd name="T23" fmla="*/ 2 h 186"/>
            <a:gd name="T24" fmla="*/ 24 w 200"/>
            <a:gd name="T25" fmla="*/ 1 h 186"/>
            <a:gd name="T26" fmla="*/ 22 w 200"/>
            <a:gd name="T27" fmla="*/ 0 h 186"/>
            <a:gd name="T28" fmla="*/ 22 w 200"/>
            <a:gd name="T29" fmla="*/ 0 h 186"/>
            <a:gd name="T30" fmla="*/ 20 w 200"/>
            <a:gd name="T31" fmla="*/ 1 h 186"/>
            <a:gd name="T32" fmla="*/ 19 w 200"/>
            <a:gd name="T33" fmla="*/ 2 h 186"/>
            <a:gd name="T34" fmla="*/ 18 w 200"/>
            <a:gd name="T35" fmla="*/ 3 h 186"/>
            <a:gd name="T36" fmla="*/ 8 w 200"/>
            <a:gd name="T37" fmla="*/ 19 h 186"/>
            <a:gd name="T38" fmla="*/ 3 w 200"/>
            <a:gd name="T39" fmla="*/ 44 h 186"/>
            <a:gd name="T40" fmla="*/ 10 w 200"/>
            <a:gd name="T41" fmla="*/ 41 h 186"/>
            <a:gd name="T42" fmla="*/ 18 w 200"/>
            <a:gd name="T43" fmla="*/ 22 h 186"/>
            <a:gd name="T44" fmla="*/ 21 w 200"/>
            <a:gd name="T45" fmla="*/ 37 h 186"/>
            <a:gd name="T46" fmla="*/ 25 w 200"/>
            <a:gd name="T47" fmla="*/ 55 h 186"/>
            <a:gd name="T48" fmla="*/ 32 w 200"/>
            <a:gd name="T49" fmla="*/ 73 h 186"/>
            <a:gd name="T50" fmla="*/ 39 w 200"/>
            <a:gd name="T51" fmla="*/ 89 h 186"/>
            <a:gd name="T52" fmla="*/ 47 w 200"/>
            <a:gd name="T53" fmla="*/ 102 h 186"/>
            <a:gd name="T54" fmla="*/ 137 w 200"/>
            <a:gd name="T55" fmla="*/ 175 h 186"/>
            <a:gd name="T56" fmla="*/ 150 w 200"/>
            <a:gd name="T57" fmla="*/ 179 h 186"/>
            <a:gd name="T58" fmla="*/ 166 w 200"/>
            <a:gd name="T59" fmla="*/ 183 h 186"/>
            <a:gd name="T60" fmla="*/ 195 w 200"/>
            <a:gd name="T61" fmla="*/ 186 h 186"/>
            <a:gd name="T62" fmla="*/ 200 w 200"/>
            <a:gd name="T63" fmla="*/ 181 h 186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</a:cxnLst>
          <a:rect l="0" t="0" r="r" b="b"/>
          <a:pathLst>
            <a:path w="200" h="186">
              <a:moveTo>
                <a:pt x="195" y="176"/>
              </a:moveTo>
              <a:cubicBezTo>
                <a:pt x="188" y="176"/>
                <a:pt x="180" y="175"/>
                <a:pt x="172" y="174"/>
              </a:cubicBezTo>
              <a:cubicBezTo>
                <a:pt x="168" y="173"/>
                <a:pt x="168" y="173"/>
                <a:pt x="168" y="173"/>
              </a:cubicBezTo>
              <a:cubicBezTo>
                <a:pt x="153" y="169"/>
                <a:pt x="153" y="169"/>
                <a:pt x="153" y="169"/>
              </a:cubicBezTo>
              <a:cubicBezTo>
                <a:pt x="152" y="169"/>
                <a:pt x="151" y="169"/>
                <a:pt x="151" y="169"/>
              </a:cubicBezTo>
              <a:cubicBezTo>
                <a:pt x="141" y="165"/>
                <a:pt x="141" y="165"/>
                <a:pt x="141" y="165"/>
              </a:cubicBezTo>
              <a:cubicBezTo>
                <a:pt x="123" y="158"/>
                <a:pt x="106" y="149"/>
                <a:pt x="93" y="138"/>
              </a:cubicBezTo>
              <a:cubicBezTo>
                <a:pt x="78" y="126"/>
                <a:pt x="66" y="112"/>
                <a:pt x="56" y="97"/>
              </a:cubicBezTo>
              <a:cubicBezTo>
                <a:pt x="48" y="84"/>
                <a:pt x="48" y="84"/>
                <a:pt x="48" y="84"/>
              </a:cubicBezTo>
              <a:cubicBezTo>
                <a:pt x="42" y="71"/>
                <a:pt x="42" y="71"/>
                <a:pt x="42" y="71"/>
              </a:cubicBezTo>
              <a:cubicBezTo>
                <a:pt x="41" y="70"/>
                <a:pt x="41" y="69"/>
                <a:pt x="41" y="69"/>
              </a:cubicBezTo>
              <a:cubicBezTo>
                <a:pt x="36" y="56"/>
                <a:pt x="36" y="56"/>
                <a:pt x="36" y="56"/>
              </a:cubicBezTo>
              <a:cubicBezTo>
                <a:pt x="36" y="55"/>
                <a:pt x="35" y="54"/>
                <a:pt x="35" y="53"/>
              </a:cubicBezTo>
              <a:cubicBezTo>
                <a:pt x="31" y="36"/>
                <a:pt x="31" y="36"/>
                <a:pt x="31" y="36"/>
              </a:cubicBezTo>
              <a:cubicBezTo>
                <a:pt x="29" y="25"/>
                <a:pt x="29" y="25"/>
                <a:pt x="29" y="25"/>
              </a:cubicBezTo>
              <a:cubicBezTo>
                <a:pt x="29" y="24"/>
                <a:pt x="28" y="22"/>
                <a:pt x="28" y="21"/>
              </a:cubicBezTo>
              <a:cubicBezTo>
                <a:pt x="29" y="22"/>
                <a:pt x="29" y="22"/>
                <a:pt x="30" y="23"/>
              </a:cubicBezTo>
              <a:cubicBezTo>
                <a:pt x="34" y="27"/>
                <a:pt x="38" y="31"/>
                <a:pt x="42" y="35"/>
              </a:cubicBezTo>
              <a:cubicBezTo>
                <a:pt x="44" y="37"/>
                <a:pt x="47" y="37"/>
                <a:pt x="49" y="35"/>
              </a:cubicBezTo>
              <a:cubicBezTo>
                <a:pt x="51" y="33"/>
                <a:pt x="51" y="29"/>
                <a:pt x="49" y="28"/>
              </a:cubicBezTo>
              <a:cubicBezTo>
                <a:pt x="45" y="24"/>
                <a:pt x="41" y="20"/>
                <a:pt x="37" y="16"/>
              </a:cubicBezTo>
              <a:cubicBezTo>
                <a:pt x="34" y="12"/>
                <a:pt x="31" y="8"/>
                <a:pt x="27" y="4"/>
              </a:cubicBezTo>
              <a:cubicBezTo>
                <a:pt x="26" y="2"/>
                <a:pt x="26" y="2"/>
                <a:pt x="26" y="2"/>
              </a:cubicBezTo>
              <a:cubicBezTo>
                <a:pt x="26" y="2"/>
                <a:pt x="26" y="2"/>
                <a:pt x="26" y="2"/>
              </a:cubicBezTo>
              <a:cubicBezTo>
                <a:pt x="26" y="2"/>
                <a:pt x="26" y="2"/>
                <a:pt x="25" y="2"/>
              </a:cubicBezTo>
              <a:cubicBezTo>
                <a:pt x="25" y="1"/>
                <a:pt x="25" y="1"/>
                <a:pt x="24" y="1"/>
              </a:cubicBezTo>
              <a:cubicBezTo>
                <a:pt x="24" y="1"/>
                <a:pt x="24" y="1"/>
                <a:pt x="24" y="1"/>
              </a:cubicBezTo>
              <a:cubicBezTo>
                <a:pt x="23" y="0"/>
                <a:pt x="23" y="0"/>
                <a:pt x="22" y="0"/>
              </a:cubicBezTo>
              <a:cubicBezTo>
                <a:pt x="22" y="0"/>
                <a:pt x="22" y="0"/>
                <a:pt x="22" y="0"/>
              </a:cubicBezTo>
              <a:cubicBezTo>
                <a:pt x="22" y="0"/>
                <a:pt x="22" y="0"/>
                <a:pt x="22" y="0"/>
              </a:cubicBezTo>
              <a:cubicBezTo>
                <a:pt x="22" y="0"/>
                <a:pt x="22" y="0"/>
                <a:pt x="22" y="0"/>
              </a:cubicBezTo>
              <a:cubicBezTo>
                <a:pt x="21" y="0"/>
                <a:pt x="21" y="1"/>
                <a:pt x="20" y="1"/>
              </a:cubicBezTo>
              <a:cubicBezTo>
                <a:pt x="20" y="1"/>
                <a:pt x="20" y="1"/>
                <a:pt x="20" y="1"/>
              </a:cubicBezTo>
              <a:cubicBezTo>
                <a:pt x="19" y="1"/>
                <a:pt x="19" y="1"/>
                <a:pt x="19" y="2"/>
              </a:cubicBezTo>
              <a:cubicBezTo>
                <a:pt x="18" y="2"/>
                <a:pt x="18" y="2"/>
                <a:pt x="18" y="2"/>
              </a:cubicBezTo>
              <a:cubicBezTo>
                <a:pt x="18" y="2"/>
                <a:pt x="18" y="2"/>
                <a:pt x="18" y="3"/>
              </a:cubicBezTo>
              <a:cubicBezTo>
                <a:pt x="17" y="4"/>
                <a:pt x="17" y="4"/>
                <a:pt x="17" y="4"/>
              </a:cubicBezTo>
              <a:cubicBezTo>
                <a:pt x="14" y="9"/>
                <a:pt x="11" y="14"/>
                <a:pt x="8" y="19"/>
              </a:cubicBezTo>
              <a:cubicBezTo>
                <a:pt x="6" y="25"/>
                <a:pt x="3" y="31"/>
                <a:pt x="1" y="37"/>
              </a:cubicBezTo>
              <a:cubicBezTo>
                <a:pt x="0" y="40"/>
                <a:pt x="1" y="43"/>
                <a:pt x="3" y="44"/>
              </a:cubicBezTo>
              <a:cubicBezTo>
                <a:pt x="4" y="44"/>
                <a:pt x="5" y="44"/>
                <a:pt x="5" y="44"/>
              </a:cubicBezTo>
              <a:cubicBezTo>
                <a:pt x="7" y="44"/>
                <a:pt x="9" y="43"/>
                <a:pt x="10" y="41"/>
              </a:cubicBezTo>
              <a:cubicBezTo>
                <a:pt x="12" y="35"/>
                <a:pt x="15" y="29"/>
                <a:pt x="17" y="24"/>
              </a:cubicBezTo>
              <a:cubicBezTo>
                <a:pt x="18" y="23"/>
                <a:pt x="18" y="23"/>
                <a:pt x="18" y="22"/>
              </a:cubicBezTo>
              <a:cubicBezTo>
                <a:pt x="19" y="24"/>
                <a:pt x="19" y="25"/>
                <a:pt x="19" y="27"/>
              </a:cubicBezTo>
              <a:cubicBezTo>
                <a:pt x="21" y="37"/>
                <a:pt x="21" y="37"/>
                <a:pt x="21" y="37"/>
              </a:cubicBezTo>
              <a:cubicBezTo>
                <a:pt x="21" y="38"/>
                <a:pt x="21" y="38"/>
                <a:pt x="21" y="38"/>
              </a:cubicBezTo>
              <a:cubicBezTo>
                <a:pt x="25" y="55"/>
                <a:pt x="25" y="55"/>
                <a:pt x="25" y="55"/>
              </a:cubicBezTo>
              <a:cubicBezTo>
                <a:pt x="26" y="57"/>
                <a:pt x="26" y="58"/>
                <a:pt x="27" y="60"/>
              </a:cubicBezTo>
              <a:cubicBezTo>
                <a:pt x="32" y="73"/>
                <a:pt x="32" y="73"/>
                <a:pt x="32" y="73"/>
              </a:cubicBezTo>
              <a:cubicBezTo>
                <a:pt x="32" y="73"/>
                <a:pt x="32" y="74"/>
                <a:pt x="33" y="75"/>
              </a:cubicBezTo>
              <a:cubicBezTo>
                <a:pt x="39" y="89"/>
                <a:pt x="39" y="89"/>
                <a:pt x="39" y="89"/>
              </a:cubicBezTo>
              <a:cubicBezTo>
                <a:pt x="39" y="89"/>
                <a:pt x="40" y="89"/>
                <a:pt x="40" y="89"/>
              </a:cubicBezTo>
              <a:cubicBezTo>
                <a:pt x="47" y="102"/>
                <a:pt x="47" y="102"/>
                <a:pt x="47" y="102"/>
              </a:cubicBezTo>
              <a:cubicBezTo>
                <a:pt x="58" y="118"/>
                <a:pt x="71" y="133"/>
                <a:pt x="86" y="145"/>
              </a:cubicBezTo>
              <a:cubicBezTo>
                <a:pt x="101" y="157"/>
                <a:pt x="118" y="167"/>
                <a:pt x="137" y="175"/>
              </a:cubicBezTo>
              <a:cubicBezTo>
                <a:pt x="148" y="178"/>
                <a:pt x="148" y="178"/>
                <a:pt x="148" y="178"/>
              </a:cubicBezTo>
              <a:cubicBezTo>
                <a:pt x="149" y="179"/>
                <a:pt x="149" y="179"/>
                <a:pt x="150" y="179"/>
              </a:cubicBezTo>
              <a:cubicBezTo>
                <a:pt x="165" y="183"/>
                <a:pt x="165" y="183"/>
                <a:pt x="165" y="183"/>
              </a:cubicBezTo>
              <a:cubicBezTo>
                <a:pt x="166" y="183"/>
                <a:pt x="166" y="183"/>
                <a:pt x="166" y="183"/>
              </a:cubicBezTo>
              <a:cubicBezTo>
                <a:pt x="171" y="184"/>
                <a:pt x="171" y="184"/>
                <a:pt x="171" y="184"/>
              </a:cubicBezTo>
              <a:cubicBezTo>
                <a:pt x="179" y="185"/>
                <a:pt x="187" y="186"/>
                <a:pt x="195" y="186"/>
              </a:cubicBezTo>
              <a:cubicBezTo>
                <a:pt x="195" y="186"/>
                <a:pt x="195" y="186"/>
                <a:pt x="195" y="186"/>
              </a:cubicBezTo>
              <a:cubicBezTo>
                <a:pt x="198" y="186"/>
                <a:pt x="200" y="184"/>
                <a:pt x="200" y="181"/>
              </a:cubicBezTo>
              <a:cubicBezTo>
                <a:pt x="200" y="179"/>
                <a:pt x="198" y="176"/>
                <a:pt x="195" y="176"/>
              </a:cubicBezTo>
              <a:close/>
            </a:path>
          </a:pathLst>
        </a:custGeom>
        <a:solidFill>
          <a:srgbClr val="1FFE8C"/>
        </a:solidFill>
        <a:ln>
          <a:noFill/>
        </a:ln>
      </xdr:spPr>
      <xdr:txBody>
        <a:bodyPr vert="horz" wrap="square" lIns="91440" tIns="45720" rIns="91440" bIns="45720" numCol="1" anchor="t" anchorCtr="0" compatLnSpc="1">
          <a:prstTxWarp prst="textNoShape">
            <a:avLst/>
          </a:prstTxWarp>
        </a:bodyPr>
        <a:lstStyle/>
        <a:p>
          <a:endParaRPr lang="pt-BR"/>
        </a:p>
      </xdr:txBody>
    </xdr:sp>
    <xdr:clientData/>
  </xdr:twoCellAnchor>
  <xdr:twoCellAnchor>
    <xdr:from>
      <xdr:col>1</xdr:col>
      <xdr:colOff>295275</xdr:colOff>
      <xdr:row>28</xdr:row>
      <xdr:rowOff>123825</xdr:rowOff>
    </xdr:from>
    <xdr:to>
      <xdr:col>2</xdr:col>
      <xdr:colOff>76200</xdr:colOff>
      <xdr:row>33</xdr:row>
      <xdr:rowOff>171450</xdr:rowOff>
    </xdr:to>
    <xdr:cxnSp macro="">
      <xdr:nvCxnSpPr>
        <xdr:cNvPr id="6" name="Conector de Seta Reta 5">
          <a:extLst>
            <a:ext uri="{FF2B5EF4-FFF2-40B4-BE49-F238E27FC236}">
              <a16:creationId xmlns:a16="http://schemas.microsoft.com/office/drawing/2014/main" id="{E73F2400-BB6C-4298-B538-B7875EC0D40B}"/>
            </a:ext>
          </a:extLst>
        </xdr:cNvPr>
        <xdr:cNvCxnSpPr/>
      </xdr:nvCxnSpPr>
      <xdr:spPr>
        <a:xfrm flipV="1">
          <a:off x="1209675" y="5981700"/>
          <a:ext cx="3095625" cy="1000125"/>
        </a:xfrm>
        <a:prstGeom prst="straightConnector1">
          <a:avLst/>
        </a:prstGeom>
        <a:ln>
          <a:solidFill>
            <a:schemeClr val="bg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1485900</xdr:colOff>
      <xdr:row>30</xdr:row>
      <xdr:rowOff>19050</xdr:rowOff>
    </xdr:from>
    <xdr:to>
      <xdr:col>1</xdr:col>
      <xdr:colOff>2295525</xdr:colOff>
      <xdr:row>31</xdr:row>
      <xdr:rowOff>38100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C985EA1F-E2BF-4079-8C29-C572FDB94A39}"/>
            </a:ext>
          </a:extLst>
        </xdr:cNvPr>
        <xdr:cNvSpPr txBox="1"/>
      </xdr:nvSpPr>
      <xdr:spPr>
        <a:xfrm rot="20475061">
          <a:off x="2400300" y="6257925"/>
          <a:ext cx="8096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</a:pPr>
          <a:r>
            <a:rPr lang="pt-BR" sz="1400" b="1">
              <a:solidFill>
                <a:schemeClr val="bg1"/>
              </a:solidFill>
              <a:latin typeface="Aptos" panose="020B0004020202020204" pitchFamily="34" charset="0"/>
              <a:ea typeface="+mj-lt"/>
              <a:cs typeface="+mj-lt"/>
            </a:rPr>
            <a:t>7x</a:t>
          </a:r>
          <a:endParaRPr lang="pt-BR" sz="1050" b="1">
            <a:solidFill>
              <a:schemeClr val="bg1"/>
            </a:solidFill>
            <a:latin typeface="Aptos" panose="020B0004020202020204" pitchFamily="34" charset="0"/>
            <a:ea typeface="+mj-lt"/>
            <a:cs typeface="+mj-lt"/>
          </a:endParaRPr>
        </a:p>
      </xdr:txBody>
    </xdr:sp>
    <xdr:clientData/>
  </xdr:twoCellAnchor>
  <xdr:twoCellAnchor editAs="oneCell">
    <xdr:from>
      <xdr:col>3</xdr:col>
      <xdr:colOff>400050</xdr:colOff>
      <xdr:row>26</xdr:row>
      <xdr:rowOff>123825</xdr:rowOff>
    </xdr:from>
    <xdr:to>
      <xdr:col>7</xdr:col>
      <xdr:colOff>343441</xdr:colOff>
      <xdr:row>37</xdr:row>
      <xdr:rowOff>47907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BDEE95EE-65C9-4237-859B-0D93F54CD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15050" y="5600700"/>
          <a:ext cx="3877216" cy="2019582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0.62368</cdr:x>
      <cdr:y>0.1046</cdr:y>
    </cdr:from>
    <cdr:to>
      <cdr:x>0.8067</cdr:x>
      <cdr:y>0.19946</cdr:y>
    </cdr:to>
    <cdr:grpSp>
      <cdr:nvGrpSpPr>
        <cdr:cNvPr id="2" name="Group 45">
          <a:extLst xmlns:a="http://schemas.openxmlformats.org/drawingml/2006/main">
            <a:ext uri="{FF2B5EF4-FFF2-40B4-BE49-F238E27FC236}">
              <a16:creationId xmlns:a16="http://schemas.microsoft.com/office/drawing/2014/main" id="{E5E596FC-153E-7ACD-7DCE-4D721328D772}"/>
            </a:ext>
          </a:extLst>
        </cdr:cNvPr>
        <cdr:cNvGrpSpPr/>
      </cdr:nvGrpSpPr>
      <cdr:grpSpPr>
        <a:xfrm xmlns:a="http://schemas.openxmlformats.org/drawingml/2006/main">
          <a:off x="3950725" y="281128"/>
          <a:ext cx="1159348" cy="254950"/>
          <a:chOff x="-4800961" y="23337507"/>
          <a:chExt cx="915753" cy="233395"/>
        </a:xfrm>
      </cdr:grpSpPr>
      <cdr:sp macro="" textlink="">
        <cdr:nvSpPr>
          <cdr:cNvPr id="5" name="CaixaDeTexto 11">
            <a:extLst xmlns:a="http://schemas.openxmlformats.org/drawingml/2006/main">
              <a:ext uri="{FF2B5EF4-FFF2-40B4-BE49-F238E27FC236}">
                <a16:creationId xmlns:a16="http://schemas.microsoft.com/office/drawing/2014/main" id="{97853601-3588-DCE2-7C7A-5B3747A91939}"/>
              </a:ext>
            </a:extLst>
          </cdr:cNvPr>
          <cdr:cNvSpPr txBox="1"/>
        </cdr:nvSpPr>
        <cdr:spPr>
          <a:xfrm xmlns:a="http://schemas.openxmlformats.org/drawingml/2006/main">
            <a:off x="-4800961" y="23337507"/>
            <a:ext cx="915753" cy="233395"/>
          </a:xfrm>
          <a:prstGeom xmlns:a="http://schemas.openxmlformats.org/drawingml/2006/main" prst="rect">
            <a:avLst/>
          </a:prstGeom>
          <a:noFill xmlns:a="http://schemas.openxmlformats.org/drawingml/2006/main"/>
        </cdr:spPr>
        <cdr:txBody>
          <a:bodyPr xmlns:a="http://schemas.openxmlformats.org/drawingml/2006/main" wrap="square" rtlCol="0">
            <a:spAutoFit/>
          </a:bodyPr>
          <a:lstStyle xmlns:a="http://schemas.openxmlformats.org/drawingml/2006/main">
            <a:defPPr>
              <a:defRPr lang="pt-BR"/>
            </a:defPPr>
            <a:lvl1pPr marL="0" indent="0" algn="l" defTabSz="914400" rtl="0" eaLnBrk="1" latinLnBrk="0" hangingPunct="1">
              <a:defRPr sz="1400" b="1" kern="120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j-ea"/>
                <a:cs typeface="+mj-cs"/>
              </a:defRPr>
            </a:lvl1pPr>
            <a:lvl2pPr marL="4572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indent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pt-BR" sz="1100" b="0" i="1" dirty="0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+16,0%</a:t>
            </a:r>
          </a:p>
        </cdr:txBody>
      </cdr:sp>
    </cdr:grp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11194</xdr:colOff>
      <xdr:row>0</xdr:row>
      <xdr:rowOff>11207</xdr:rowOff>
    </xdr:from>
    <xdr:to>
      <xdr:col>11</xdr:col>
      <xdr:colOff>285749</xdr:colOff>
      <xdr:row>6</xdr:row>
      <xdr:rowOff>123265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7703C5F8-FD7A-4144-914E-2017FBC5CEE5}"/>
            </a:ext>
          </a:extLst>
        </xdr:cNvPr>
        <xdr:cNvGrpSpPr/>
      </xdr:nvGrpSpPr>
      <xdr:grpSpPr>
        <a:xfrm>
          <a:off x="11194" y="11207"/>
          <a:ext cx="15395493" cy="1255058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329C0C7C-20C2-D54D-9E41-ACC19F025E5D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D6C3C8C8-8FAD-38D7-D801-6E89771AED20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B8BBB6E-5D4E-AC98-0047-DAB5F75D878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1803C3-C08E-5124-DBC1-AE186B5CC768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0D603C7-71C5-3B44-8D5A-E9F7D7A7794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B58496B2-814C-C181-64CE-F72B11DBDE35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495F338F-6287-EAE9-9984-6EE66F863F3B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EFE70348-B380-61E1-2D70-7CFB5769D55D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6A8E98F9-EE65-2520-675B-729526C5033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AE71118-1060-30A5-9017-857AEF8C9298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C5160979-5D57-4F91-9170-5C012A724579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896928B8-0EE0-F105-023A-9E0B8620AD2D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471CAAA-287F-183C-78D8-ABFA1C208A4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6C5D2161-BEA1-8AEA-0187-A56D970DE9F7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486D30A6-35B2-3CF8-18EB-0A32BAB1AAED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BAD4A3-5905-A59F-F409-15EB9BA129A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1448644</xdr:colOff>
      <xdr:row>1</xdr:row>
      <xdr:rowOff>24705</xdr:rowOff>
    </xdr:from>
    <xdr:to>
      <xdr:col>10</xdr:col>
      <xdr:colOff>785813</xdr:colOff>
      <xdr:row>6</xdr:row>
      <xdr:rowOff>21439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60F4744E-49F3-4B11-B470-B8DB06CEC069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05832" y="215205"/>
          <a:ext cx="12743606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ATIVO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9526</xdr:rowOff>
    </xdr:from>
    <xdr:to>
      <xdr:col>11</xdr:col>
      <xdr:colOff>114301</xdr:colOff>
      <xdr:row>7</xdr:row>
      <xdr:rowOff>40823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98177814-6997-4D7D-804E-E4946C8DB307}"/>
            </a:ext>
          </a:extLst>
        </xdr:cNvPr>
        <xdr:cNvGrpSpPr/>
      </xdr:nvGrpSpPr>
      <xdr:grpSpPr>
        <a:xfrm>
          <a:off x="590551" y="9526"/>
          <a:ext cx="14801850" cy="1307647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47459B81-FC02-3B9D-9508-53C2E2C36CB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DBA261B7-B244-DE63-FB5A-53A21E9B1C6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CF09B2ED-3108-5E2C-A2F3-DABDCAB533CC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BB66ED6D-D704-09DE-E979-1C76D578A80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D897BF16-C8C0-1054-D60E-43DEE7F6534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716ED961-84FC-FCC5-2B5B-36D23EF6118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0E50B02D-6E6E-242B-91A6-D9694932FE7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6A4CE374-B153-71E0-79C5-FF58C5023FA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6B207982-AF0F-7375-73B4-FF9FD0AD6EE4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879E14B5-DD9F-1448-4F97-DC054FC50C46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537578D5-D83E-5705-8F90-2429248BE85F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24E9251D-EBA6-31DA-1849-C7DF41E7AA7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6275112-3A8B-F92A-FB0F-1AC12C89687D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EF50A300-D9C8-3094-1DA9-DD3EB6CA8A98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B89D2CB2-FC25-AA14-DE27-C62FBCB9E4F7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821176C-759D-A86D-6EC6-A29C21E7B8C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4959" y="509748"/>
            <a:ext cx="1032432" cy="543934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1219697</xdr:colOff>
      <xdr:row>1</xdr:row>
      <xdr:rowOff>23023</xdr:rowOff>
    </xdr:from>
    <xdr:to>
      <xdr:col>10</xdr:col>
      <xdr:colOff>152400</xdr:colOff>
      <xdr:row>5</xdr:row>
      <xdr:rowOff>210257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E96C39E0-401A-4E48-9059-E616DA783AFF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10247" y="213523"/>
          <a:ext cx="12572503" cy="9492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   BALANÇOS PATRIMONIAIS</a:t>
          </a:r>
          <a:b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</a:b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   PASSIVO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9524</xdr:rowOff>
    </xdr:from>
    <xdr:to>
      <xdr:col>13</xdr:col>
      <xdr:colOff>294409</xdr:colOff>
      <xdr:row>6</xdr:row>
      <xdr:rowOff>217714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65E7F666-FEF0-4B4A-88EF-932AF99B1174}"/>
            </a:ext>
          </a:extLst>
        </xdr:cNvPr>
        <xdr:cNvGrpSpPr/>
      </xdr:nvGrpSpPr>
      <xdr:grpSpPr>
        <a:xfrm>
          <a:off x="9525" y="9524"/>
          <a:ext cx="17014248" cy="1507054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69FFD6B1-71E9-6402-1814-902509C53E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EEBEC100-D17E-1C45-C5FE-CFDF1E8908A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67C00071-B9C9-05CB-67E0-B7F0D552336E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20618D90-69DB-8B5C-EE10-B680D7A84A0B}"/>
                </a:ext>
              </a:extLst>
            </xdr:cNvPr>
            <xdr:cNvGrpSpPr/>
          </xdr:nvGrpSpPr>
          <xdr:grpSpPr>
            <a:xfrm>
              <a:off x="166794" y="265596"/>
              <a:ext cx="1255946" cy="302185"/>
              <a:chOff x="6118195" y="543222"/>
              <a:chExt cx="5181503" cy="1290474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62AAEEE-4F48-45FC-1ACD-67A80F485178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6A98F237-1823-B19C-5EA7-B89B9DADA08A}"/>
                  </a:ext>
                </a:extLst>
              </xdr:cNvPr>
              <xdr:cNvGrpSpPr/>
            </xdr:nvGrpSpPr>
            <xdr:grpSpPr>
              <a:xfrm>
                <a:off x="6118195" y="543222"/>
                <a:ext cx="5181503" cy="1290474"/>
                <a:chOff x="6118195" y="543222"/>
                <a:chExt cx="5181503" cy="1290474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533FF1-4C3C-8EC3-61AD-C91F22591C98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3E37C6E4-EC82-BD1B-FEFC-113CBDCB6830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33E56B7E-D2E3-468D-F117-7168D9447BF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5873CC11-5EA1-F26C-124F-AB72E8680873}"/>
                    </a:ext>
                  </a:extLst>
                </xdr:cNvPr>
                <xdr:cNvSpPr/>
              </xdr:nvSpPr>
              <xdr:spPr>
                <a:xfrm>
                  <a:off x="7363208" y="543222"/>
                  <a:ext cx="2200940" cy="1290193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AF962F5A-B776-814B-C19B-67ACF5456928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398F3731-22E1-0128-3524-D9526B1441CC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6DB24E83-87D0-906D-0E87-0A6373501D0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E67315B0-C489-3148-4585-C9531494F50F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1851B609-A978-D853-B766-A0C39C0D262E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7EF15B41-134A-ED2B-7A94-6F950583D17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02007" y="509748"/>
            <a:ext cx="883844" cy="514898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2691618</xdr:colOff>
      <xdr:row>2</xdr:row>
      <xdr:rowOff>70126</xdr:rowOff>
    </xdr:from>
    <xdr:to>
      <xdr:col>11</xdr:col>
      <xdr:colOff>987137</xdr:colOff>
      <xdr:row>5</xdr:row>
      <xdr:rowOff>247708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F34AAA68-D25B-4DB3-86CB-722E7CB9A1CE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3349709" y="451126"/>
          <a:ext cx="12132746" cy="7490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4400" b="1">
              <a:solidFill>
                <a:schemeClr val="bg1"/>
              </a:solidFill>
              <a:latin typeface="+mj-lt"/>
              <a:ea typeface="+mj-lt"/>
              <a:cs typeface="+mj-lt"/>
            </a:rPr>
            <a:t>LAJIDA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13</xdr:col>
      <xdr:colOff>785812</xdr:colOff>
      <xdr:row>6</xdr:row>
      <xdr:rowOff>11206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9452CB8C-DC7C-4E06-985A-2F080F1CD27E}"/>
            </a:ext>
          </a:extLst>
        </xdr:cNvPr>
        <xdr:cNvGrpSpPr/>
      </xdr:nvGrpSpPr>
      <xdr:grpSpPr>
        <a:xfrm>
          <a:off x="0" y="1"/>
          <a:ext cx="16383000" cy="134470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CB7685B-5040-3D0D-7066-217F976D2961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C50815EA-7BC0-08B0-7FF7-BC71EA77EB5F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B2073DC5-C375-B178-F277-C7C610CD6AA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D692270F-3A3C-36DF-2141-9D5B02B17E7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2CC38E65-2C09-ADC8-4EF0-3FB39FB878A0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7E72FC03-5716-2672-3CA0-B8132AD841B7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7ECBBDB4-5477-7A68-76D8-EFE6C264F254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F3E04DF5-DAEC-7397-5A8A-89CC108E53E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BD67646-F508-5821-E069-1769B9BDB060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749B7E21-F0D6-D4CA-CAE9-1E0CF3F00CC5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834ED445-9D6E-A2C1-0D0D-DE3C35DD3EC3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4">
                <a:extLst>
                  <a:ext uri="{FF2B5EF4-FFF2-40B4-BE49-F238E27FC236}">
                    <a16:creationId xmlns:a16="http://schemas.microsoft.com/office/drawing/2014/main" id="{11C899FB-FB12-5899-2FF8-6D6F283AADD7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DC2505FF-DC35-A1B9-D1EB-63E28CDDA29F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801D8D39-C2DB-5122-93EE-01FF7D549756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E7A9FFE8-4F3E-C7C2-1D0B-AA3498D8137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BBDBCB5-771D-C88C-827F-1A77211E52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1466851</xdr:colOff>
      <xdr:row>0</xdr:row>
      <xdr:rowOff>89647</xdr:rowOff>
    </xdr:from>
    <xdr:to>
      <xdr:col>13</xdr:col>
      <xdr:colOff>47624</xdr:colOff>
      <xdr:row>6</xdr:row>
      <xdr:rowOff>5867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BF4827C4-C5A3-43CC-B53B-B5CD898A4A97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2133601" y="89647"/>
          <a:ext cx="13511211" cy="12497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RESULTADOS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5912</xdr:rowOff>
    </xdr:from>
    <xdr:to>
      <xdr:col>7</xdr:col>
      <xdr:colOff>0</xdr:colOff>
      <xdr:row>5</xdr:row>
      <xdr:rowOff>111671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D8538834-B12A-1A57-1462-0D119124E4C0}"/>
            </a:ext>
          </a:extLst>
        </xdr:cNvPr>
        <xdr:cNvGrpSpPr/>
      </xdr:nvGrpSpPr>
      <xdr:grpSpPr>
        <a:xfrm>
          <a:off x="0" y="5912"/>
          <a:ext cx="6977063" cy="1018572"/>
          <a:chOff x="0" y="19050"/>
          <a:chExt cx="9043442" cy="1276145"/>
        </a:xfrm>
      </xdr:grpSpPr>
      <xdr:sp macro="" textlink="">
        <xdr:nvSpPr>
          <xdr:cNvPr id="13" name="Retângulo 12">
            <a:extLst>
              <a:ext uri="{FF2B5EF4-FFF2-40B4-BE49-F238E27FC236}">
                <a16:creationId xmlns:a16="http://schemas.microsoft.com/office/drawing/2014/main" id="{E668A2B3-9638-D42B-C8E6-57B23A986EB4}"/>
              </a:ext>
            </a:extLst>
          </xdr:cNvPr>
          <xdr:cNvSpPr/>
        </xdr:nvSpPr>
        <xdr:spPr>
          <a:xfrm>
            <a:off x="0" y="19050"/>
            <a:ext cx="9043442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14" name="Elements">
            <a:extLst>
              <a:ext uri="{FF2B5EF4-FFF2-40B4-BE49-F238E27FC236}">
                <a16:creationId xmlns:a16="http://schemas.microsoft.com/office/drawing/2014/main" id="{C3C1B71C-BA9C-933E-804D-FC49E386616E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08324" y="29745"/>
            <a:ext cx="6631962" cy="930442"/>
          </a:xfrm>
          <a:prstGeom prst="rect">
            <a:avLst/>
          </a:prstGeom>
        </xdr:spPr>
      </xdr:pic>
      <xdr:grpSp>
        <xdr:nvGrpSpPr>
          <xdr:cNvPr id="16" name="Agrupar 15">
            <a:extLst>
              <a:ext uri="{FF2B5EF4-FFF2-40B4-BE49-F238E27FC236}">
                <a16:creationId xmlns:a16="http://schemas.microsoft.com/office/drawing/2014/main" id="{DC74CC40-DBD9-0D8E-39A2-E58D6FE98BE3}"/>
              </a:ext>
            </a:extLst>
          </xdr:cNvPr>
          <xdr:cNvGrpSpPr/>
        </xdr:nvGrpSpPr>
        <xdr:grpSpPr>
          <a:xfrm>
            <a:off x="166278" y="170346"/>
            <a:ext cx="1252059" cy="302186"/>
            <a:chOff x="6118195" y="543218"/>
            <a:chExt cx="5181503" cy="1290478"/>
          </a:xfrm>
        </xdr:grpSpPr>
        <xdr:sp macro="" textlink="">
          <xdr:nvSpPr>
            <xdr:cNvPr id="22" name="Forma Livre: Forma 21">
              <a:extLst>
                <a:ext uri="{FF2B5EF4-FFF2-40B4-BE49-F238E27FC236}">
                  <a16:creationId xmlns:a16="http://schemas.microsoft.com/office/drawing/2014/main" id="{7EB1F41D-2059-DD82-75AC-6AEF80450142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23" name="Gráfico 1">
              <a:extLst>
                <a:ext uri="{FF2B5EF4-FFF2-40B4-BE49-F238E27FC236}">
                  <a16:creationId xmlns:a16="http://schemas.microsoft.com/office/drawing/2014/main" id="{56D06CCF-2152-AC39-F884-F155A752A5EE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24" name="Forma Livre: Forma 23">
                <a:extLst>
                  <a:ext uri="{FF2B5EF4-FFF2-40B4-BE49-F238E27FC236}">
                    <a16:creationId xmlns:a16="http://schemas.microsoft.com/office/drawing/2014/main" id="{3D90A9CD-BB99-9FBE-CACD-BA0EDF549FFC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5" name="Forma Livre: Forma 24">
                <a:extLst>
                  <a:ext uri="{FF2B5EF4-FFF2-40B4-BE49-F238E27FC236}">
                    <a16:creationId xmlns:a16="http://schemas.microsoft.com/office/drawing/2014/main" id="{09398F0D-9CB6-AEAD-41AE-C7FD84D69B09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6" name="Forma Livre: Forma 25">
                <a:extLst>
                  <a:ext uri="{FF2B5EF4-FFF2-40B4-BE49-F238E27FC236}">
                    <a16:creationId xmlns:a16="http://schemas.microsoft.com/office/drawing/2014/main" id="{76F1722F-6EFE-270C-11AC-8C73E561D903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27" name="Forma Livre: Forma 26">
                <a:extLst>
                  <a:ext uri="{FF2B5EF4-FFF2-40B4-BE49-F238E27FC236}">
                    <a16:creationId xmlns:a16="http://schemas.microsoft.com/office/drawing/2014/main" id="{05D443A6-9787-1DBE-D75D-BAC8AA2844FE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17" name="Agrupar 16">
            <a:extLst>
              <a:ext uri="{FF2B5EF4-FFF2-40B4-BE49-F238E27FC236}">
                <a16:creationId xmlns:a16="http://schemas.microsoft.com/office/drawing/2014/main" id="{315F2170-E701-1946-D286-29788047D777}"/>
              </a:ext>
            </a:extLst>
          </xdr:cNvPr>
          <xdr:cNvGrpSpPr/>
        </xdr:nvGrpSpPr>
        <xdr:grpSpPr>
          <a:xfrm>
            <a:off x="166278" y="561493"/>
            <a:ext cx="1486223" cy="299784"/>
            <a:chOff x="665660" y="804361"/>
            <a:chExt cx="4972991" cy="984371"/>
          </a:xfrm>
        </xdr:grpSpPr>
        <xdr:pic>
          <xdr:nvPicPr>
            <xdr:cNvPr id="18" name="Gráfico 15">
              <a:extLst>
                <a:ext uri="{FF2B5EF4-FFF2-40B4-BE49-F238E27FC236}">
                  <a16:creationId xmlns:a16="http://schemas.microsoft.com/office/drawing/2014/main" id="{16AD1673-B89F-28DF-C8E7-E681F40B130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96DAC541-7B7A-43D3-8B79-37D633B846F1}">
                  <asvg:svgBlip xmlns:asvg="http://schemas.microsoft.com/office/drawing/2016/SVG/main" r:embed="rId3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19" name="Elipse 18">
              <a:extLst>
                <a:ext uri="{FF2B5EF4-FFF2-40B4-BE49-F238E27FC236}">
                  <a16:creationId xmlns:a16="http://schemas.microsoft.com/office/drawing/2014/main" id="{78B99C6B-0E06-688E-6AAB-A6ADFEDAEDC3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20" name="Retângulo: Cantos Arredondados 19">
              <a:extLst>
                <a:ext uri="{FF2B5EF4-FFF2-40B4-BE49-F238E27FC236}">
                  <a16:creationId xmlns:a16="http://schemas.microsoft.com/office/drawing/2014/main" id="{F62F6F08-C999-D606-44AA-5A60DC130F77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21" name="Elipse 20">
              <a:extLst>
                <a:ext uri="{FF2B5EF4-FFF2-40B4-BE49-F238E27FC236}">
                  <a16:creationId xmlns:a16="http://schemas.microsoft.com/office/drawing/2014/main" id="{0CC25ADC-74D5-2D42-2F60-8E3B7865A83B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grpSp>
        <xdr:nvGrpSpPr>
          <xdr:cNvPr id="2" name="Agrupar 1">
            <a:extLst>
              <a:ext uri="{FF2B5EF4-FFF2-40B4-BE49-F238E27FC236}">
                <a16:creationId xmlns:a16="http://schemas.microsoft.com/office/drawing/2014/main" id="{E4B0CCB3-9F2D-227F-CC91-BCEE300DD772}"/>
              </a:ext>
            </a:extLst>
          </xdr:cNvPr>
          <xdr:cNvGrpSpPr/>
        </xdr:nvGrpSpPr>
        <xdr:grpSpPr>
          <a:xfrm>
            <a:off x="7945292" y="566999"/>
            <a:ext cx="1021409" cy="728196"/>
            <a:chOff x="7843598" y="421255"/>
            <a:chExt cx="1019230" cy="738643"/>
          </a:xfrm>
        </xdr:grpSpPr>
        <xdr:sp macro="" textlink="">
          <xdr:nvSpPr>
            <xdr:cNvPr id="11" name="Seta para a Direita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/>
          </xdr:nvSpPr>
          <xdr:spPr>
            <a:xfrm rot="10800000">
              <a:off x="8023397" y="421255"/>
              <a:ext cx="696828" cy="376116"/>
            </a:xfrm>
            <a:prstGeom prst="rightArrow">
              <a:avLst>
                <a:gd name="adj1" fmla="val 53502"/>
                <a:gd name="adj2" fmla="val 45694"/>
              </a:avLst>
            </a:prstGeom>
            <a:solidFill>
              <a:srgbClr val="B8E53E"/>
            </a:solidFill>
            <a:ln w="9525" cap="flat" cmpd="sng" algn="ctr">
              <a:solidFill>
                <a:srgbClr val="00744D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105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10" name="Retângulo Arredondado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/>
          </xdr:nvSpPr>
          <xdr:spPr>
            <a:xfrm>
              <a:off x="7843598" y="465307"/>
              <a:ext cx="1019230" cy="694591"/>
            </a:xfrm>
            <a:prstGeom prst="roundRect">
              <a:avLst>
                <a:gd name="adj" fmla="val 9474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800" b="1" i="0" u="none" strike="noStrike" kern="0" cap="none" spc="0" normalizeH="0" baseline="0">
                  <a:ln>
                    <a:noFill/>
                  </a:ln>
                  <a:solidFill>
                    <a:srgbClr val="00744D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SUMÁRIO</a:t>
              </a: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800" b="1" i="0" u="none" strike="noStrike" kern="0" cap="none" spc="0" normalizeH="0" baseline="0" noProof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556470</xdr:colOff>
      <xdr:row>0</xdr:row>
      <xdr:rowOff>120657</xdr:rowOff>
    </xdr:from>
    <xdr:to>
      <xdr:col>6</xdr:col>
      <xdr:colOff>387236</xdr:colOff>
      <xdr:row>4</xdr:row>
      <xdr:rowOff>59270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51B8850B-2013-56FA-4D79-006B52788A0B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210796" y="120657"/>
          <a:ext cx="5098505" cy="667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ANUAL PERMITIDA - RAP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29766</xdr:colOff>
      <xdr:row>0</xdr:row>
      <xdr:rowOff>5912</xdr:rowOff>
    </xdr:from>
    <xdr:to>
      <xdr:col>7</xdr:col>
      <xdr:colOff>0</xdr:colOff>
      <xdr:row>5</xdr:row>
      <xdr:rowOff>111671</xdr:rowOff>
    </xdr:to>
    <xdr:grpSp>
      <xdr:nvGrpSpPr>
        <xdr:cNvPr id="28" name="Agrupar 27">
          <a:extLst>
            <a:ext uri="{FF2B5EF4-FFF2-40B4-BE49-F238E27FC236}">
              <a16:creationId xmlns:a16="http://schemas.microsoft.com/office/drawing/2014/main" id="{F4B4BEEE-A844-4FAC-F86F-3CAF115006A2}"/>
            </a:ext>
          </a:extLst>
        </xdr:cNvPr>
        <xdr:cNvGrpSpPr/>
      </xdr:nvGrpSpPr>
      <xdr:grpSpPr>
        <a:xfrm>
          <a:off x="29766" y="5912"/>
          <a:ext cx="6947297" cy="1018572"/>
          <a:chOff x="0" y="19050"/>
          <a:chExt cx="9043442" cy="1276145"/>
        </a:xfrm>
      </xdr:grpSpPr>
      <xdr:sp macro="" textlink="">
        <xdr:nvSpPr>
          <xdr:cNvPr id="29" name="Retângulo 28">
            <a:extLst>
              <a:ext uri="{FF2B5EF4-FFF2-40B4-BE49-F238E27FC236}">
                <a16:creationId xmlns:a16="http://schemas.microsoft.com/office/drawing/2014/main" id="{87A66886-1E3B-9F92-2DFD-EB5C54938445}"/>
              </a:ext>
            </a:extLst>
          </xdr:cNvPr>
          <xdr:cNvSpPr/>
        </xdr:nvSpPr>
        <xdr:spPr>
          <a:xfrm>
            <a:off x="0" y="19050"/>
            <a:ext cx="9043442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30" name="Elements">
            <a:extLst>
              <a:ext uri="{FF2B5EF4-FFF2-40B4-BE49-F238E27FC236}">
                <a16:creationId xmlns:a16="http://schemas.microsoft.com/office/drawing/2014/main" id="{55A1FB7D-3717-7D31-C4B5-0DE1DD94237A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08324" y="29745"/>
            <a:ext cx="6631962" cy="930442"/>
          </a:xfrm>
          <a:prstGeom prst="rect">
            <a:avLst/>
          </a:prstGeom>
        </xdr:spPr>
      </xdr:pic>
      <xdr:grpSp>
        <xdr:nvGrpSpPr>
          <xdr:cNvPr id="31" name="Agrupar 30">
            <a:extLst>
              <a:ext uri="{FF2B5EF4-FFF2-40B4-BE49-F238E27FC236}">
                <a16:creationId xmlns:a16="http://schemas.microsoft.com/office/drawing/2014/main" id="{32A243F4-D94A-BF28-4365-33E6171F4078}"/>
              </a:ext>
            </a:extLst>
          </xdr:cNvPr>
          <xdr:cNvGrpSpPr/>
        </xdr:nvGrpSpPr>
        <xdr:grpSpPr>
          <a:xfrm>
            <a:off x="166278" y="170346"/>
            <a:ext cx="1252059" cy="302186"/>
            <a:chOff x="6118195" y="543218"/>
            <a:chExt cx="5181503" cy="1290478"/>
          </a:xfrm>
        </xdr:grpSpPr>
        <xdr:sp macro="" textlink="">
          <xdr:nvSpPr>
            <xdr:cNvPr id="40" name="Forma Livre: Forma 39">
              <a:extLst>
                <a:ext uri="{FF2B5EF4-FFF2-40B4-BE49-F238E27FC236}">
                  <a16:creationId xmlns:a16="http://schemas.microsoft.com/office/drawing/2014/main" id="{5B541407-BA1F-6B35-6494-7801D3DC3BEF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41" name="Gráfico 1">
              <a:extLst>
                <a:ext uri="{FF2B5EF4-FFF2-40B4-BE49-F238E27FC236}">
                  <a16:creationId xmlns:a16="http://schemas.microsoft.com/office/drawing/2014/main" id="{BDA94E66-6F0B-B6A4-D739-34AD098183D1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42" name="Forma Livre: Forma 41">
                <a:extLst>
                  <a:ext uri="{FF2B5EF4-FFF2-40B4-BE49-F238E27FC236}">
                    <a16:creationId xmlns:a16="http://schemas.microsoft.com/office/drawing/2014/main" id="{1779AC41-C8CA-DE7F-B92D-3040DA254204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43" name="Forma Livre: Forma 42">
                <a:extLst>
                  <a:ext uri="{FF2B5EF4-FFF2-40B4-BE49-F238E27FC236}">
                    <a16:creationId xmlns:a16="http://schemas.microsoft.com/office/drawing/2014/main" id="{94FB968B-9F7A-5476-6115-A7047B0A328C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44" name="Forma Livre: Forma 43">
                <a:extLst>
                  <a:ext uri="{FF2B5EF4-FFF2-40B4-BE49-F238E27FC236}">
                    <a16:creationId xmlns:a16="http://schemas.microsoft.com/office/drawing/2014/main" id="{BEA8EAAC-B34E-4D7E-D674-5A740FBDAA43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45" name="Forma Livre: Forma 44">
                <a:extLst>
                  <a:ext uri="{FF2B5EF4-FFF2-40B4-BE49-F238E27FC236}">
                    <a16:creationId xmlns:a16="http://schemas.microsoft.com/office/drawing/2014/main" id="{075B325F-D52D-6D95-DB5D-4B6EE1416DA5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32" name="Agrupar 31">
            <a:extLst>
              <a:ext uri="{FF2B5EF4-FFF2-40B4-BE49-F238E27FC236}">
                <a16:creationId xmlns:a16="http://schemas.microsoft.com/office/drawing/2014/main" id="{E617D150-43C5-EC4D-2CFB-438B0AE14B17}"/>
              </a:ext>
            </a:extLst>
          </xdr:cNvPr>
          <xdr:cNvGrpSpPr/>
        </xdr:nvGrpSpPr>
        <xdr:grpSpPr>
          <a:xfrm>
            <a:off x="166278" y="561493"/>
            <a:ext cx="1486223" cy="299784"/>
            <a:chOff x="665660" y="804361"/>
            <a:chExt cx="4972991" cy="984371"/>
          </a:xfrm>
        </xdr:grpSpPr>
        <xdr:pic>
          <xdr:nvPicPr>
            <xdr:cNvPr id="36" name="Gráfico 15">
              <a:extLst>
                <a:ext uri="{FF2B5EF4-FFF2-40B4-BE49-F238E27FC236}">
                  <a16:creationId xmlns:a16="http://schemas.microsoft.com/office/drawing/2014/main" id="{3FB8D99E-D574-0EC2-18EE-A00AE09170B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96DAC541-7B7A-43D3-8B79-37D633B846F1}">
                  <asvg:svgBlip xmlns:asvg="http://schemas.microsoft.com/office/drawing/2016/SVG/main" r:embed="rId3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37" name="Elipse 36">
              <a:extLst>
                <a:ext uri="{FF2B5EF4-FFF2-40B4-BE49-F238E27FC236}">
                  <a16:creationId xmlns:a16="http://schemas.microsoft.com/office/drawing/2014/main" id="{7F1BD2EF-683E-FBA8-6FDD-2A130D31539B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38" name="Retângulo: Cantos Arredondados 37">
              <a:extLst>
                <a:ext uri="{FF2B5EF4-FFF2-40B4-BE49-F238E27FC236}">
                  <a16:creationId xmlns:a16="http://schemas.microsoft.com/office/drawing/2014/main" id="{BD299E0F-1673-9B97-1F6C-DCDE400A2C6E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39" name="Elipse 38">
              <a:extLst>
                <a:ext uri="{FF2B5EF4-FFF2-40B4-BE49-F238E27FC236}">
                  <a16:creationId xmlns:a16="http://schemas.microsoft.com/office/drawing/2014/main" id="{5839F3D1-E765-E530-EE51-B10F949BA78F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grpSp>
        <xdr:nvGrpSpPr>
          <xdr:cNvPr id="33" name="Agrupar 32">
            <a:extLst>
              <a:ext uri="{FF2B5EF4-FFF2-40B4-BE49-F238E27FC236}">
                <a16:creationId xmlns:a16="http://schemas.microsoft.com/office/drawing/2014/main" id="{4AD7BEAF-CB71-029C-7BCD-CBCB46F56DE4}"/>
              </a:ext>
            </a:extLst>
          </xdr:cNvPr>
          <xdr:cNvGrpSpPr/>
        </xdr:nvGrpSpPr>
        <xdr:grpSpPr>
          <a:xfrm>
            <a:off x="7945292" y="566999"/>
            <a:ext cx="1021409" cy="728196"/>
            <a:chOff x="7843598" y="421255"/>
            <a:chExt cx="1019230" cy="738643"/>
          </a:xfrm>
        </xdr:grpSpPr>
        <xdr:sp macro="" textlink="">
          <xdr:nvSpPr>
            <xdr:cNvPr id="34" name="Seta para a Direita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314E6830-55A3-51DD-0AA0-8FABCE59278D}"/>
                </a:ext>
              </a:extLst>
            </xdr:cNvPr>
            <xdr:cNvSpPr/>
          </xdr:nvSpPr>
          <xdr:spPr>
            <a:xfrm rot="10800000">
              <a:off x="8023397" y="421255"/>
              <a:ext cx="696828" cy="376116"/>
            </a:xfrm>
            <a:prstGeom prst="rightArrow">
              <a:avLst>
                <a:gd name="adj1" fmla="val 53502"/>
                <a:gd name="adj2" fmla="val 45694"/>
              </a:avLst>
            </a:prstGeom>
            <a:solidFill>
              <a:srgbClr val="B8E53E"/>
            </a:solidFill>
            <a:ln w="9525" cap="flat" cmpd="sng" algn="ctr">
              <a:solidFill>
                <a:srgbClr val="00744D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105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35" name="Retângulo Arredondado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D70BCC56-DE37-BD04-0FAC-5E2218FD0A00}"/>
                </a:ext>
              </a:extLst>
            </xdr:cNvPr>
            <xdr:cNvSpPr/>
          </xdr:nvSpPr>
          <xdr:spPr>
            <a:xfrm>
              <a:off x="7843598" y="465307"/>
              <a:ext cx="1019230" cy="694591"/>
            </a:xfrm>
            <a:prstGeom prst="roundRect">
              <a:avLst>
                <a:gd name="adj" fmla="val 9474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800" b="1" i="0" u="none" strike="noStrike" kern="0" cap="none" spc="0" normalizeH="0" baseline="0">
                  <a:ln>
                    <a:noFill/>
                  </a:ln>
                  <a:solidFill>
                    <a:srgbClr val="00744D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SUMÁRIO</a:t>
              </a: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800" b="1" i="0" u="none" strike="noStrike" kern="0" cap="none" spc="0" normalizeH="0" baseline="0" noProof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830597</xdr:colOff>
      <xdr:row>0</xdr:row>
      <xdr:rowOff>120657</xdr:rowOff>
    </xdr:from>
    <xdr:to>
      <xdr:col>6</xdr:col>
      <xdr:colOff>172642</xdr:colOff>
      <xdr:row>4</xdr:row>
      <xdr:rowOff>59270</xdr:rowOff>
    </xdr:to>
    <xdr:sp macro="" textlink="">
      <xdr:nvSpPr>
        <xdr:cNvPr id="46" name="CaixaDeTexto 45">
          <a:extLst>
            <a:ext uri="{FF2B5EF4-FFF2-40B4-BE49-F238E27FC236}">
              <a16:creationId xmlns:a16="http://schemas.microsoft.com/office/drawing/2014/main" id="{3F1DC8CE-C9A6-43F1-14AC-3F52DB8DD631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85441" y="120657"/>
          <a:ext cx="4610560" cy="652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ANUAL PERMITIDA - RAP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8539</xdr:colOff>
      <xdr:row>0</xdr:row>
      <xdr:rowOff>6594</xdr:rowOff>
    </xdr:from>
    <xdr:to>
      <xdr:col>7</xdr:col>
      <xdr:colOff>0</xdr:colOff>
      <xdr:row>5</xdr:row>
      <xdr:rowOff>119680</xdr:rowOff>
    </xdr:to>
    <xdr:grpSp>
      <xdr:nvGrpSpPr>
        <xdr:cNvPr id="47" name="Agrupar 46">
          <a:extLst>
            <a:ext uri="{FF2B5EF4-FFF2-40B4-BE49-F238E27FC236}">
              <a16:creationId xmlns:a16="http://schemas.microsoft.com/office/drawing/2014/main" id="{A44FDA5A-BA35-75B4-2784-42BD4E76A5F0}"/>
            </a:ext>
          </a:extLst>
        </xdr:cNvPr>
        <xdr:cNvGrpSpPr/>
      </xdr:nvGrpSpPr>
      <xdr:grpSpPr>
        <a:xfrm>
          <a:off x="8539" y="6594"/>
          <a:ext cx="6968524" cy="1025899"/>
          <a:chOff x="0" y="19050"/>
          <a:chExt cx="9043442" cy="1285297"/>
        </a:xfrm>
      </xdr:grpSpPr>
      <xdr:sp macro="" textlink="">
        <xdr:nvSpPr>
          <xdr:cNvPr id="48" name="Retângulo 47">
            <a:extLst>
              <a:ext uri="{FF2B5EF4-FFF2-40B4-BE49-F238E27FC236}">
                <a16:creationId xmlns:a16="http://schemas.microsoft.com/office/drawing/2014/main" id="{927CC91D-F82C-7F2A-0291-2E6B94CC2C96}"/>
              </a:ext>
            </a:extLst>
          </xdr:cNvPr>
          <xdr:cNvSpPr/>
        </xdr:nvSpPr>
        <xdr:spPr>
          <a:xfrm>
            <a:off x="0" y="19050"/>
            <a:ext cx="9043442" cy="1082842"/>
          </a:xfrm>
          <a:prstGeom prst="rect">
            <a:avLst/>
          </a:prstGeom>
          <a:gradFill flip="none" rotWithShape="1">
            <a:gsLst>
              <a:gs pos="14536">
                <a:srgbClr val="B8E53E"/>
              </a:gs>
              <a:gs pos="1000">
                <a:srgbClr val="D7F83C"/>
              </a:gs>
              <a:gs pos="95000">
                <a:srgbClr val="00744D"/>
              </a:gs>
            </a:gsLst>
            <a:lin ang="162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pic>
        <xdr:nvPicPr>
          <xdr:cNvPr id="49" name="Elements">
            <a:extLst>
              <a:ext uri="{FF2B5EF4-FFF2-40B4-BE49-F238E27FC236}">
                <a16:creationId xmlns:a16="http://schemas.microsoft.com/office/drawing/2014/main" id="{5758F622-13B6-22DA-1477-AA21E4CC158E}"/>
              </a:ext>
            </a:extLst>
          </xdr:cNvPr>
          <xdr:cNvPicPr>
            <a:picLocks/>
          </xdr:cNvPicPr>
        </xdr:nvPicPr>
        <xdr:blipFill rotWithShape="1">
          <a:blip xmlns:r="http://schemas.openxmlformats.org/officeDocument/2006/relationships" r:embed="rId1" cstate="email">
            <a:alphaModFix amt="31000"/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l="583" t="47588" r="15070" b="9748"/>
          <a:stretch/>
        </xdr:blipFill>
        <xdr:spPr>
          <a:xfrm>
            <a:off x="2408324" y="29745"/>
            <a:ext cx="6631962" cy="930442"/>
          </a:xfrm>
          <a:prstGeom prst="rect">
            <a:avLst/>
          </a:prstGeom>
        </xdr:spPr>
      </xdr:pic>
      <xdr:grpSp>
        <xdr:nvGrpSpPr>
          <xdr:cNvPr id="50" name="Agrupar 49">
            <a:extLst>
              <a:ext uri="{FF2B5EF4-FFF2-40B4-BE49-F238E27FC236}">
                <a16:creationId xmlns:a16="http://schemas.microsoft.com/office/drawing/2014/main" id="{D388326E-9029-E1FA-FC4E-9A981765E808}"/>
              </a:ext>
            </a:extLst>
          </xdr:cNvPr>
          <xdr:cNvGrpSpPr/>
        </xdr:nvGrpSpPr>
        <xdr:grpSpPr>
          <a:xfrm>
            <a:off x="166278" y="170346"/>
            <a:ext cx="1252059" cy="302186"/>
            <a:chOff x="6118195" y="543218"/>
            <a:chExt cx="5181503" cy="1290478"/>
          </a:xfrm>
        </xdr:grpSpPr>
        <xdr:sp macro="" textlink="">
          <xdr:nvSpPr>
            <xdr:cNvPr id="59" name="Forma Livre: Forma 58">
              <a:extLst>
                <a:ext uri="{FF2B5EF4-FFF2-40B4-BE49-F238E27FC236}">
                  <a16:creationId xmlns:a16="http://schemas.microsoft.com/office/drawing/2014/main" id="{13B459A0-BFA5-B7DC-226E-C2C35B299211}"/>
                </a:ext>
              </a:extLst>
            </xdr:cNvPr>
            <xdr:cNvSpPr/>
          </xdr:nvSpPr>
          <xdr:spPr>
            <a:xfrm>
              <a:off x="7513226" y="1037121"/>
              <a:ext cx="513968" cy="303752"/>
            </a:xfrm>
            <a:custGeom>
              <a:avLst/>
              <a:gdLst>
                <a:gd name="connsiteX0" fmla="*/ 153257 w 513968"/>
                <a:gd name="connsiteY0" fmla="*/ 95 h 303752"/>
                <a:gd name="connsiteX1" fmla="*/ 0 w 513968"/>
                <a:gd name="connsiteY1" fmla="*/ 151829 h 303752"/>
                <a:gd name="connsiteX2" fmla="*/ 152971 w 513968"/>
                <a:gd name="connsiteY2" fmla="*/ 303752 h 303752"/>
                <a:gd name="connsiteX3" fmla="*/ 360807 w 513968"/>
                <a:gd name="connsiteY3" fmla="*/ 303467 h 303752"/>
                <a:gd name="connsiteX4" fmla="*/ 513969 w 513968"/>
                <a:gd name="connsiteY4" fmla="*/ 151733 h 303752"/>
                <a:gd name="connsiteX5" fmla="*/ 360902 w 513968"/>
                <a:gd name="connsiteY5" fmla="*/ 0 h 303752"/>
                <a:gd name="connsiteX6" fmla="*/ 153162 w 513968"/>
                <a:gd name="connsiteY6" fmla="*/ 0 h 3037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</a:cxnLst>
              <a:rect l="l" t="t" r="r" b="b"/>
              <a:pathLst>
                <a:path w="513968" h="303752">
                  <a:moveTo>
                    <a:pt x="153257" y="95"/>
                  </a:moveTo>
                  <a:cubicBezTo>
                    <a:pt x="68580" y="95"/>
                    <a:pt x="0" y="68104"/>
                    <a:pt x="0" y="151829"/>
                  </a:cubicBezTo>
                  <a:cubicBezTo>
                    <a:pt x="0" y="235553"/>
                    <a:pt x="68294" y="303752"/>
                    <a:pt x="152971" y="303752"/>
                  </a:cubicBezTo>
                  <a:lnTo>
                    <a:pt x="360807" y="303467"/>
                  </a:lnTo>
                  <a:cubicBezTo>
                    <a:pt x="445484" y="303467"/>
                    <a:pt x="513969" y="235458"/>
                    <a:pt x="513969" y="151733"/>
                  </a:cubicBezTo>
                  <a:cubicBezTo>
                    <a:pt x="513969" y="68009"/>
                    <a:pt x="445484" y="0"/>
                    <a:pt x="360902" y="0"/>
                  </a:cubicBezTo>
                  <a:lnTo>
                    <a:pt x="153162" y="0"/>
                  </a:lnTo>
                  <a:close/>
                </a:path>
              </a:pathLst>
            </a:custGeom>
            <a:gradFill>
              <a:gsLst>
                <a:gs pos="10000">
                  <a:srgbClr val="FFFF00"/>
                </a:gs>
                <a:gs pos="90000">
                  <a:srgbClr val="46D232"/>
                </a:gs>
              </a:gsLst>
              <a:lin ang="0" scaled="1"/>
            </a:gradFill>
            <a:ln w="9525" cap="flat">
              <a:noFill/>
              <a:prstDash val="solid"/>
              <a:miter/>
            </a:ln>
          </xdr:spPr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/>
            </a:p>
          </xdr:txBody>
        </xdr:sp>
        <xdr:grpSp>
          <xdr:nvGrpSpPr>
            <xdr:cNvPr id="60" name="Gráfico 1">
              <a:extLst>
                <a:ext uri="{FF2B5EF4-FFF2-40B4-BE49-F238E27FC236}">
                  <a16:creationId xmlns:a16="http://schemas.microsoft.com/office/drawing/2014/main" id="{A2370B02-4ACC-6917-AF87-3C6F3B8A6E3B}"/>
                </a:ext>
              </a:extLst>
            </xdr:cNvPr>
            <xdr:cNvGrpSpPr/>
          </xdr:nvGrpSpPr>
          <xdr:grpSpPr>
            <a:xfrm>
              <a:off x="6118195" y="543218"/>
              <a:ext cx="5181503" cy="1290478"/>
              <a:chOff x="6118195" y="543218"/>
              <a:chExt cx="5181503" cy="1290478"/>
            </a:xfrm>
            <a:solidFill>
              <a:schemeClr val="accent1"/>
            </a:solidFill>
          </xdr:grpSpPr>
          <xdr:sp macro="" textlink="">
            <xdr:nvSpPr>
              <xdr:cNvPr id="61" name="Forma Livre: Forma 60">
                <a:extLst>
                  <a:ext uri="{FF2B5EF4-FFF2-40B4-BE49-F238E27FC236}">
                    <a16:creationId xmlns:a16="http://schemas.microsoft.com/office/drawing/2014/main" id="{E03EDCA2-01EB-ED1F-EF5B-C8901A8BF9ED}"/>
                  </a:ext>
                </a:extLst>
              </xdr:cNvPr>
              <xdr:cNvSpPr/>
            </xdr:nvSpPr>
            <xdr:spPr>
              <a:xfrm>
                <a:off x="9627871" y="543726"/>
                <a:ext cx="306228" cy="1289399"/>
              </a:xfrm>
              <a:custGeom>
                <a:avLst/>
                <a:gdLst>
                  <a:gd name="connsiteX0" fmla="*/ 306038 w 306228"/>
                  <a:gd name="connsiteY0" fmla="*/ 1138142 h 1289399"/>
                  <a:gd name="connsiteX1" fmla="*/ 152971 w 306228"/>
                  <a:gd name="connsiteY1" fmla="*/ 1289399 h 1289399"/>
                  <a:gd name="connsiteX2" fmla="*/ 0 w 306228"/>
                  <a:gd name="connsiteY2" fmla="*/ 1138142 h 1289399"/>
                  <a:gd name="connsiteX3" fmla="*/ 0 w 306228"/>
                  <a:gd name="connsiteY3" fmla="*/ 151733 h 1289399"/>
                  <a:gd name="connsiteX4" fmla="*/ 152971 w 306228"/>
                  <a:gd name="connsiteY4" fmla="*/ 0 h 1289399"/>
                  <a:gd name="connsiteX5" fmla="*/ 306038 w 306228"/>
                  <a:gd name="connsiteY5" fmla="*/ 151257 h 1289399"/>
                  <a:gd name="connsiteX6" fmla="*/ 306229 w 306228"/>
                  <a:gd name="connsiteY6" fmla="*/ 1138142 h 1289399"/>
                  <a:gd name="connsiteX7" fmla="*/ 306038 w 306228"/>
                  <a:gd name="connsiteY7" fmla="*/ 1138142 h 1289399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</a:cxnLst>
                <a:rect l="l" t="t" r="r" b="b"/>
                <a:pathLst>
                  <a:path w="306228" h="1289399">
                    <a:moveTo>
                      <a:pt x="306038" y="1138142"/>
                    </a:moveTo>
                    <a:cubicBezTo>
                      <a:pt x="305848" y="1221867"/>
                      <a:pt x="237554" y="1289399"/>
                      <a:pt x="152971" y="1289399"/>
                    </a:cubicBezTo>
                    <a:cubicBezTo>
                      <a:pt x="68389" y="1289399"/>
                      <a:pt x="190" y="1221867"/>
                      <a:pt x="0" y="1138142"/>
                    </a:cubicBezTo>
                    <a:lnTo>
                      <a:pt x="0" y="151733"/>
                    </a:lnTo>
                    <a:cubicBezTo>
                      <a:pt x="286" y="67723"/>
                      <a:pt x="68485" y="0"/>
                      <a:pt x="152971" y="0"/>
                    </a:cubicBezTo>
                    <a:cubicBezTo>
                      <a:pt x="237458" y="0"/>
                      <a:pt x="305848" y="67723"/>
                      <a:pt x="306038" y="151257"/>
                    </a:cubicBezTo>
                    <a:lnTo>
                      <a:pt x="306229" y="1138142"/>
                    </a:lnTo>
                    <a:lnTo>
                      <a:pt x="306038" y="1138142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2" name="Forma Livre: Forma 61">
                <a:extLst>
                  <a:ext uri="{FF2B5EF4-FFF2-40B4-BE49-F238E27FC236}">
                    <a16:creationId xmlns:a16="http://schemas.microsoft.com/office/drawing/2014/main" id="{94CB0495-8C8E-092F-557A-7DFF555841B6}"/>
                  </a:ext>
                </a:extLst>
              </xdr:cNvPr>
              <xdr:cNvSpPr/>
            </xdr:nvSpPr>
            <xdr:spPr>
              <a:xfrm>
                <a:off x="9998203" y="543250"/>
                <a:ext cx="1301495" cy="1290446"/>
              </a:xfrm>
              <a:custGeom>
                <a:avLst/>
                <a:gdLst>
                  <a:gd name="connsiteX0" fmla="*/ 974122 w 1301495"/>
                  <a:gd name="connsiteY0" fmla="*/ 85344 h 1290446"/>
                  <a:gd name="connsiteX1" fmla="*/ 1052418 w 1301495"/>
                  <a:gd name="connsiteY1" fmla="*/ 217932 h 1290446"/>
                  <a:gd name="connsiteX2" fmla="*/ 899446 w 1301495"/>
                  <a:gd name="connsiteY2" fmla="*/ 369761 h 1290446"/>
                  <a:gd name="connsiteX3" fmla="*/ 818674 w 1301495"/>
                  <a:gd name="connsiteY3" fmla="*/ 346996 h 1290446"/>
                  <a:gd name="connsiteX4" fmla="*/ 650367 w 1301495"/>
                  <a:gd name="connsiteY4" fmla="*/ 303752 h 1290446"/>
                  <a:gd name="connsiteX5" fmla="*/ 305848 w 1301495"/>
                  <a:gd name="connsiteY5" fmla="*/ 645224 h 1290446"/>
                  <a:gd name="connsiteX6" fmla="*/ 650367 w 1301495"/>
                  <a:gd name="connsiteY6" fmla="*/ 986981 h 1290446"/>
                  <a:gd name="connsiteX7" fmla="*/ 958977 w 1301495"/>
                  <a:gd name="connsiteY7" fmla="*/ 797243 h 1290446"/>
                  <a:gd name="connsiteX8" fmla="*/ 650748 w 1301495"/>
                  <a:gd name="connsiteY8" fmla="*/ 797243 h 1290446"/>
                  <a:gd name="connsiteX9" fmla="*/ 497586 w 1301495"/>
                  <a:gd name="connsiteY9" fmla="*/ 645319 h 1290446"/>
                  <a:gd name="connsiteX10" fmla="*/ 650748 w 1301495"/>
                  <a:gd name="connsiteY10" fmla="*/ 493681 h 1290446"/>
                  <a:gd name="connsiteX11" fmla="*/ 1148239 w 1301495"/>
                  <a:gd name="connsiteY11" fmla="*/ 493395 h 1290446"/>
                  <a:gd name="connsiteX12" fmla="*/ 1301496 w 1301495"/>
                  <a:gd name="connsiteY12" fmla="*/ 645224 h 1290446"/>
                  <a:gd name="connsiteX13" fmla="*/ 650653 w 1301495"/>
                  <a:gd name="connsiteY13" fmla="*/ 1290447 h 1290446"/>
                  <a:gd name="connsiteX14" fmla="*/ 0 w 1301495"/>
                  <a:gd name="connsiteY14" fmla="*/ 645224 h 1290446"/>
                  <a:gd name="connsiteX15" fmla="*/ 650748 w 1301495"/>
                  <a:gd name="connsiteY15" fmla="*/ 0 h 1290446"/>
                  <a:gd name="connsiteX16" fmla="*/ 974217 w 1301495"/>
                  <a:gd name="connsiteY16" fmla="*/ 85153 h 1290446"/>
                  <a:gd name="connsiteX17" fmla="*/ 974026 w 1301495"/>
                  <a:gd name="connsiteY17" fmla="*/ 85344 h 129044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</a:cxnLst>
                <a:rect l="l" t="t" r="r" b="b"/>
                <a:pathLst>
                  <a:path w="1301495" h="1290446">
                    <a:moveTo>
                      <a:pt x="974122" y="85344"/>
                    </a:moveTo>
                    <a:cubicBezTo>
                      <a:pt x="1020794" y="111347"/>
                      <a:pt x="1052418" y="160877"/>
                      <a:pt x="1052418" y="217932"/>
                    </a:cubicBezTo>
                    <a:cubicBezTo>
                      <a:pt x="1052418" y="301752"/>
                      <a:pt x="983932" y="369761"/>
                      <a:pt x="899446" y="369761"/>
                    </a:cubicBezTo>
                    <a:cubicBezTo>
                      <a:pt x="869823" y="369761"/>
                      <a:pt x="842105" y="361474"/>
                      <a:pt x="818674" y="346996"/>
                    </a:cubicBezTo>
                    <a:cubicBezTo>
                      <a:pt x="768667" y="319278"/>
                      <a:pt x="711422" y="303752"/>
                      <a:pt x="650367" y="303752"/>
                    </a:cubicBezTo>
                    <a:cubicBezTo>
                      <a:pt x="459962" y="303752"/>
                      <a:pt x="305848" y="456533"/>
                      <a:pt x="305848" y="645224"/>
                    </a:cubicBezTo>
                    <a:cubicBezTo>
                      <a:pt x="305848" y="833914"/>
                      <a:pt x="459962" y="986981"/>
                      <a:pt x="650367" y="986981"/>
                    </a:cubicBezTo>
                    <a:cubicBezTo>
                      <a:pt x="785622" y="986981"/>
                      <a:pt x="902684" y="909733"/>
                      <a:pt x="958977" y="797243"/>
                    </a:cubicBezTo>
                    <a:lnTo>
                      <a:pt x="650748" y="797243"/>
                    </a:lnTo>
                    <a:cubicBezTo>
                      <a:pt x="566356" y="797243"/>
                      <a:pt x="497586" y="729329"/>
                      <a:pt x="497586" y="645319"/>
                    </a:cubicBezTo>
                    <a:cubicBezTo>
                      <a:pt x="497586" y="561308"/>
                      <a:pt x="566356" y="493681"/>
                      <a:pt x="650748" y="493681"/>
                    </a:cubicBezTo>
                    <a:cubicBezTo>
                      <a:pt x="982408" y="493681"/>
                      <a:pt x="1148239" y="493586"/>
                      <a:pt x="1148239" y="493395"/>
                    </a:cubicBezTo>
                    <a:cubicBezTo>
                      <a:pt x="1233011" y="493681"/>
                      <a:pt x="1301496" y="561499"/>
                      <a:pt x="1301496" y="645224"/>
                    </a:cubicBezTo>
                    <a:cubicBezTo>
                      <a:pt x="1301496" y="1001649"/>
                      <a:pt x="1010126" y="1290447"/>
                      <a:pt x="650653" y="1290447"/>
                    </a:cubicBezTo>
                    <a:cubicBezTo>
                      <a:pt x="291179" y="1290447"/>
                      <a:pt x="0" y="1001649"/>
                      <a:pt x="0" y="645224"/>
                    </a:cubicBezTo>
                    <a:cubicBezTo>
                      <a:pt x="0" y="288798"/>
                      <a:pt x="291465" y="0"/>
                      <a:pt x="650748" y="0"/>
                    </a:cubicBezTo>
                    <a:cubicBezTo>
                      <a:pt x="768382" y="0"/>
                      <a:pt x="878681" y="30956"/>
                      <a:pt x="974217" y="85153"/>
                    </a:cubicBezTo>
                    <a:lnTo>
                      <a:pt x="974026" y="85344"/>
                    </a:lnTo>
                    <a:close/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3" name="Forma Livre: Forma 62">
                <a:extLst>
                  <a:ext uri="{FF2B5EF4-FFF2-40B4-BE49-F238E27FC236}">
                    <a16:creationId xmlns:a16="http://schemas.microsoft.com/office/drawing/2014/main" id="{8E9CA30C-4BB6-2A4B-D6A0-81DF93C815AE}"/>
                  </a:ext>
                </a:extLst>
              </xdr:cNvPr>
              <xdr:cNvSpPr/>
            </xdr:nvSpPr>
            <xdr:spPr>
              <a:xfrm>
                <a:off x="6118195" y="543345"/>
                <a:ext cx="2060543" cy="1290066"/>
              </a:xfrm>
              <a:custGeom>
                <a:avLst/>
                <a:gdLst>
                  <a:gd name="connsiteX0" fmla="*/ 993362 w 2060543"/>
                  <a:gd name="connsiteY0" fmla="*/ 96774 h 1290066"/>
                  <a:gd name="connsiteX1" fmla="*/ 1067372 w 2060543"/>
                  <a:gd name="connsiteY1" fmla="*/ 227457 h 1290066"/>
                  <a:gd name="connsiteX2" fmla="*/ 914210 w 2060543"/>
                  <a:gd name="connsiteY2" fmla="*/ 379381 h 1290066"/>
                  <a:gd name="connsiteX3" fmla="*/ 831628 w 2060543"/>
                  <a:gd name="connsiteY3" fmla="*/ 354330 h 1290066"/>
                  <a:gd name="connsiteX4" fmla="*/ 650748 w 2060543"/>
                  <a:gd name="connsiteY4" fmla="*/ 303657 h 1290066"/>
                  <a:gd name="connsiteX5" fmla="*/ 306229 w 2060543"/>
                  <a:gd name="connsiteY5" fmla="*/ 645128 h 1290066"/>
                  <a:gd name="connsiteX6" fmla="*/ 650748 w 2060543"/>
                  <a:gd name="connsiteY6" fmla="*/ 986885 h 1290066"/>
                  <a:gd name="connsiteX7" fmla="*/ 980408 w 2060543"/>
                  <a:gd name="connsiteY7" fmla="*/ 745141 h 1290066"/>
                  <a:gd name="connsiteX8" fmla="*/ 1173766 w 2060543"/>
                  <a:gd name="connsiteY8" fmla="*/ 118205 h 1290066"/>
                  <a:gd name="connsiteX9" fmla="*/ 1320165 w 2060543"/>
                  <a:gd name="connsiteY9" fmla="*/ 12573 h 1290066"/>
                  <a:gd name="connsiteX10" fmla="*/ 1907477 w 2060543"/>
                  <a:gd name="connsiteY10" fmla="*/ 12573 h 1290066"/>
                  <a:gd name="connsiteX11" fmla="*/ 2060543 w 2060543"/>
                  <a:gd name="connsiteY11" fmla="*/ 164402 h 1290066"/>
                  <a:gd name="connsiteX12" fmla="*/ 1907477 w 2060543"/>
                  <a:gd name="connsiteY12" fmla="*/ 316135 h 1290066"/>
                  <a:gd name="connsiteX13" fmla="*/ 1479995 w 2060543"/>
                  <a:gd name="connsiteY13" fmla="*/ 316135 h 1290066"/>
                  <a:gd name="connsiteX14" fmla="*/ 1419511 w 2060543"/>
                  <a:gd name="connsiteY14" fmla="*/ 358902 h 1290066"/>
                  <a:gd name="connsiteX15" fmla="*/ 1273683 w 2060543"/>
                  <a:gd name="connsiteY15" fmla="*/ 831723 h 1290066"/>
                  <a:gd name="connsiteX16" fmla="*/ 650748 w 2060543"/>
                  <a:gd name="connsiteY16" fmla="*/ 1290066 h 1290066"/>
                  <a:gd name="connsiteX17" fmla="*/ 0 w 2060543"/>
                  <a:gd name="connsiteY17" fmla="*/ 645033 h 1290066"/>
                  <a:gd name="connsiteX18" fmla="*/ 650653 w 2060543"/>
                  <a:gd name="connsiteY18" fmla="*/ 0 h 1290066"/>
                  <a:gd name="connsiteX19" fmla="*/ 993362 w 2060543"/>
                  <a:gd name="connsiteY19" fmla="*/ 96679 h 1290066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</a:cxnLst>
                <a:rect l="l" t="t" r="r" b="b"/>
                <a:pathLst>
                  <a:path w="2060543" h="1290066">
                    <a:moveTo>
                      <a:pt x="993362" y="96774"/>
                    </a:moveTo>
                    <a:cubicBezTo>
                      <a:pt x="1038511" y="123158"/>
                      <a:pt x="1067372" y="171926"/>
                      <a:pt x="1067372" y="227457"/>
                    </a:cubicBezTo>
                    <a:cubicBezTo>
                      <a:pt x="1067372" y="311468"/>
                      <a:pt x="998696" y="379381"/>
                      <a:pt x="914210" y="379381"/>
                    </a:cubicBezTo>
                    <a:cubicBezTo>
                      <a:pt x="883730" y="379381"/>
                      <a:pt x="855726" y="369665"/>
                      <a:pt x="831628" y="354330"/>
                    </a:cubicBezTo>
                    <a:cubicBezTo>
                      <a:pt x="778764" y="322231"/>
                      <a:pt x="717042" y="303657"/>
                      <a:pt x="650748" y="303657"/>
                    </a:cubicBezTo>
                    <a:cubicBezTo>
                      <a:pt x="460343" y="303657"/>
                      <a:pt x="306229" y="456533"/>
                      <a:pt x="306229" y="645128"/>
                    </a:cubicBezTo>
                    <a:cubicBezTo>
                      <a:pt x="306229" y="833723"/>
                      <a:pt x="460343" y="986885"/>
                      <a:pt x="650748" y="986885"/>
                    </a:cubicBezTo>
                    <a:cubicBezTo>
                      <a:pt x="806863" y="986885"/>
                      <a:pt x="937832" y="886111"/>
                      <a:pt x="980408" y="745141"/>
                    </a:cubicBezTo>
                    <a:lnTo>
                      <a:pt x="1173766" y="118205"/>
                    </a:lnTo>
                    <a:cubicBezTo>
                      <a:pt x="1193387" y="56959"/>
                      <a:pt x="1252157" y="12573"/>
                      <a:pt x="1320165" y="12573"/>
                    </a:cubicBezTo>
                    <a:lnTo>
                      <a:pt x="1907477" y="12573"/>
                    </a:lnTo>
                    <a:cubicBezTo>
                      <a:pt x="1991868" y="12573"/>
                      <a:pt x="2060543" y="80486"/>
                      <a:pt x="2060543" y="164402"/>
                    </a:cubicBezTo>
                    <a:cubicBezTo>
                      <a:pt x="2060543" y="248317"/>
                      <a:pt x="1991963" y="316135"/>
                      <a:pt x="1907477" y="316135"/>
                    </a:cubicBezTo>
                    <a:lnTo>
                      <a:pt x="1479995" y="316135"/>
                    </a:lnTo>
                    <a:cubicBezTo>
                      <a:pt x="1452086" y="316135"/>
                      <a:pt x="1427988" y="334137"/>
                      <a:pt x="1419511" y="358902"/>
                    </a:cubicBezTo>
                    <a:lnTo>
                      <a:pt x="1273683" y="831723"/>
                    </a:lnTo>
                    <a:cubicBezTo>
                      <a:pt x="1193006" y="1096994"/>
                      <a:pt x="944499" y="1290066"/>
                      <a:pt x="650748" y="1290066"/>
                    </a:cubicBezTo>
                    <a:cubicBezTo>
                      <a:pt x="291179" y="1290257"/>
                      <a:pt x="0" y="1001459"/>
                      <a:pt x="0" y="645033"/>
                    </a:cubicBezTo>
                    <a:cubicBezTo>
                      <a:pt x="0" y="288608"/>
                      <a:pt x="291179" y="0"/>
                      <a:pt x="650653" y="0"/>
                    </a:cubicBezTo>
                    <a:cubicBezTo>
                      <a:pt x="776383" y="0"/>
                      <a:pt x="893636" y="35243"/>
                      <a:pt x="993362" y="96679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sp macro="" textlink="">
            <xdr:nvSpPr>
              <xdr:cNvPr id="64" name="Forma Livre: Forma 63">
                <a:extLst>
                  <a:ext uri="{FF2B5EF4-FFF2-40B4-BE49-F238E27FC236}">
                    <a16:creationId xmlns:a16="http://schemas.microsoft.com/office/drawing/2014/main" id="{E5C0329B-3C15-D8C2-7A03-5CE19A8131B8}"/>
                  </a:ext>
                </a:extLst>
              </xdr:cNvPr>
              <xdr:cNvSpPr/>
            </xdr:nvSpPr>
            <xdr:spPr>
              <a:xfrm>
                <a:off x="7363207" y="543218"/>
                <a:ext cx="2200941" cy="1290192"/>
              </a:xfrm>
              <a:custGeom>
                <a:avLst/>
                <a:gdLst>
                  <a:gd name="connsiteX0" fmla="*/ 640175 w 2200941"/>
                  <a:gd name="connsiteY0" fmla="*/ 929576 h 1290192"/>
                  <a:gd name="connsiteX1" fmla="*/ 640366 w 2200941"/>
                  <a:gd name="connsiteY1" fmla="*/ 929005 h 1290192"/>
                  <a:gd name="connsiteX2" fmla="*/ 892683 w 2200941"/>
                  <a:gd name="connsiteY2" fmla="*/ 109855 h 1290192"/>
                  <a:gd name="connsiteX3" fmla="*/ 1039654 w 2200941"/>
                  <a:gd name="connsiteY3" fmla="*/ 508 h 1290192"/>
                  <a:gd name="connsiteX4" fmla="*/ 1053560 w 2200941"/>
                  <a:gd name="connsiteY4" fmla="*/ 127 h 1290192"/>
                  <a:gd name="connsiteX5" fmla="*/ 1071943 w 2200941"/>
                  <a:gd name="connsiteY5" fmla="*/ 127 h 1290192"/>
                  <a:gd name="connsiteX6" fmla="*/ 1217962 w 2200941"/>
                  <a:gd name="connsiteY6" fmla="*/ 106807 h 1290192"/>
                  <a:gd name="connsiteX7" fmla="*/ 1391984 w 2200941"/>
                  <a:gd name="connsiteY7" fmla="*/ 671735 h 1290192"/>
                  <a:gd name="connsiteX8" fmla="*/ 1564386 w 2200941"/>
                  <a:gd name="connsiteY8" fmla="*/ 111855 h 1290192"/>
                  <a:gd name="connsiteX9" fmla="*/ 1711928 w 2200941"/>
                  <a:gd name="connsiteY9" fmla="*/ 603 h 1290192"/>
                  <a:gd name="connsiteX10" fmla="*/ 1725930 w 2200941"/>
                  <a:gd name="connsiteY10" fmla="*/ 413 h 1290192"/>
                  <a:gd name="connsiteX11" fmla="*/ 1744027 w 2200941"/>
                  <a:gd name="connsiteY11" fmla="*/ 603 h 1290192"/>
                  <a:gd name="connsiteX12" fmla="*/ 1890522 w 2200941"/>
                  <a:gd name="connsiteY12" fmla="*/ 107283 h 1290192"/>
                  <a:gd name="connsiteX13" fmla="*/ 2193322 w 2200941"/>
                  <a:gd name="connsiteY13" fmla="*/ 1091121 h 1290192"/>
                  <a:gd name="connsiteX14" fmla="*/ 2200942 w 2200941"/>
                  <a:gd name="connsiteY14" fmla="*/ 1138365 h 1290192"/>
                  <a:gd name="connsiteX15" fmla="*/ 2047780 w 2200941"/>
                  <a:gd name="connsiteY15" fmla="*/ 1290098 h 1290192"/>
                  <a:gd name="connsiteX16" fmla="*/ 1901476 w 2200941"/>
                  <a:gd name="connsiteY16" fmla="*/ 1183418 h 1290192"/>
                  <a:gd name="connsiteX17" fmla="*/ 1727930 w 2200941"/>
                  <a:gd name="connsiteY17" fmla="*/ 620109 h 1290192"/>
                  <a:gd name="connsiteX18" fmla="*/ 1553718 w 2200941"/>
                  <a:gd name="connsiteY18" fmla="*/ 1185609 h 1290192"/>
                  <a:gd name="connsiteX19" fmla="*/ 1408081 w 2200941"/>
                  <a:gd name="connsiteY19" fmla="*/ 1290193 h 1290192"/>
                  <a:gd name="connsiteX20" fmla="*/ 1389602 w 2200941"/>
                  <a:gd name="connsiteY20" fmla="*/ 1290193 h 1290192"/>
                  <a:gd name="connsiteX21" fmla="*/ 1375601 w 2200941"/>
                  <a:gd name="connsiteY21" fmla="*/ 1289812 h 1290192"/>
                  <a:gd name="connsiteX22" fmla="*/ 1229582 w 2200941"/>
                  <a:gd name="connsiteY22" fmla="*/ 1183513 h 1290192"/>
                  <a:gd name="connsiteX23" fmla="*/ 1055846 w 2200941"/>
                  <a:gd name="connsiteY23" fmla="*/ 619443 h 1290192"/>
                  <a:gd name="connsiteX24" fmla="*/ 886873 w 2200941"/>
                  <a:gd name="connsiteY24" fmla="*/ 1167702 h 1290192"/>
                  <a:gd name="connsiteX25" fmla="*/ 740188 w 2200941"/>
                  <a:gd name="connsiteY25" fmla="*/ 1276953 h 1290192"/>
                  <a:gd name="connsiteX26" fmla="*/ 152971 w 2200941"/>
                  <a:gd name="connsiteY26" fmla="*/ 1276953 h 1290192"/>
                  <a:gd name="connsiteX27" fmla="*/ 0 w 2200941"/>
                  <a:gd name="connsiteY27" fmla="*/ 1125887 h 1290192"/>
                  <a:gd name="connsiteX28" fmla="*/ 153162 w 2200941"/>
                  <a:gd name="connsiteY28" fmla="*/ 974153 h 1290192"/>
                  <a:gd name="connsiteX29" fmla="*/ 579310 w 2200941"/>
                  <a:gd name="connsiteY29" fmla="*/ 974153 h 1290192"/>
                  <a:gd name="connsiteX30" fmla="*/ 640175 w 2200941"/>
                  <a:gd name="connsiteY30" fmla="*/ 929767 h 129019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</a:cxnLst>
                <a:rect l="l" t="t" r="r" b="b"/>
                <a:pathLst>
                  <a:path w="2200941" h="1290192">
                    <a:moveTo>
                      <a:pt x="640175" y="929576"/>
                    </a:moveTo>
                    <a:lnTo>
                      <a:pt x="640366" y="929005"/>
                    </a:lnTo>
                    <a:lnTo>
                      <a:pt x="892683" y="109855"/>
                    </a:lnTo>
                    <a:cubicBezTo>
                      <a:pt x="911257" y="46704"/>
                      <a:pt x="969931" y="508"/>
                      <a:pt x="1039654" y="508"/>
                    </a:cubicBezTo>
                    <a:cubicBezTo>
                      <a:pt x="1044416" y="508"/>
                      <a:pt x="1048036" y="127"/>
                      <a:pt x="1053560" y="127"/>
                    </a:cubicBezTo>
                    <a:cubicBezTo>
                      <a:pt x="1060799" y="-159"/>
                      <a:pt x="1065752" y="127"/>
                      <a:pt x="1071943" y="127"/>
                    </a:cubicBezTo>
                    <a:cubicBezTo>
                      <a:pt x="1140523" y="127"/>
                      <a:pt x="1198531" y="45085"/>
                      <a:pt x="1217962" y="106807"/>
                    </a:cubicBezTo>
                    <a:lnTo>
                      <a:pt x="1391984" y="671735"/>
                    </a:lnTo>
                    <a:lnTo>
                      <a:pt x="1564386" y="111855"/>
                    </a:lnTo>
                    <a:cubicBezTo>
                      <a:pt x="1582579" y="47943"/>
                      <a:pt x="1641729" y="603"/>
                      <a:pt x="1711928" y="603"/>
                    </a:cubicBezTo>
                    <a:cubicBezTo>
                      <a:pt x="1716595" y="603"/>
                      <a:pt x="1720405" y="413"/>
                      <a:pt x="1725930" y="413"/>
                    </a:cubicBezTo>
                    <a:cubicBezTo>
                      <a:pt x="1732883" y="413"/>
                      <a:pt x="1737836" y="603"/>
                      <a:pt x="1744027" y="603"/>
                    </a:cubicBezTo>
                    <a:cubicBezTo>
                      <a:pt x="1812798" y="603"/>
                      <a:pt x="1870805" y="45466"/>
                      <a:pt x="1890522" y="107283"/>
                    </a:cubicBezTo>
                    <a:lnTo>
                      <a:pt x="2193322" y="1091121"/>
                    </a:lnTo>
                    <a:cubicBezTo>
                      <a:pt x="2198275" y="1105980"/>
                      <a:pt x="2200942" y="1121886"/>
                      <a:pt x="2200942" y="1138365"/>
                    </a:cubicBezTo>
                    <a:cubicBezTo>
                      <a:pt x="2200942" y="1222280"/>
                      <a:pt x="2132457" y="1290098"/>
                      <a:pt x="2047780" y="1290098"/>
                    </a:cubicBezTo>
                    <a:cubicBezTo>
                      <a:pt x="1979200" y="1290098"/>
                      <a:pt x="1920907" y="1245330"/>
                      <a:pt x="1901476" y="1183418"/>
                    </a:cubicBezTo>
                    <a:lnTo>
                      <a:pt x="1727930" y="620109"/>
                    </a:lnTo>
                    <a:lnTo>
                      <a:pt x="1553718" y="1185609"/>
                    </a:lnTo>
                    <a:cubicBezTo>
                      <a:pt x="1532763" y="1244378"/>
                      <a:pt x="1474946" y="1290193"/>
                      <a:pt x="1408081" y="1290193"/>
                    </a:cubicBezTo>
                    <a:lnTo>
                      <a:pt x="1389602" y="1290193"/>
                    </a:lnTo>
                    <a:cubicBezTo>
                      <a:pt x="1384173" y="1289907"/>
                      <a:pt x="1380363" y="1289812"/>
                      <a:pt x="1375601" y="1289812"/>
                    </a:cubicBezTo>
                    <a:cubicBezTo>
                      <a:pt x="1307020" y="1289812"/>
                      <a:pt x="1249204" y="1245140"/>
                      <a:pt x="1229582" y="1183513"/>
                    </a:cubicBezTo>
                    <a:lnTo>
                      <a:pt x="1055846" y="619443"/>
                    </a:lnTo>
                    <a:lnTo>
                      <a:pt x="886873" y="1167702"/>
                    </a:lnTo>
                    <a:cubicBezTo>
                      <a:pt x="868299" y="1230852"/>
                      <a:pt x="809530" y="1276953"/>
                      <a:pt x="740188" y="1276953"/>
                    </a:cubicBezTo>
                    <a:lnTo>
                      <a:pt x="152971" y="1276953"/>
                    </a:lnTo>
                    <a:cubicBezTo>
                      <a:pt x="68485" y="1276953"/>
                      <a:pt x="0" y="1209897"/>
                      <a:pt x="0" y="1125887"/>
                    </a:cubicBezTo>
                    <a:cubicBezTo>
                      <a:pt x="0" y="1041876"/>
                      <a:pt x="68485" y="974153"/>
                      <a:pt x="153162" y="974153"/>
                    </a:cubicBezTo>
                    <a:lnTo>
                      <a:pt x="579310" y="974153"/>
                    </a:lnTo>
                    <a:cubicBezTo>
                      <a:pt x="607790" y="974153"/>
                      <a:pt x="632174" y="955580"/>
                      <a:pt x="640175" y="929767"/>
                    </a:cubicBezTo>
                  </a:path>
                </a:pathLst>
              </a:custGeom>
              <a:solidFill>
                <a:schemeClr val="bg1"/>
              </a:soli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</xdr:grpSp>
      </xdr:grpSp>
      <xdr:grpSp>
        <xdr:nvGrpSpPr>
          <xdr:cNvPr id="51" name="Agrupar 50">
            <a:extLst>
              <a:ext uri="{FF2B5EF4-FFF2-40B4-BE49-F238E27FC236}">
                <a16:creationId xmlns:a16="http://schemas.microsoft.com/office/drawing/2014/main" id="{2B81E270-5578-1C27-FE36-184B91DD42DC}"/>
              </a:ext>
            </a:extLst>
          </xdr:cNvPr>
          <xdr:cNvGrpSpPr/>
        </xdr:nvGrpSpPr>
        <xdr:grpSpPr>
          <a:xfrm>
            <a:off x="166278" y="561493"/>
            <a:ext cx="1486223" cy="299784"/>
            <a:chOff x="665660" y="804361"/>
            <a:chExt cx="4972991" cy="984371"/>
          </a:xfrm>
        </xdr:grpSpPr>
        <xdr:pic>
          <xdr:nvPicPr>
            <xdr:cNvPr id="55" name="Gráfico 15">
              <a:extLst>
                <a:ext uri="{FF2B5EF4-FFF2-40B4-BE49-F238E27FC236}">
                  <a16:creationId xmlns:a16="http://schemas.microsoft.com/office/drawing/2014/main" id="{D77AF0D2-820E-F9BF-1129-19830F88F61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96DAC541-7B7A-43D3-8B79-37D633B846F1}">
                  <asvg:svgBlip xmlns:asvg="http://schemas.microsoft.com/office/drawing/2016/SVG/main" r:embed="rId3"/>
                </a:ext>
              </a:extLst>
            </a:blip>
            <a:stretch>
              <a:fillRect/>
            </a:stretch>
          </xdr:blipFill>
          <xdr:spPr>
            <a:xfrm>
              <a:off x="665660" y="804361"/>
              <a:ext cx="4972991" cy="984371"/>
            </a:xfrm>
            <a:prstGeom prst="rect">
              <a:avLst/>
            </a:prstGeom>
          </xdr:spPr>
        </xdr:pic>
        <xdr:sp macro="" textlink="">
          <xdr:nvSpPr>
            <xdr:cNvPr id="56" name="Elipse 55">
              <a:extLst>
                <a:ext uri="{FF2B5EF4-FFF2-40B4-BE49-F238E27FC236}">
                  <a16:creationId xmlns:a16="http://schemas.microsoft.com/office/drawing/2014/main" id="{82F113FC-D243-F653-C55E-D05553E196E5}"/>
                </a:ext>
              </a:extLst>
            </xdr:cNvPr>
            <xdr:cNvSpPr/>
          </xdr:nvSpPr>
          <xdr:spPr>
            <a:xfrm>
              <a:off x="3614392" y="1405462"/>
              <a:ext cx="248171" cy="248169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7" name="Retângulo: Cantos Arredondados 56">
              <a:extLst>
                <a:ext uri="{FF2B5EF4-FFF2-40B4-BE49-F238E27FC236}">
                  <a16:creationId xmlns:a16="http://schemas.microsoft.com/office/drawing/2014/main" id="{F0AC8E19-88BA-F991-EBA3-934EF491F4D2}"/>
                </a:ext>
              </a:extLst>
            </xdr:cNvPr>
            <xdr:cNvSpPr/>
          </xdr:nvSpPr>
          <xdr:spPr>
            <a:xfrm>
              <a:off x="5457477" y="1677643"/>
              <a:ext cx="171092" cy="93736"/>
            </a:xfrm>
            <a:prstGeom prst="roundRect">
              <a:avLst>
                <a:gd name="adj" fmla="val 50000"/>
              </a:avLst>
            </a:prstGeom>
            <a:noFill/>
            <a:ln w="6350">
              <a:gradFill flip="none" rotWithShape="1">
                <a:gsLst>
                  <a:gs pos="10000">
                    <a:schemeClr val="accent3"/>
                  </a:gs>
                  <a:gs pos="90000">
                    <a:schemeClr val="accent4"/>
                  </a:gs>
                </a:gsLst>
                <a:lin ang="16200000" scaled="1"/>
                <a:tileRect/>
              </a:gra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sp macro="" textlink="">
          <xdr:nvSpPr>
            <xdr:cNvPr id="58" name="Elipse 57">
              <a:extLst>
                <a:ext uri="{FF2B5EF4-FFF2-40B4-BE49-F238E27FC236}">
                  <a16:creationId xmlns:a16="http://schemas.microsoft.com/office/drawing/2014/main" id="{8E8CE314-67E9-9D5F-DBC6-FEE229E5FC99}"/>
                </a:ext>
              </a:extLst>
            </xdr:cNvPr>
            <xdr:cNvSpPr/>
          </xdr:nvSpPr>
          <xdr:spPr>
            <a:xfrm>
              <a:off x="5532172" y="1686303"/>
              <a:ext cx="89052" cy="82238"/>
            </a:xfrm>
            <a:prstGeom prst="ellipse">
              <a:avLst/>
            </a:prstGeom>
            <a:gradFill>
              <a:gsLst>
                <a:gs pos="10000">
                  <a:srgbClr val="1FFE8C"/>
                </a:gs>
                <a:gs pos="90000">
                  <a:srgbClr val="C5FE3F"/>
                </a:gs>
              </a:gsLst>
              <a:lin ang="0" scaled="0"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  <xdr:grpSp>
        <xdr:nvGrpSpPr>
          <xdr:cNvPr id="52" name="Agrupar 51">
            <a:extLst>
              <a:ext uri="{FF2B5EF4-FFF2-40B4-BE49-F238E27FC236}">
                <a16:creationId xmlns:a16="http://schemas.microsoft.com/office/drawing/2014/main" id="{899DC3AF-012B-1971-1AD5-EA8067290A17}"/>
              </a:ext>
            </a:extLst>
          </xdr:cNvPr>
          <xdr:cNvGrpSpPr/>
        </xdr:nvGrpSpPr>
        <xdr:grpSpPr>
          <a:xfrm>
            <a:off x="7921751" y="566999"/>
            <a:ext cx="1021409" cy="737348"/>
            <a:chOff x="7820108" y="421255"/>
            <a:chExt cx="1019230" cy="747926"/>
          </a:xfrm>
        </xdr:grpSpPr>
        <xdr:sp macro="" textlink="">
          <xdr:nvSpPr>
            <xdr:cNvPr id="53" name="Seta para a Direita 10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2CD5C18E-CDD5-54DE-9937-1F10708E8CE1}"/>
                </a:ext>
              </a:extLst>
            </xdr:cNvPr>
            <xdr:cNvSpPr/>
          </xdr:nvSpPr>
          <xdr:spPr>
            <a:xfrm rot="10800000">
              <a:off x="8023397" y="421255"/>
              <a:ext cx="696828" cy="376116"/>
            </a:xfrm>
            <a:prstGeom prst="rightArrow">
              <a:avLst>
                <a:gd name="adj1" fmla="val 53502"/>
                <a:gd name="adj2" fmla="val 45694"/>
              </a:avLst>
            </a:prstGeom>
            <a:solidFill>
              <a:srgbClr val="B8E53E"/>
            </a:solidFill>
            <a:ln w="9525" cap="flat" cmpd="sng" algn="ctr">
              <a:solidFill>
                <a:srgbClr val="00744D"/>
              </a:solidFill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l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1050" b="0" i="0" u="none" strike="noStrike" kern="0" cap="none" spc="0" normalizeH="0" baseline="0" noProof="0">
                <a:ln>
                  <a:noFill/>
                </a:ln>
                <a:solidFill>
                  <a:sysClr val="window" lastClr="FFFFFF"/>
                </a:solidFill>
                <a:effectLst/>
                <a:uLnTx/>
                <a:uFillTx/>
                <a:latin typeface="Calibri" panose="020F0502020204030204"/>
                <a:ea typeface="+mn-ea"/>
                <a:cs typeface="+mn-cs"/>
              </a:endParaRPr>
            </a:p>
          </xdr:txBody>
        </xdr:sp>
        <xdr:sp macro="" textlink="">
          <xdr:nvSpPr>
            <xdr:cNvPr id="54" name="Retângulo Arredondado 9">
              <a:hlinkClick xmlns:r="http://schemas.openxmlformats.org/officeDocument/2006/relationships" r:id="rId4"/>
              <a:extLst>
                <a:ext uri="{FF2B5EF4-FFF2-40B4-BE49-F238E27FC236}">
                  <a16:creationId xmlns:a16="http://schemas.microsoft.com/office/drawing/2014/main" id="{50831A56-6AD7-06E8-3262-289488935777}"/>
                </a:ext>
              </a:extLst>
            </xdr:cNvPr>
            <xdr:cNvSpPr/>
          </xdr:nvSpPr>
          <xdr:spPr>
            <a:xfrm>
              <a:off x="7820108" y="474590"/>
              <a:ext cx="1019230" cy="694591"/>
            </a:xfrm>
            <a:prstGeom prst="roundRect">
              <a:avLst>
                <a:gd name="adj" fmla="val 9474"/>
              </a:avLst>
            </a:prstGeom>
            <a:noFill/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accent1"/>
            </a:fontRef>
          </xdr:style>
          <xdr:txBody>
            <a:bodyPr vertOverflow="clip" horzOverflow="clip" rtlCol="0" anchor="t"/>
            <a:lstStyle/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pt-BR" sz="700" b="1" i="0" u="none" strike="noStrike" kern="0" cap="none" spc="0" normalizeH="0" baseline="0">
                  <a:ln>
                    <a:noFill/>
                  </a:ln>
                  <a:solidFill>
                    <a:srgbClr val="00744D"/>
                  </a:solidFill>
                  <a:effectLst/>
                  <a:uLnTx/>
                  <a:uFillTx/>
                  <a:latin typeface="Arial" panose="020B0604020202020204" pitchFamily="34" charset="0"/>
                  <a:ea typeface="+mn-ea"/>
                  <a:cs typeface="Arial" panose="020B0604020202020204" pitchFamily="34" charset="0"/>
                </a:rPr>
                <a:t>SUMÁRIO</a:t>
              </a:r>
              <a:endParaRPr kumimoji="0" lang="pt-BR" sz="800" b="1" i="0" u="none" strike="noStrike" kern="0" cap="none" spc="0" normalizeH="0" baseline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  <a:p>
              <a:pPr marL="0" marR="0" lvl="0" indent="0" algn="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pt-BR" sz="800" b="1" i="0" u="none" strike="noStrike" kern="0" cap="none" spc="0" normalizeH="0" baseline="0" noProof="0">
                <a:ln>
                  <a:noFill/>
                </a:ln>
                <a:solidFill>
                  <a:srgbClr val="00744D"/>
                </a:solidFill>
                <a:effectLst/>
                <a:uLnTx/>
                <a:uFillTx/>
                <a:latin typeface="Arial" panose="020B0604020202020204" pitchFamily="34" charset="0"/>
                <a:ea typeface="+mn-ea"/>
                <a:cs typeface="Arial" panose="020B0604020202020204" pitchFamily="34" charset="0"/>
              </a:endParaRPr>
            </a:p>
          </xdr:txBody>
        </xdr:sp>
      </xdr:grpSp>
    </xdr:grpSp>
    <xdr:clientData/>
  </xdr:twoCellAnchor>
  <xdr:twoCellAnchor>
    <xdr:from>
      <xdr:col>1</xdr:col>
      <xdr:colOff>842503</xdr:colOff>
      <xdr:row>0</xdr:row>
      <xdr:rowOff>114745</xdr:rowOff>
    </xdr:from>
    <xdr:to>
      <xdr:col>6</xdr:col>
      <xdr:colOff>184548</xdr:colOff>
      <xdr:row>4</xdr:row>
      <xdr:rowOff>53358</xdr:rowOff>
    </xdr:to>
    <xdr:sp macro="" textlink="">
      <xdr:nvSpPr>
        <xdr:cNvPr id="65" name="CaixaDeTexto 64">
          <a:extLst>
            <a:ext uri="{FF2B5EF4-FFF2-40B4-BE49-F238E27FC236}">
              <a16:creationId xmlns:a16="http://schemas.microsoft.com/office/drawing/2014/main" id="{DA614745-36BC-ACEF-543B-B7FC8B8F6B02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497347" y="114745"/>
          <a:ext cx="4610560" cy="6529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RECEITA ANUAL PERMITIDA - RAP</a:t>
          </a:r>
          <a:endParaRPr lang="en-US" sz="36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6508</xdr:colOff>
      <xdr:row>0</xdr:row>
      <xdr:rowOff>6488</xdr:rowOff>
    </xdr:from>
    <xdr:to>
      <xdr:col>11</xdr:col>
      <xdr:colOff>192181</xdr:colOff>
      <xdr:row>4</xdr:row>
      <xdr:rowOff>99332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D7847EDE-CF75-420C-8002-69293F92882F}"/>
            </a:ext>
          </a:extLst>
        </xdr:cNvPr>
        <xdr:cNvGrpSpPr/>
      </xdr:nvGrpSpPr>
      <xdr:grpSpPr>
        <a:xfrm>
          <a:off x="6508" y="6488"/>
          <a:ext cx="15183218" cy="1478299"/>
          <a:chOff x="0" y="114300"/>
          <a:chExt cx="9050846" cy="1082842"/>
        </a:xfrm>
      </xdr:grpSpPr>
      <xdr:grpSp>
        <xdr:nvGrpSpPr>
          <xdr:cNvPr id="11" name="Agrupar 10">
            <a:extLst>
              <a:ext uri="{FF2B5EF4-FFF2-40B4-BE49-F238E27FC236}">
                <a16:creationId xmlns:a16="http://schemas.microsoft.com/office/drawing/2014/main" id="{B04AAE37-8DD9-1E2F-7AC6-7551C2D6C7F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71361487-C6F9-3196-7902-DED94505F1F9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4" name="Elements">
              <a:extLst>
                <a:ext uri="{FF2B5EF4-FFF2-40B4-BE49-F238E27FC236}">
                  <a16:creationId xmlns:a16="http://schemas.microsoft.com/office/drawing/2014/main" id="{F47CF08F-47AD-F217-3EDB-DDE3D266E40F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F0EA802D-3192-C5BA-C71B-94C71574C6BC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1" name="Forma Livre: Forma 20">
                <a:extLst>
                  <a:ext uri="{FF2B5EF4-FFF2-40B4-BE49-F238E27FC236}">
                    <a16:creationId xmlns:a16="http://schemas.microsoft.com/office/drawing/2014/main" id="{B561BC7C-A9C4-B35D-E571-181239A30919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2" name="Gráfico 1">
                <a:extLst>
                  <a:ext uri="{FF2B5EF4-FFF2-40B4-BE49-F238E27FC236}">
                    <a16:creationId xmlns:a16="http://schemas.microsoft.com/office/drawing/2014/main" id="{E1445D16-DB08-AF8D-099C-8D250CEC8A8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D8713D9B-1383-C10F-609A-6A57D76D04C5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1B9595ED-6CCD-72BF-B575-95CD70C617C5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1545C14F-3E76-A726-1833-D222DA505B3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6" name="Forma Livre: Forma 25">
                  <a:extLst>
                    <a:ext uri="{FF2B5EF4-FFF2-40B4-BE49-F238E27FC236}">
                      <a16:creationId xmlns:a16="http://schemas.microsoft.com/office/drawing/2014/main" id="{9D116BC0-D3A4-558D-58F0-BE9F6FD68ADD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6" name="Agrupar 15">
              <a:extLst>
                <a:ext uri="{FF2B5EF4-FFF2-40B4-BE49-F238E27FC236}">
                  <a16:creationId xmlns:a16="http://schemas.microsoft.com/office/drawing/2014/main" id="{4EBB256E-0D8B-9AD2-AF1D-1626168EC7C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7" name="Gráfico 16">
                <a:extLst>
                  <a:ext uri="{FF2B5EF4-FFF2-40B4-BE49-F238E27FC236}">
                    <a16:creationId xmlns:a16="http://schemas.microsoft.com/office/drawing/2014/main" id="{F600C1B9-F11B-E729-3B85-1278B01CD10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5EB09-12B3-D7EC-04F9-FD3731838AE2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Retângulo: Cantos Arredondados 18">
                <a:extLst>
                  <a:ext uri="{FF2B5EF4-FFF2-40B4-BE49-F238E27FC236}">
                    <a16:creationId xmlns:a16="http://schemas.microsoft.com/office/drawing/2014/main" id="{A092636D-E3D9-497B-D3BB-F24ABE5F2024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0" name="Elipse 19">
                <a:extLst>
                  <a:ext uri="{FF2B5EF4-FFF2-40B4-BE49-F238E27FC236}">
                    <a16:creationId xmlns:a16="http://schemas.microsoft.com/office/drawing/2014/main" id="{296A40DC-0833-40ED-AE8C-0ABB5C8C9B3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2" name="Imagem 11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988B590-F58A-F8FB-0110-1D00B53FCD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1774116</xdr:colOff>
      <xdr:row>1</xdr:row>
      <xdr:rowOff>25106</xdr:rowOff>
    </xdr:from>
    <xdr:to>
      <xdr:col>9</xdr:col>
      <xdr:colOff>690201</xdr:colOff>
      <xdr:row>3</xdr:row>
      <xdr:rowOff>164085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4829E455-6B70-4837-8D9D-14BE918CBDD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998234" y="372488"/>
          <a:ext cx="7555820" cy="833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DEMONSTRAÇÕES DOS FLUXOS DE CAIXA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11195</xdr:colOff>
      <xdr:row>0</xdr:row>
      <xdr:rowOff>11202</xdr:rowOff>
    </xdr:from>
    <xdr:to>
      <xdr:col>6</xdr:col>
      <xdr:colOff>134472</xdr:colOff>
      <xdr:row>5</xdr:row>
      <xdr:rowOff>66675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40873B4A-28BC-4565-AF8A-C233A6A8B7FC}"/>
            </a:ext>
          </a:extLst>
        </xdr:cNvPr>
        <xdr:cNvGrpSpPr/>
      </xdr:nvGrpSpPr>
      <xdr:grpSpPr>
        <a:xfrm>
          <a:off x="11195" y="11202"/>
          <a:ext cx="8210002" cy="1007973"/>
          <a:chOff x="0" y="114300"/>
          <a:chExt cx="9050846" cy="1082842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216DC1C5-C33A-5D2A-D5A2-4815ADFCD3C6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68D3DC8-C938-E6A9-A9E5-EA5E4EA3145C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1" name="Elements">
              <a:extLst>
                <a:ext uri="{FF2B5EF4-FFF2-40B4-BE49-F238E27FC236}">
                  <a16:creationId xmlns:a16="http://schemas.microsoft.com/office/drawing/2014/main" id="{66CFB169-54A7-FD05-E0CC-4B7A1D222EF0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2" name="Agrupar 11">
              <a:extLst>
                <a:ext uri="{FF2B5EF4-FFF2-40B4-BE49-F238E27FC236}">
                  <a16:creationId xmlns:a16="http://schemas.microsoft.com/office/drawing/2014/main" id="{A9037C51-0283-443F-F1CE-0B7F5FEE8F41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8" name="Forma Livre: Forma 17">
                <a:extLst>
                  <a:ext uri="{FF2B5EF4-FFF2-40B4-BE49-F238E27FC236}">
                    <a16:creationId xmlns:a16="http://schemas.microsoft.com/office/drawing/2014/main" id="{2E906D5C-851E-8FB5-C21C-AE48B10C25BC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9" name="Gráfico 1">
                <a:extLst>
                  <a:ext uri="{FF2B5EF4-FFF2-40B4-BE49-F238E27FC236}">
                    <a16:creationId xmlns:a16="http://schemas.microsoft.com/office/drawing/2014/main" id="{065FE809-26A1-8E6F-975E-9AA97A892471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0" name="Forma Livre: Forma 19">
                  <a:extLst>
                    <a:ext uri="{FF2B5EF4-FFF2-40B4-BE49-F238E27FC236}">
                      <a16:creationId xmlns:a16="http://schemas.microsoft.com/office/drawing/2014/main" id="{77DCDC6B-EFF6-4BA5-E955-A1D047A56C03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184B01D3-845E-1522-7175-649F80D7CEDA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8D04A109-10DC-9D6B-4371-5CFEA98D490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471B8F7E-0B41-AD48-DF0F-2830A826CD51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6D034B95-5784-DA4C-A408-62A79693EB52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4" name="Gráfico 13">
                <a:extLst>
                  <a:ext uri="{FF2B5EF4-FFF2-40B4-BE49-F238E27FC236}">
                    <a16:creationId xmlns:a16="http://schemas.microsoft.com/office/drawing/2014/main" id="{30B683DB-1C08-C491-AA71-8F2337EF326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5" name="Elipse 14">
                <a:extLst>
                  <a:ext uri="{FF2B5EF4-FFF2-40B4-BE49-F238E27FC236}">
                    <a16:creationId xmlns:a16="http://schemas.microsoft.com/office/drawing/2014/main" id="{DA4F5B1F-5360-E28D-122F-84218EEC6441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6" name="Retângulo: Cantos Arredondados 15">
                <a:extLst>
                  <a:ext uri="{FF2B5EF4-FFF2-40B4-BE49-F238E27FC236}">
                    <a16:creationId xmlns:a16="http://schemas.microsoft.com/office/drawing/2014/main" id="{8327BCB9-D613-D581-74E2-4580F77C5A1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4CD2C775-80CB-0337-F805-02B1740743AD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9" name="Imagem 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A3EC0AF-96F1-905E-27C7-F9838E2DBF0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1327" y="509748"/>
            <a:ext cx="1036063" cy="510070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1170162</xdr:colOff>
      <xdr:row>0</xdr:row>
      <xdr:rowOff>111543</xdr:rowOff>
    </xdr:from>
    <xdr:to>
      <xdr:col>4</xdr:col>
      <xdr:colOff>332802</xdr:colOff>
      <xdr:row>5</xdr:row>
      <xdr:rowOff>9525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AF7176AE-0449-4DC4-93EA-3540BC876CB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827387" y="111543"/>
          <a:ext cx="5287215" cy="8504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DESEMPENHO DE NOSSAS AÇÕES</a:t>
          </a:r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5797</xdr:colOff>
      <xdr:row>0</xdr:row>
      <xdr:rowOff>15323</xdr:rowOff>
    </xdr:from>
    <xdr:to>
      <xdr:col>8</xdr:col>
      <xdr:colOff>0</xdr:colOff>
      <xdr:row>6</xdr:row>
      <xdr:rowOff>123265</xdr:rowOff>
    </xdr:to>
    <xdr:grpSp>
      <xdr:nvGrpSpPr>
        <xdr:cNvPr id="46" name="Agrupar 45">
          <a:extLst>
            <a:ext uri="{FF2B5EF4-FFF2-40B4-BE49-F238E27FC236}">
              <a16:creationId xmlns:a16="http://schemas.microsoft.com/office/drawing/2014/main" id="{FF0C13E7-C7F8-4BB1-B658-85A3CEF15401}"/>
            </a:ext>
          </a:extLst>
        </xdr:cNvPr>
        <xdr:cNvGrpSpPr/>
      </xdr:nvGrpSpPr>
      <xdr:grpSpPr>
        <a:xfrm>
          <a:off x="5797" y="15323"/>
          <a:ext cx="11533060" cy="1332585"/>
          <a:chOff x="0" y="114300"/>
          <a:chExt cx="9050846" cy="1082842"/>
        </a:xfrm>
      </xdr:grpSpPr>
      <xdr:grpSp>
        <xdr:nvGrpSpPr>
          <xdr:cNvPr id="47" name="Agrupar 46">
            <a:extLst>
              <a:ext uri="{FF2B5EF4-FFF2-40B4-BE49-F238E27FC236}">
                <a16:creationId xmlns:a16="http://schemas.microsoft.com/office/drawing/2014/main" id="{33C76380-17B0-BC8D-E969-5FD10F50982C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49" name="Retângulo 48">
              <a:extLst>
                <a:ext uri="{FF2B5EF4-FFF2-40B4-BE49-F238E27FC236}">
                  <a16:creationId xmlns:a16="http://schemas.microsoft.com/office/drawing/2014/main" id="{56A9AF17-59FB-F504-6ACE-5B8BFE423EC9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50" name="Elements">
              <a:extLst>
                <a:ext uri="{FF2B5EF4-FFF2-40B4-BE49-F238E27FC236}">
                  <a16:creationId xmlns:a16="http://schemas.microsoft.com/office/drawing/2014/main" id="{3C732562-A772-A3AE-5705-50F9846C2547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51" name="Agrupar 50">
              <a:extLst>
                <a:ext uri="{FF2B5EF4-FFF2-40B4-BE49-F238E27FC236}">
                  <a16:creationId xmlns:a16="http://schemas.microsoft.com/office/drawing/2014/main" id="{9FC643CA-D340-4C03-7077-9B515495EFCB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57" name="Forma Livre: Forma 56">
                <a:extLst>
                  <a:ext uri="{FF2B5EF4-FFF2-40B4-BE49-F238E27FC236}">
                    <a16:creationId xmlns:a16="http://schemas.microsoft.com/office/drawing/2014/main" id="{14E40BFE-8088-E332-A79A-8A38A3AC8315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58" name="Gráfico 1">
                <a:extLst>
                  <a:ext uri="{FF2B5EF4-FFF2-40B4-BE49-F238E27FC236}">
                    <a16:creationId xmlns:a16="http://schemas.microsoft.com/office/drawing/2014/main" id="{C718EDDE-D6C5-C124-1565-E5F5191ADFD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59" name="Forma Livre: Forma 58">
                  <a:extLst>
                    <a:ext uri="{FF2B5EF4-FFF2-40B4-BE49-F238E27FC236}">
                      <a16:creationId xmlns:a16="http://schemas.microsoft.com/office/drawing/2014/main" id="{DF5F1B52-4449-B671-0D43-1CF41A6530F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60" name="Forma Livre: Forma 59">
                  <a:extLst>
                    <a:ext uri="{FF2B5EF4-FFF2-40B4-BE49-F238E27FC236}">
                      <a16:creationId xmlns:a16="http://schemas.microsoft.com/office/drawing/2014/main" id="{7CACE686-DEB4-70FC-9954-5AAA77CE7C86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61" name="Forma Livre: Forma 60">
                  <a:extLst>
                    <a:ext uri="{FF2B5EF4-FFF2-40B4-BE49-F238E27FC236}">
                      <a16:creationId xmlns:a16="http://schemas.microsoft.com/office/drawing/2014/main" id="{C58D5DB8-94AA-9D58-CE42-216199DC8108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62" name="Forma Livre: Forma 61">
                  <a:extLst>
                    <a:ext uri="{FF2B5EF4-FFF2-40B4-BE49-F238E27FC236}">
                      <a16:creationId xmlns:a16="http://schemas.microsoft.com/office/drawing/2014/main" id="{47B04EE9-0208-B1B3-CAB3-1F73939144CC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52" name="Agrupar 51">
              <a:extLst>
                <a:ext uri="{FF2B5EF4-FFF2-40B4-BE49-F238E27FC236}">
                  <a16:creationId xmlns:a16="http://schemas.microsoft.com/office/drawing/2014/main" id="{E80AE886-AF61-D907-3AE6-9D63CE7CD2E0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53" name="Gráfico 15">
                <a:extLst>
                  <a:ext uri="{FF2B5EF4-FFF2-40B4-BE49-F238E27FC236}">
                    <a16:creationId xmlns:a16="http://schemas.microsoft.com/office/drawing/2014/main" id="{799ED1C5-2A6D-6C93-2A8F-E401A4EC56AF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54" name="Elipse 53">
                <a:extLst>
                  <a:ext uri="{FF2B5EF4-FFF2-40B4-BE49-F238E27FC236}">
                    <a16:creationId xmlns:a16="http://schemas.microsoft.com/office/drawing/2014/main" id="{3DC1A0CA-01F3-3960-A284-925CCE0DEC59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55" name="Retângulo: Cantos Arredondados 54">
                <a:extLst>
                  <a:ext uri="{FF2B5EF4-FFF2-40B4-BE49-F238E27FC236}">
                    <a16:creationId xmlns:a16="http://schemas.microsoft.com/office/drawing/2014/main" id="{970D0281-6214-347F-F575-0F9657842EF1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56" name="Elipse 55">
                <a:extLst>
                  <a:ext uri="{FF2B5EF4-FFF2-40B4-BE49-F238E27FC236}">
                    <a16:creationId xmlns:a16="http://schemas.microsoft.com/office/drawing/2014/main" id="{1CCE457A-8806-9F9E-3D66-77D5EF0F7C09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8" name="Imagem 4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61D66C9-8AD5-4A55-51B1-171C00426AD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683563</xdr:colOff>
      <xdr:row>1</xdr:row>
      <xdr:rowOff>179293</xdr:rowOff>
    </xdr:from>
    <xdr:to>
      <xdr:col>7</xdr:col>
      <xdr:colOff>986121</xdr:colOff>
      <xdr:row>5</xdr:row>
      <xdr:rowOff>37939</xdr:rowOff>
    </xdr:to>
    <xdr:sp macro="" textlink="">
      <xdr:nvSpPr>
        <xdr:cNvPr id="2" name="CaixaDeTexto 62">
          <a:extLst>
            <a:ext uri="{FF2B5EF4-FFF2-40B4-BE49-F238E27FC236}">
              <a16:creationId xmlns:a16="http://schemas.microsoft.com/office/drawing/2014/main" id="{FD254E85-6413-4323-A5B8-A1917ADF3053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064563" y="380999"/>
          <a:ext cx="9289676" cy="6654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4400" b="1">
              <a:solidFill>
                <a:schemeClr val="bg1"/>
              </a:solidFill>
              <a:latin typeface="+mj-lt"/>
              <a:ea typeface="+mj-lt"/>
              <a:cs typeface="+mj-lt"/>
            </a:rPr>
            <a:t>USINAS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6</xdr:col>
      <xdr:colOff>657225</xdr:colOff>
      <xdr:row>6</xdr:row>
      <xdr:rowOff>57150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3E65B53A-6807-429E-A8A1-FC55CED667D9}"/>
            </a:ext>
          </a:extLst>
        </xdr:cNvPr>
        <xdr:cNvGrpSpPr/>
      </xdr:nvGrpSpPr>
      <xdr:grpSpPr>
        <a:xfrm>
          <a:off x="9525" y="9525"/>
          <a:ext cx="7639050" cy="1019175"/>
          <a:chOff x="0" y="114300"/>
          <a:chExt cx="9050846" cy="1082842"/>
        </a:xfrm>
      </xdr:grpSpPr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D85EE9A4-2C7B-ADEE-C55C-F2CB5FBDF5B0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91CF11AD-5A16-32F1-C9E0-8EBB0B83C375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1" name="Elements">
              <a:extLst>
                <a:ext uri="{FF2B5EF4-FFF2-40B4-BE49-F238E27FC236}">
                  <a16:creationId xmlns:a16="http://schemas.microsoft.com/office/drawing/2014/main" id="{6E1C0061-DB2D-B752-4342-12A4C9D728D1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2" name="Agrupar 11">
              <a:extLst>
                <a:ext uri="{FF2B5EF4-FFF2-40B4-BE49-F238E27FC236}">
                  <a16:creationId xmlns:a16="http://schemas.microsoft.com/office/drawing/2014/main" id="{10BB3C6C-4B0A-46E9-9B5A-614C2C5BF48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8" name="Forma Livre: Forma 17">
                <a:extLst>
                  <a:ext uri="{FF2B5EF4-FFF2-40B4-BE49-F238E27FC236}">
                    <a16:creationId xmlns:a16="http://schemas.microsoft.com/office/drawing/2014/main" id="{004AF157-44CD-EDEC-D9AB-4059A4B33BF1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19" name="Gráfico 1">
                <a:extLst>
                  <a:ext uri="{FF2B5EF4-FFF2-40B4-BE49-F238E27FC236}">
                    <a16:creationId xmlns:a16="http://schemas.microsoft.com/office/drawing/2014/main" id="{938D4756-50CD-B4FB-BA91-7909ED7B901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0" name="Forma Livre: Forma 19">
                  <a:extLst>
                    <a:ext uri="{FF2B5EF4-FFF2-40B4-BE49-F238E27FC236}">
                      <a16:creationId xmlns:a16="http://schemas.microsoft.com/office/drawing/2014/main" id="{F0C9CAA4-BDEA-B305-FB6F-0E7E5965ADB3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8D5DFE01-BF17-D780-8047-71D66EF12FF2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7014A5BB-725E-EF5A-CE66-5155228D7AF2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505D783C-6481-1DAE-88C9-5BE5F026232C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6F7EBB59-D3F8-F4BB-04CF-573208544859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4" name="Gráfico 15">
                <a:extLst>
                  <a:ext uri="{FF2B5EF4-FFF2-40B4-BE49-F238E27FC236}">
                    <a16:creationId xmlns:a16="http://schemas.microsoft.com/office/drawing/2014/main" id="{6BB9F140-5C58-6FAA-F294-8304AADD9C7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5" name="Elipse 14">
                <a:extLst>
                  <a:ext uri="{FF2B5EF4-FFF2-40B4-BE49-F238E27FC236}">
                    <a16:creationId xmlns:a16="http://schemas.microsoft.com/office/drawing/2014/main" id="{44EC460E-01A8-FD50-57E3-FA10FBB1A97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6" name="Retângulo: Cantos Arredondados 15">
                <a:extLst>
                  <a:ext uri="{FF2B5EF4-FFF2-40B4-BE49-F238E27FC236}">
                    <a16:creationId xmlns:a16="http://schemas.microsoft.com/office/drawing/2014/main" id="{0BA11ACC-1606-362F-B310-F2E52ABA4A2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FAF17A88-53CB-3F80-07B1-5E3B5A74CE9C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9" name="Imagem 8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2CB5173-A9E3-17AA-7F53-9C81B0EE416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776651</xdr:colOff>
      <xdr:row>1</xdr:row>
      <xdr:rowOff>117232</xdr:rowOff>
    </xdr:from>
    <xdr:to>
      <xdr:col>5</xdr:col>
      <xdr:colOff>533400</xdr:colOff>
      <xdr:row>4</xdr:row>
      <xdr:rowOff>80598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6E2E61A0-DA27-4FC0-A2CB-55534D98829D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776651" y="279157"/>
          <a:ext cx="6424249" cy="449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600" b="1">
              <a:solidFill>
                <a:schemeClr val="bg1"/>
              </a:solidFill>
              <a:latin typeface="+mj-lt"/>
              <a:ea typeface="+mj-lt"/>
              <a:cs typeface="+mj-lt"/>
            </a:rPr>
            <a:t>       BALANÇO DE ENERGIA ELETRICA</a:t>
          </a:r>
          <a:endParaRPr lang="en-US" sz="40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7845</xdr:colOff>
      <xdr:row>0</xdr:row>
      <xdr:rowOff>9525</xdr:rowOff>
    </xdr:from>
    <xdr:to>
      <xdr:col>15</xdr:col>
      <xdr:colOff>889000</xdr:colOff>
      <xdr:row>6</xdr:row>
      <xdr:rowOff>19050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8B961829-B128-4F72-8291-EEAE24059DF2}"/>
            </a:ext>
          </a:extLst>
        </xdr:cNvPr>
        <xdr:cNvGrpSpPr/>
      </xdr:nvGrpSpPr>
      <xdr:grpSpPr>
        <a:xfrm>
          <a:off x="7845" y="9525"/>
          <a:ext cx="15930655" cy="1438275"/>
          <a:chOff x="0" y="114300"/>
          <a:chExt cx="9050846" cy="1082842"/>
        </a:xfrm>
      </xdr:grpSpPr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11C4C204-A33F-F628-073E-24808FBE5E7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3075EEE2-49FC-BC4A-F047-1E2C1040D7D4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2" name="Elements">
              <a:extLst>
                <a:ext uri="{FF2B5EF4-FFF2-40B4-BE49-F238E27FC236}">
                  <a16:creationId xmlns:a16="http://schemas.microsoft.com/office/drawing/2014/main" id="{0DC2B49A-1B14-7FA5-7883-EFBE957ED30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3" name="Agrupar 12">
              <a:extLst>
                <a:ext uri="{FF2B5EF4-FFF2-40B4-BE49-F238E27FC236}">
                  <a16:creationId xmlns:a16="http://schemas.microsoft.com/office/drawing/2014/main" id="{1D0F9DAF-A34D-9F41-C6A2-AF935576FCE2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19" name="Forma Livre: Forma 18">
                <a:extLst>
                  <a:ext uri="{FF2B5EF4-FFF2-40B4-BE49-F238E27FC236}">
                    <a16:creationId xmlns:a16="http://schemas.microsoft.com/office/drawing/2014/main" id="{EED50F6D-BBE1-187C-7ED0-04B1843A3FC5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0" name="Gráfico 1">
                <a:extLst>
                  <a:ext uri="{FF2B5EF4-FFF2-40B4-BE49-F238E27FC236}">
                    <a16:creationId xmlns:a16="http://schemas.microsoft.com/office/drawing/2014/main" id="{5FAC5ADA-55DD-4DF7-51E7-7AD2E2BAFE12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1" name="Forma Livre: Forma 20">
                  <a:extLst>
                    <a:ext uri="{FF2B5EF4-FFF2-40B4-BE49-F238E27FC236}">
                      <a16:creationId xmlns:a16="http://schemas.microsoft.com/office/drawing/2014/main" id="{2634F68A-5D6E-D07D-2B31-81339EDCAE7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B28F8D1D-FB53-C2D7-3852-9FBAA8006F3F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7473C120-18A2-0320-DD90-7C6AE1C698F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E6BAD40-A878-0204-7F43-818ADE09853F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E1C3195C-DD7D-16D8-2211-6449EAA26541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5" name="Gráfico 15">
                <a:extLst>
                  <a:ext uri="{FF2B5EF4-FFF2-40B4-BE49-F238E27FC236}">
                    <a16:creationId xmlns:a16="http://schemas.microsoft.com/office/drawing/2014/main" id="{A2E93977-7CED-9214-6362-B92F2589BC8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6" name="Elipse 15">
                <a:extLst>
                  <a:ext uri="{FF2B5EF4-FFF2-40B4-BE49-F238E27FC236}">
                    <a16:creationId xmlns:a16="http://schemas.microsoft.com/office/drawing/2014/main" id="{84BBF0EF-FF01-F6C3-CCE1-C87638B79383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7" name="Retângulo: Cantos Arredondados 16">
                <a:extLst>
                  <a:ext uri="{FF2B5EF4-FFF2-40B4-BE49-F238E27FC236}">
                    <a16:creationId xmlns:a16="http://schemas.microsoft.com/office/drawing/2014/main" id="{0A8EFF3C-D7B8-322C-515B-D0132F6CF3A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Elipse 17">
                <a:extLst>
                  <a:ext uri="{FF2B5EF4-FFF2-40B4-BE49-F238E27FC236}">
                    <a16:creationId xmlns:a16="http://schemas.microsoft.com/office/drawing/2014/main" id="{9E0AFD51-A949-A1C4-9DEB-0D4EC82D25E1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0" name="Imagem 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C21E1EE8-8931-70DA-4591-C9B322061F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523875</xdr:colOff>
      <xdr:row>0</xdr:row>
      <xdr:rowOff>34417</xdr:rowOff>
    </xdr:from>
    <xdr:to>
      <xdr:col>13</xdr:col>
      <xdr:colOff>38100</xdr:colOff>
      <xdr:row>5</xdr:row>
      <xdr:rowOff>217714</xdr:rowOff>
    </xdr:to>
    <xdr:sp macro="" textlink="">
      <xdr:nvSpPr>
        <xdr:cNvPr id="27" name="CaixaDeTexto 26">
          <a:extLst>
            <a:ext uri="{FF2B5EF4-FFF2-40B4-BE49-F238E27FC236}">
              <a16:creationId xmlns:a16="http://schemas.microsoft.com/office/drawing/2014/main" id="{3F39B3B7-ECC9-4818-B867-E5719855B39A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3476625" y="34417"/>
          <a:ext cx="9782175" cy="14215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en-US" sz="2600" b="1">
              <a:solidFill>
                <a:schemeClr val="bg1"/>
              </a:solidFill>
              <a:latin typeface="+mj-lt"/>
              <a:ea typeface="+mj-lt"/>
              <a:cs typeface="+mj-lt"/>
            </a:rPr>
            <a:t>                VENDA DE ENERGIA POR</a:t>
          </a:r>
          <a:r>
            <a:rPr lang="en-US" sz="2600" b="1" baseline="0">
              <a:solidFill>
                <a:schemeClr val="bg1"/>
              </a:solidFill>
              <a:latin typeface="+mj-lt"/>
              <a:ea typeface="+mj-lt"/>
              <a:cs typeface="+mj-lt"/>
            </a:rPr>
            <a:t> </a:t>
          </a:r>
          <a:r>
            <a:rPr lang="en-US" sz="2600" b="1">
              <a:solidFill>
                <a:schemeClr val="bg1"/>
              </a:solidFill>
              <a:latin typeface="+mj-lt"/>
              <a:ea typeface="+mj-lt"/>
              <a:cs typeface="+mj-lt"/>
            </a:rPr>
            <a:t>CLASSE DE CONSUMO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</xdr:colOff>
      <xdr:row>0</xdr:row>
      <xdr:rowOff>9526</xdr:rowOff>
    </xdr:from>
    <xdr:to>
      <xdr:col>12</xdr:col>
      <xdr:colOff>47625</xdr:colOff>
      <xdr:row>5</xdr:row>
      <xdr:rowOff>47625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7610F520-0F9F-43D5-8B62-0EBEA47D940A}"/>
            </a:ext>
          </a:extLst>
        </xdr:cNvPr>
        <xdr:cNvGrpSpPr/>
      </xdr:nvGrpSpPr>
      <xdr:grpSpPr>
        <a:xfrm>
          <a:off x="7844" y="9526"/>
          <a:ext cx="12220575" cy="1214717"/>
          <a:chOff x="0" y="114300"/>
          <a:chExt cx="9050846" cy="1082842"/>
        </a:xfrm>
      </xdr:grpSpPr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423E6498-D8E3-AF88-2670-AAEE0E12BB4A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E4EDAE04-11A9-AEB7-7670-1B204979BE0D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3" name="Elements">
              <a:extLst>
                <a:ext uri="{FF2B5EF4-FFF2-40B4-BE49-F238E27FC236}">
                  <a16:creationId xmlns:a16="http://schemas.microsoft.com/office/drawing/2014/main" id="{B9B84B30-434D-160F-F85F-CDF5A15A8AD3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B0A0971E-AAA5-AD57-E651-ED35DD40BBC8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0" name="Forma Livre: Forma 19">
                <a:extLst>
                  <a:ext uri="{FF2B5EF4-FFF2-40B4-BE49-F238E27FC236}">
                    <a16:creationId xmlns:a16="http://schemas.microsoft.com/office/drawing/2014/main" id="{B27556D1-B0FE-2263-13D3-057F82EC284D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1" name="Gráfico 1">
                <a:extLst>
                  <a:ext uri="{FF2B5EF4-FFF2-40B4-BE49-F238E27FC236}">
                    <a16:creationId xmlns:a16="http://schemas.microsoft.com/office/drawing/2014/main" id="{AAFDBD31-A93C-B360-6AED-3F139008946E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BD874801-7DB5-F1FD-6163-F6744D309AE7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99DB7E77-B321-1F8A-FA1B-E540EA283BB1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1305466-0A0D-499C-83B3-FDEF4D2814BE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F7DB792D-FC50-CF85-19D4-4F4048D19599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BC058777-F354-534B-D46D-62A09AD1987C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6" name="Gráfico 15">
                <a:extLst>
                  <a:ext uri="{FF2B5EF4-FFF2-40B4-BE49-F238E27FC236}">
                    <a16:creationId xmlns:a16="http://schemas.microsoft.com/office/drawing/2014/main" id="{FEB17A70-FA27-0E7A-EBD7-CDA7529D9DE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DCD1D127-2637-FD69-B849-6CB8C7FB6AD8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Retângulo: Cantos Arredondados 17">
                <a:extLst>
                  <a:ext uri="{FF2B5EF4-FFF2-40B4-BE49-F238E27FC236}">
                    <a16:creationId xmlns:a16="http://schemas.microsoft.com/office/drawing/2014/main" id="{3A9B258E-8A8C-0AB3-7809-5CA44063A72C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Elipse 18">
                <a:extLst>
                  <a:ext uri="{FF2B5EF4-FFF2-40B4-BE49-F238E27FC236}">
                    <a16:creationId xmlns:a16="http://schemas.microsoft.com/office/drawing/2014/main" id="{A1232515-E05C-AAD2-998C-09631E0159C5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1" name="Imagem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402BEE2-E1B2-F845-791A-A5932DE144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1014517</xdr:colOff>
      <xdr:row>0</xdr:row>
      <xdr:rowOff>76200</xdr:rowOff>
    </xdr:from>
    <xdr:to>
      <xdr:col>10</xdr:col>
      <xdr:colOff>661147</xdr:colOff>
      <xdr:row>4</xdr:row>
      <xdr:rowOff>200025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D53C2D6B-C6B5-4D5E-B618-CBCADEFF87B2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675664" y="76200"/>
          <a:ext cx="9519012" cy="106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PERDAS DE ENERGIA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>
    <xdr:from>
      <xdr:col>0</xdr:col>
      <xdr:colOff>466725</xdr:colOff>
      <xdr:row>17</xdr:row>
      <xdr:rowOff>57150</xdr:rowOff>
    </xdr:from>
    <xdr:to>
      <xdr:col>5</xdr:col>
      <xdr:colOff>172720</xdr:colOff>
      <xdr:row>33</xdr:row>
      <xdr:rowOff>142875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3AD4212-60B4-4923-A8EF-6D638E0E1F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38100</xdr:colOff>
      <xdr:row>5</xdr:row>
      <xdr:rowOff>142875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A5F071A-819E-4684-A317-8E160C6832DB}"/>
            </a:ext>
          </a:extLst>
        </xdr:cNvPr>
        <xdr:cNvGrpSpPr/>
      </xdr:nvGrpSpPr>
      <xdr:grpSpPr>
        <a:xfrm>
          <a:off x="0" y="0"/>
          <a:ext cx="10369924" cy="1151404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127A93E6-D4B9-CD88-4DFF-2B2E955A8E89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A08D3E13-6E9C-3E81-B3E1-6DA6C13A27A6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FBCC3C80-C876-A632-2922-364B3E53985A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328F8F71-B6EA-3672-4B57-93C724FC3674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1" name="Forma Livre: Forma 30">
                <a:extLst>
                  <a:ext uri="{FF2B5EF4-FFF2-40B4-BE49-F238E27FC236}">
                    <a16:creationId xmlns:a16="http://schemas.microsoft.com/office/drawing/2014/main" id="{7903B161-4A84-E5EF-C83A-992FD8B5BE9D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2" name="Gráfico 1">
                <a:extLst>
                  <a:ext uri="{FF2B5EF4-FFF2-40B4-BE49-F238E27FC236}">
                    <a16:creationId xmlns:a16="http://schemas.microsoft.com/office/drawing/2014/main" id="{9D467A30-4442-B4A4-3623-58C342709D2A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3" name="Forma Livre: Forma 32">
                  <a:extLst>
                    <a:ext uri="{FF2B5EF4-FFF2-40B4-BE49-F238E27FC236}">
                      <a16:creationId xmlns:a16="http://schemas.microsoft.com/office/drawing/2014/main" id="{A144AFF7-F6BE-0A99-668B-E2AD10D8FDD2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4" name="Forma Livre: Forma 33">
                  <a:extLst>
                    <a:ext uri="{FF2B5EF4-FFF2-40B4-BE49-F238E27FC236}">
                      <a16:creationId xmlns:a16="http://schemas.microsoft.com/office/drawing/2014/main" id="{B4C55754-A5F1-9570-0A5D-E5CAECBF537B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5" name="Forma Livre: Forma 34">
                  <a:extLst>
                    <a:ext uri="{FF2B5EF4-FFF2-40B4-BE49-F238E27FC236}">
                      <a16:creationId xmlns:a16="http://schemas.microsoft.com/office/drawing/2014/main" id="{4EDC8E1C-4269-B0C9-0A5F-F5E006A18CB1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81FE5D60-C59F-9B0F-27AE-88C97FD87E60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6" name="Agrupar 25">
              <a:extLst>
                <a:ext uri="{FF2B5EF4-FFF2-40B4-BE49-F238E27FC236}">
                  <a16:creationId xmlns:a16="http://schemas.microsoft.com/office/drawing/2014/main" id="{C00EB5FA-885A-198B-4935-832AF65503A4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27" name="Gráfico 26">
                <a:extLst>
                  <a:ext uri="{FF2B5EF4-FFF2-40B4-BE49-F238E27FC236}">
                    <a16:creationId xmlns:a16="http://schemas.microsoft.com/office/drawing/2014/main" id="{4D6CA6C3-864F-0648-3899-1B33193120F1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28" name="Elipse 27">
                <a:extLst>
                  <a:ext uri="{FF2B5EF4-FFF2-40B4-BE49-F238E27FC236}">
                    <a16:creationId xmlns:a16="http://schemas.microsoft.com/office/drawing/2014/main" id="{88855298-E91F-3A54-4FFD-00CDECA3DF8A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9" name="Retângulo: Cantos Arredondados 28">
                <a:extLst>
                  <a:ext uri="{FF2B5EF4-FFF2-40B4-BE49-F238E27FC236}">
                    <a16:creationId xmlns:a16="http://schemas.microsoft.com/office/drawing/2014/main" id="{88AFC3DA-3FA4-BA5B-5238-AD0B8320AE1B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0" name="Elipse 29">
                <a:extLst>
                  <a:ext uri="{FF2B5EF4-FFF2-40B4-BE49-F238E27FC236}">
                    <a16:creationId xmlns:a16="http://schemas.microsoft.com/office/drawing/2014/main" id="{14458808-DDEC-531C-0DC0-3990D77A583E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8D9B7FE2-328A-5705-5A91-887A1D6751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509748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1084910</xdr:colOff>
      <xdr:row>1</xdr:row>
      <xdr:rowOff>47626</xdr:rowOff>
    </xdr:from>
    <xdr:to>
      <xdr:col>8</xdr:col>
      <xdr:colOff>171450</xdr:colOff>
      <xdr:row>5</xdr:row>
      <xdr:rowOff>5443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E725423A-3E12-4D28-987E-292817BD0266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742135" y="247651"/>
          <a:ext cx="6887515" cy="757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DEC e FEC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7843</xdr:rowOff>
    </xdr:from>
    <xdr:to>
      <xdr:col>11</xdr:col>
      <xdr:colOff>190500</xdr:colOff>
      <xdr:row>6</xdr:row>
      <xdr:rowOff>33618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DF1301D7-3BE7-4661-A592-505C2100A0C7}"/>
            </a:ext>
          </a:extLst>
        </xdr:cNvPr>
        <xdr:cNvGrpSpPr/>
      </xdr:nvGrpSpPr>
      <xdr:grpSpPr>
        <a:xfrm>
          <a:off x="0" y="7843"/>
          <a:ext cx="9305925" cy="1168775"/>
          <a:chOff x="0" y="114300"/>
          <a:chExt cx="9050846" cy="1082842"/>
        </a:xfrm>
      </xdr:grpSpPr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D36317AF-8E65-CB25-6D17-3CA395F36988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9ECEAC22-8A5B-9A5C-4CD5-461AAC811D51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13" name="Elements">
              <a:extLst>
                <a:ext uri="{FF2B5EF4-FFF2-40B4-BE49-F238E27FC236}">
                  <a16:creationId xmlns:a16="http://schemas.microsoft.com/office/drawing/2014/main" id="{03195097-FBD6-7611-65EE-5C2D493A618D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14" name="Agrupar 13">
              <a:extLst>
                <a:ext uri="{FF2B5EF4-FFF2-40B4-BE49-F238E27FC236}">
                  <a16:creationId xmlns:a16="http://schemas.microsoft.com/office/drawing/2014/main" id="{3DFC2E0D-E53A-541D-C5C0-854C343DBC8A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20" name="Forma Livre: Forma 19">
                <a:extLst>
                  <a:ext uri="{FF2B5EF4-FFF2-40B4-BE49-F238E27FC236}">
                    <a16:creationId xmlns:a16="http://schemas.microsoft.com/office/drawing/2014/main" id="{B485F4A6-9E12-2847-5558-F30B26805383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21" name="Gráfico 1">
                <a:extLst>
                  <a:ext uri="{FF2B5EF4-FFF2-40B4-BE49-F238E27FC236}">
                    <a16:creationId xmlns:a16="http://schemas.microsoft.com/office/drawing/2014/main" id="{EEFBEDBC-BCAF-9184-877E-84175E8DB898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22" name="Forma Livre: Forma 21">
                  <a:extLst>
                    <a:ext uri="{FF2B5EF4-FFF2-40B4-BE49-F238E27FC236}">
                      <a16:creationId xmlns:a16="http://schemas.microsoft.com/office/drawing/2014/main" id="{C4ED819F-6B6B-85C6-9AF7-D4ECD507953D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3" name="Forma Livre: Forma 22">
                  <a:extLst>
                    <a:ext uri="{FF2B5EF4-FFF2-40B4-BE49-F238E27FC236}">
                      <a16:creationId xmlns:a16="http://schemas.microsoft.com/office/drawing/2014/main" id="{C8E56856-D5E9-2170-14E1-A6E56F1B9C4F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4" name="Forma Livre: Forma 23">
                  <a:extLst>
                    <a:ext uri="{FF2B5EF4-FFF2-40B4-BE49-F238E27FC236}">
                      <a16:creationId xmlns:a16="http://schemas.microsoft.com/office/drawing/2014/main" id="{8E03BD72-F1CC-5405-CBEC-E52D97FAF697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25" name="Forma Livre: Forma 24">
                  <a:extLst>
                    <a:ext uri="{FF2B5EF4-FFF2-40B4-BE49-F238E27FC236}">
                      <a16:creationId xmlns:a16="http://schemas.microsoft.com/office/drawing/2014/main" id="{F4325408-3316-7A49-A41A-BFDE2A262E91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15" name="Agrupar 14">
              <a:extLst>
                <a:ext uri="{FF2B5EF4-FFF2-40B4-BE49-F238E27FC236}">
                  <a16:creationId xmlns:a16="http://schemas.microsoft.com/office/drawing/2014/main" id="{99BEF438-B159-271F-548A-05FA7F357522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16" name="Gráfico 15">
                <a:extLst>
                  <a:ext uri="{FF2B5EF4-FFF2-40B4-BE49-F238E27FC236}">
                    <a16:creationId xmlns:a16="http://schemas.microsoft.com/office/drawing/2014/main" id="{C0D4803E-6B2B-67D4-3C72-00CDEF873046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17" name="Elipse 16">
                <a:extLst>
                  <a:ext uri="{FF2B5EF4-FFF2-40B4-BE49-F238E27FC236}">
                    <a16:creationId xmlns:a16="http://schemas.microsoft.com/office/drawing/2014/main" id="{F5A0D3C0-721F-E542-BED5-F3FAB7224C53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8" name="Retângulo: Cantos Arredondados 17">
                <a:extLst>
                  <a:ext uri="{FF2B5EF4-FFF2-40B4-BE49-F238E27FC236}">
                    <a16:creationId xmlns:a16="http://schemas.microsoft.com/office/drawing/2014/main" id="{E3F35541-3D41-33B2-CE0D-8F791F16EFFE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19" name="Elipse 18">
                <a:extLst>
                  <a:ext uri="{FF2B5EF4-FFF2-40B4-BE49-F238E27FC236}">
                    <a16:creationId xmlns:a16="http://schemas.microsoft.com/office/drawing/2014/main" id="{60586A73-1673-3DE5-D1C7-7C725375C923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11" name="Imagem 10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926A6CA-95DE-3D63-05EB-6CCED669EA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7985434" y="509748"/>
            <a:ext cx="1031955" cy="50804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1023234</xdr:colOff>
      <xdr:row>1</xdr:row>
      <xdr:rowOff>110940</xdr:rowOff>
    </xdr:from>
    <xdr:to>
      <xdr:col>9</xdr:col>
      <xdr:colOff>536202</xdr:colOff>
      <xdr:row>6</xdr:row>
      <xdr:rowOff>179296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3B71EEF9-52B0-4D5F-9ED2-E9D4915E5504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1303381" y="301440"/>
          <a:ext cx="7054527" cy="1020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400" b="1">
              <a:solidFill>
                <a:schemeClr val="bg1"/>
              </a:solidFill>
              <a:latin typeface="+mj-lt"/>
              <a:ea typeface="+mj-lt"/>
              <a:cs typeface="+mj-lt"/>
            </a:rPr>
            <a:t>TAXA DE ARRECADAÇÃO</a:t>
          </a:r>
        </a:p>
        <a:p>
          <a:pPr marL="0" indent="0" algn="ctr"/>
          <a:endParaRPr lang="en-US" sz="24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  <xdr:twoCellAnchor editAs="oneCell">
    <xdr:from>
      <xdr:col>1</xdr:col>
      <xdr:colOff>142875</xdr:colOff>
      <xdr:row>17</xdr:row>
      <xdr:rowOff>123825</xdr:rowOff>
    </xdr:from>
    <xdr:to>
      <xdr:col>7</xdr:col>
      <xdr:colOff>238985</xdr:colOff>
      <xdr:row>28</xdr:row>
      <xdr:rowOff>133644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4B58C3F-784F-0E8D-C1CB-0E140AA62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19100" y="3362325"/>
          <a:ext cx="6163535" cy="2105319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8</xdr:row>
      <xdr:rowOff>0</xdr:rowOff>
    </xdr:from>
    <xdr:to>
      <xdr:col>8</xdr:col>
      <xdr:colOff>353441</xdr:colOff>
      <xdr:row>15</xdr:row>
      <xdr:rowOff>104976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C6BA3AC-2C63-E9F4-B38D-953B70FF2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42900" y="1524000"/>
          <a:ext cx="7278116" cy="143847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</xdr:rowOff>
    </xdr:from>
    <xdr:to>
      <xdr:col>12</xdr:col>
      <xdr:colOff>571500</xdr:colOff>
      <xdr:row>6</xdr:row>
      <xdr:rowOff>57151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8092678-2D39-4A94-A08F-0050D471C2A7}"/>
            </a:ext>
          </a:extLst>
        </xdr:cNvPr>
        <xdr:cNvGrpSpPr/>
      </xdr:nvGrpSpPr>
      <xdr:grpSpPr>
        <a:xfrm>
          <a:off x="0" y="3"/>
          <a:ext cx="14079682" cy="1200148"/>
          <a:chOff x="0" y="114300"/>
          <a:chExt cx="9050846" cy="1082842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858DBFC-1F60-1AE3-9BFB-A79920AF134F}"/>
              </a:ext>
            </a:extLst>
          </xdr:cNvPr>
          <xdr:cNvGrpSpPr/>
        </xdr:nvGrpSpPr>
        <xdr:grpSpPr>
          <a:xfrm>
            <a:off x="0" y="114300"/>
            <a:ext cx="9050846" cy="1082842"/>
            <a:chOff x="0" y="114300"/>
            <a:chExt cx="9078920" cy="1082842"/>
          </a:xfrm>
        </xdr:grpSpPr>
        <xdr:sp macro="" textlink="">
          <xdr:nvSpPr>
            <xdr:cNvPr id="5" name="Retângulo 4">
              <a:extLst>
                <a:ext uri="{FF2B5EF4-FFF2-40B4-BE49-F238E27FC236}">
                  <a16:creationId xmlns:a16="http://schemas.microsoft.com/office/drawing/2014/main" id="{31A289C3-BB4B-48BB-E970-98AFE9992DEA}"/>
                </a:ext>
              </a:extLst>
            </xdr:cNvPr>
            <xdr:cNvSpPr/>
          </xdr:nvSpPr>
          <xdr:spPr>
            <a:xfrm>
              <a:off x="0" y="114300"/>
              <a:ext cx="9071516" cy="1082842"/>
            </a:xfrm>
            <a:prstGeom prst="rect">
              <a:avLst/>
            </a:prstGeom>
            <a:gradFill flip="none" rotWithShape="1">
              <a:gsLst>
                <a:gs pos="14536">
                  <a:srgbClr val="B8E53E"/>
                </a:gs>
                <a:gs pos="1000">
                  <a:srgbClr val="D7F83C"/>
                </a:gs>
                <a:gs pos="95000">
                  <a:srgbClr val="00744D"/>
                </a:gs>
              </a:gsLst>
              <a:lin ang="16200000" scaled="1"/>
              <a:tileRect/>
            </a:gra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  <xdr:pic>
          <xdr:nvPicPr>
            <xdr:cNvPr id="6" name="Elements">
              <a:extLst>
                <a:ext uri="{FF2B5EF4-FFF2-40B4-BE49-F238E27FC236}">
                  <a16:creationId xmlns:a16="http://schemas.microsoft.com/office/drawing/2014/main" id="{B5F6510C-E624-583D-0BCD-2C4BAED8BF38}"/>
                </a:ext>
              </a:extLst>
            </xdr:cNvPr>
            <xdr:cNvPicPr>
              <a:picLocks/>
            </xdr:cNvPicPr>
          </xdr:nvPicPr>
          <xdr:blipFill rotWithShape="1">
            <a:blip xmlns:r="http://schemas.openxmlformats.org/officeDocument/2006/relationships" r:embed="rId1" cstate="email">
              <a:alphaModFix amt="31000"/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 l="583" t="47588" r="15070" b="9748"/>
            <a:stretch/>
          </xdr:blipFill>
          <xdr:spPr>
            <a:xfrm>
              <a:off x="2426370" y="165099"/>
              <a:ext cx="6652550" cy="930442"/>
            </a:xfrm>
            <a:prstGeom prst="rect">
              <a:avLst/>
            </a:prstGeom>
          </xdr:spPr>
        </xdr:pic>
        <xdr:grpSp>
          <xdr:nvGrpSpPr>
            <xdr:cNvPr id="7" name="Agrupar 6">
              <a:extLst>
                <a:ext uri="{FF2B5EF4-FFF2-40B4-BE49-F238E27FC236}">
                  <a16:creationId xmlns:a16="http://schemas.microsoft.com/office/drawing/2014/main" id="{8086FDE7-7B6B-BC01-FA06-A40150A30099}"/>
                </a:ext>
              </a:extLst>
            </xdr:cNvPr>
            <xdr:cNvGrpSpPr/>
          </xdr:nvGrpSpPr>
          <xdr:grpSpPr>
            <a:xfrm>
              <a:off x="166794" y="265596"/>
              <a:ext cx="1255946" cy="302186"/>
              <a:chOff x="6118195" y="543218"/>
              <a:chExt cx="5181503" cy="1290478"/>
            </a:xfrm>
          </xdr:grpSpPr>
          <xdr:sp macro="" textlink="">
            <xdr:nvSpPr>
              <xdr:cNvPr id="31" name="Forma Livre: Forma 30">
                <a:extLst>
                  <a:ext uri="{FF2B5EF4-FFF2-40B4-BE49-F238E27FC236}">
                    <a16:creationId xmlns:a16="http://schemas.microsoft.com/office/drawing/2014/main" id="{06654FC9-4B3F-6F2F-5F5E-52FBCAC43D4F}"/>
                  </a:ext>
                </a:extLst>
              </xdr:cNvPr>
              <xdr:cNvSpPr/>
            </xdr:nvSpPr>
            <xdr:spPr>
              <a:xfrm>
                <a:off x="7513226" y="1037121"/>
                <a:ext cx="513968" cy="303752"/>
              </a:xfrm>
              <a:custGeom>
                <a:avLst/>
                <a:gdLst>
                  <a:gd name="connsiteX0" fmla="*/ 153257 w 513968"/>
                  <a:gd name="connsiteY0" fmla="*/ 95 h 303752"/>
                  <a:gd name="connsiteX1" fmla="*/ 0 w 513968"/>
                  <a:gd name="connsiteY1" fmla="*/ 151829 h 303752"/>
                  <a:gd name="connsiteX2" fmla="*/ 152971 w 513968"/>
                  <a:gd name="connsiteY2" fmla="*/ 303752 h 303752"/>
                  <a:gd name="connsiteX3" fmla="*/ 360807 w 513968"/>
                  <a:gd name="connsiteY3" fmla="*/ 303467 h 303752"/>
                  <a:gd name="connsiteX4" fmla="*/ 513969 w 513968"/>
                  <a:gd name="connsiteY4" fmla="*/ 151733 h 303752"/>
                  <a:gd name="connsiteX5" fmla="*/ 360902 w 513968"/>
                  <a:gd name="connsiteY5" fmla="*/ 0 h 303752"/>
                  <a:gd name="connsiteX6" fmla="*/ 153162 w 513968"/>
                  <a:gd name="connsiteY6" fmla="*/ 0 h 303752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</a:cxnLst>
                <a:rect l="l" t="t" r="r" b="b"/>
                <a:pathLst>
                  <a:path w="513968" h="303752">
                    <a:moveTo>
                      <a:pt x="153257" y="95"/>
                    </a:moveTo>
                    <a:cubicBezTo>
                      <a:pt x="68580" y="95"/>
                      <a:pt x="0" y="68104"/>
                      <a:pt x="0" y="151829"/>
                    </a:cubicBezTo>
                    <a:cubicBezTo>
                      <a:pt x="0" y="235553"/>
                      <a:pt x="68294" y="303752"/>
                      <a:pt x="152971" y="303752"/>
                    </a:cubicBezTo>
                    <a:lnTo>
                      <a:pt x="360807" y="303467"/>
                    </a:lnTo>
                    <a:cubicBezTo>
                      <a:pt x="445484" y="303467"/>
                      <a:pt x="513969" y="235458"/>
                      <a:pt x="513969" y="151733"/>
                    </a:cubicBezTo>
                    <a:cubicBezTo>
                      <a:pt x="513969" y="68009"/>
                      <a:pt x="445484" y="0"/>
                      <a:pt x="360902" y="0"/>
                    </a:cubicBezTo>
                    <a:lnTo>
                      <a:pt x="153162" y="0"/>
                    </a:lnTo>
                    <a:close/>
                  </a:path>
                </a:pathLst>
              </a:custGeom>
              <a:gradFill>
                <a:gsLst>
                  <a:gs pos="10000">
                    <a:srgbClr val="FFFF00"/>
                  </a:gs>
                  <a:gs pos="90000">
                    <a:srgbClr val="46D232"/>
                  </a:gs>
                </a:gsLst>
                <a:lin ang="0" scaled="1"/>
              </a:gradFill>
              <a:ln w="9525" cap="flat">
                <a:noFill/>
                <a:prstDash val="solid"/>
                <a:miter/>
              </a:ln>
            </xdr:spPr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pt-BR"/>
              </a:p>
            </xdr:txBody>
          </xdr:sp>
          <xdr:grpSp>
            <xdr:nvGrpSpPr>
              <xdr:cNvPr id="32" name="Gráfico 1">
                <a:extLst>
                  <a:ext uri="{FF2B5EF4-FFF2-40B4-BE49-F238E27FC236}">
                    <a16:creationId xmlns:a16="http://schemas.microsoft.com/office/drawing/2014/main" id="{2A3CC8F3-87C2-A3E2-3F7C-CCDCA30A0F23}"/>
                  </a:ext>
                </a:extLst>
              </xdr:cNvPr>
              <xdr:cNvGrpSpPr/>
            </xdr:nvGrpSpPr>
            <xdr:grpSpPr>
              <a:xfrm>
                <a:off x="6118195" y="543218"/>
                <a:ext cx="5181503" cy="1290478"/>
                <a:chOff x="6118195" y="543218"/>
                <a:chExt cx="5181503" cy="1290478"/>
              </a:xfrm>
              <a:solidFill>
                <a:schemeClr val="accent1"/>
              </a:solidFill>
            </xdr:grpSpPr>
            <xdr:sp macro="" textlink="">
              <xdr:nvSpPr>
                <xdr:cNvPr id="33" name="Forma Livre: Forma 32">
                  <a:extLst>
                    <a:ext uri="{FF2B5EF4-FFF2-40B4-BE49-F238E27FC236}">
                      <a16:creationId xmlns:a16="http://schemas.microsoft.com/office/drawing/2014/main" id="{00ED63A2-866F-4231-68A2-2B8FC14E5D83}"/>
                    </a:ext>
                  </a:extLst>
                </xdr:cNvPr>
                <xdr:cNvSpPr/>
              </xdr:nvSpPr>
              <xdr:spPr>
                <a:xfrm>
                  <a:off x="9627871" y="543726"/>
                  <a:ext cx="306228" cy="1289399"/>
                </a:xfrm>
                <a:custGeom>
                  <a:avLst/>
                  <a:gdLst>
                    <a:gd name="connsiteX0" fmla="*/ 306038 w 306228"/>
                    <a:gd name="connsiteY0" fmla="*/ 1138142 h 1289399"/>
                    <a:gd name="connsiteX1" fmla="*/ 152971 w 306228"/>
                    <a:gd name="connsiteY1" fmla="*/ 1289399 h 1289399"/>
                    <a:gd name="connsiteX2" fmla="*/ 0 w 306228"/>
                    <a:gd name="connsiteY2" fmla="*/ 1138142 h 1289399"/>
                    <a:gd name="connsiteX3" fmla="*/ 0 w 306228"/>
                    <a:gd name="connsiteY3" fmla="*/ 151733 h 1289399"/>
                    <a:gd name="connsiteX4" fmla="*/ 152971 w 306228"/>
                    <a:gd name="connsiteY4" fmla="*/ 0 h 1289399"/>
                    <a:gd name="connsiteX5" fmla="*/ 306038 w 306228"/>
                    <a:gd name="connsiteY5" fmla="*/ 151257 h 1289399"/>
                    <a:gd name="connsiteX6" fmla="*/ 306229 w 306228"/>
                    <a:gd name="connsiteY6" fmla="*/ 1138142 h 1289399"/>
                    <a:gd name="connsiteX7" fmla="*/ 306038 w 306228"/>
                    <a:gd name="connsiteY7" fmla="*/ 1138142 h 1289399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</a:cxnLst>
                  <a:rect l="l" t="t" r="r" b="b"/>
                  <a:pathLst>
                    <a:path w="306228" h="1289399">
                      <a:moveTo>
                        <a:pt x="306038" y="1138142"/>
                      </a:moveTo>
                      <a:cubicBezTo>
                        <a:pt x="305848" y="1221867"/>
                        <a:pt x="237554" y="1289399"/>
                        <a:pt x="152971" y="1289399"/>
                      </a:cubicBezTo>
                      <a:cubicBezTo>
                        <a:pt x="68389" y="1289399"/>
                        <a:pt x="190" y="1221867"/>
                        <a:pt x="0" y="1138142"/>
                      </a:cubicBezTo>
                      <a:lnTo>
                        <a:pt x="0" y="151733"/>
                      </a:lnTo>
                      <a:cubicBezTo>
                        <a:pt x="286" y="67723"/>
                        <a:pt x="68485" y="0"/>
                        <a:pt x="152971" y="0"/>
                      </a:cubicBezTo>
                      <a:cubicBezTo>
                        <a:pt x="237458" y="0"/>
                        <a:pt x="305848" y="67723"/>
                        <a:pt x="306038" y="151257"/>
                      </a:cubicBezTo>
                      <a:lnTo>
                        <a:pt x="306229" y="1138142"/>
                      </a:lnTo>
                      <a:lnTo>
                        <a:pt x="306038" y="1138142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4" name="Forma Livre: Forma 33">
                  <a:extLst>
                    <a:ext uri="{FF2B5EF4-FFF2-40B4-BE49-F238E27FC236}">
                      <a16:creationId xmlns:a16="http://schemas.microsoft.com/office/drawing/2014/main" id="{D8DA9793-BF06-6EEF-1453-CE65C25FF796}"/>
                    </a:ext>
                  </a:extLst>
                </xdr:cNvPr>
                <xdr:cNvSpPr/>
              </xdr:nvSpPr>
              <xdr:spPr>
                <a:xfrm>
                  <a:off x="9998203" y="543250"/>
                  <a:ext cx="1301495" cy="1290446"/>
                </a:xfrm>
                <a:custGeom>
                  <a:avLst/>
                  <a:gdLst>
                    <a:gd name="connsiteX0" fmla="*/ 974122 w 1301495"/>
                    <a:gd name="connsiteY0" fmla="*/ 85344 h 1290446"/>
                    <a:gd name="connsiteX1" fmla="*/ 1052418 w 1301495"/>
                    <a:gd name="connsiteY1" fmla="*/ 217932 h 1290446"/>
                    <a:gd name="connsiteX2" fmla="*/ 899446 w 1301495"/>
                    <a:gd name="connsiteY2" fmla="*/ 369761 h 1290446"/>
                    <a:gd name="connsiteX3" fmla="*/ 818674 w 1301495"/>
                    <a:gd name="connsiteY3" fmla="*/ 346996 h 1290446"/>
                    <a:gd name="connsiteX4" fmla="*/ 650367 w 1301495"/>
                    <a:gd name="connsiteY4" fmla="*/ 303752 h 1290446"/>
                    <a:gd name="connsiteX5" fmla="*/ 305848 w 1301495"/>
                    <a:gd name="connsiteY5" fmla="*/ 645224 h 1290446"/>
                    <a:gd name="connsiteX6" fmla="*/ 650367 w 1301495"/>
                    <a:gd name="connsiteY6" fmla="*/ 986981 h 1290446"/>
                    <a:gd name="connsiteX7" fmla="*/ 958977 w 1301495"/>
                    <a:gd name="connsiteY7" fmla="*/ 797243 h 1290446"/>
                    <a:gd name="connsiteX8" fmla="*/ 650748 w 1301495"/>
                    <a:gd name="connsiteY8" fmla="*/ 797243 h 1290446"/>
                    <a:gd name="connsiteX9" fmla="*/ 497586 w 1301495"/>
                    <a:gd name="connsiteY9" fmla="*/ 645319 h 1290446"/>
                    <a:gd name="connsiteX10" fmla="*/ 650748 w 1301495"/>
                    <a:gd name="connsiteY10" fmla="*/ 493681 h 1290446"/>
                    <a:gd name="connsiteX11" fmla="*/ 1148239 w 1301495"/>
                    <a:gd name="connsiteY11" fmla="*/ 493395 h 1290446"/>
                    <a:gd name="connsiteX12" fmla="*/ 1301496 w 1301495"/>
                    <a:gd name="connsiteY12" fmla="*/ 645224 h 1290446"/>
                    <a:gd name="connsiteX13" fmla="*/ 650653 w 1301495"/>
                    <a:gd name="connsiteY13" fmla="*/ 1290447 h 1290446"/>
                    <a:gd name="connsiteX14" fmla="*/ 0 w 1301495"/>
                    <a:gd name="connsiteY14" fmla="*/ 645224 h 1290446"/>
                    <a:gd name="connsiteX15" fmla="*/ 650748 w 1301495"/>
                    <a:gd name="connsiteY15" fmla="*/ 0 h 1290446"/>
                    <a:gd name="connsiteX16" fmla="*/ 974217 w 1301495"/>
                    <a:gd name="connsiteY16" fmla="*/ 85153 h 1290446"/>
                    <a:gd name="connsiteX17" fmla="*/ 974026 w 1301495"/>
                    <a:gd name="connsiteY17" fmla="*/ 85344 h 129044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</a:cxnLst>
                  <a:rect l="l" t="t" r="r" b="b"/>
                  <a:pathLst>
                    <a:path w="1301495" h="1290446">
                      <a:moveTo>
                        <a:pt x="974122" y="85344"/>
                      </a:moveTo>
                      <a:cubicBezTo>
                        <a:pt x="1020794" y="111347"/>
                        <a:pt x="1052418" y="160877"/>
                        <a:pt x="1052418" y="217932"/>
                      </a:cubicBezTo>
                      <a:cubicBezTo>
                        <a:pt x="1052418" y="301752"/>
                        <a:pt x="983932" y="369761"/>
                        <a:pt x="899446" y="369761"/>
                      </a:cubicBezTo>
                      <a:cubicBezTo>
                        <a:pt x="869823" y="369761"/>
                        <a:pt x="842105" y="361474"/>
                        <a:pt x="818674" y="346996"/>
                      </a:cubicBezTo>
                      <a:cubicBezTo>
                        <a:pt x="768667" y="319278"/>
                        <a:pt x="711422" y="303752"/>
                        <a:pt x="650367" y="303752"/>
                      </a:cubicBezTo>
                      <a:cubicBezTo>
                        <a:pt x="459962" y="303752"/>
                        <a:pt x="305848" y="456533"/>
                        <a:pt x="305848" y="645224"/>
                      </a:cubicBezTo>
                      <a:cubicBezTo>
                        <a:pt x="305848" y="833914"/>
                        <a:pt x="459962" y="986981"/>
                        <a:pt x="650367" y="986981"/>
                      </a:cubicBezTo>
                      <a:cubicBezTo>
                        <a:pt x="785622" y="986981"/>
                        <a:pt x="902684" y="909733"/>
                        <a:pt x="958977" y="797243"/>
                      </a:cubicBezTo>
                      <a:lnTo>
                        <a:pt x="650748" y="797243"/>
                      </a:lnTo>
                      <a:cubicBezTo>
                        <a:pt x="566356" y="797243"/>
                        <a:pt x="497586" y="729329"/>
                        <a:pt x="497586" y="645319"/>
                      </a:cubicBezTo>
                      <a:cubicBezTo>
                        <a:pt x="497586" y="561308"/>
                        <a:pt x="566356" y="493681"/>
                        <a:pt x="650748" y="493681"/>
                      </a:cubicBezTo>
                      <a:cubicBezTo>
                        <a:pt x="982408" y="493681"/>
                        <a:pt x="1148239" y="493586"/>
                        <a:pt x="1148239" y="493395"/>
                      </a:cubicBezTo>
                      <a:cubicBezTo>
                        <a:pt x="1233011" y="493681"/>
                        <a:pt x="1301496" y="561499"/>
                        <a:pt x="1301496" y="645224"/>
                      </a:cubicBezTo>
                      <a:cubicBezTo>
                        <a:pt x="1301496" y="1001649"/>
                        <a:pt x="1010126" y="1290447"/>
                        <a:pt x="650653" y="1290447"/>
                      </a:cubicBezTo>
                      <a:cubicBezTo>
                        <a:pt x="291179" y="1290447"/>
                        <a:pt x="0" y="1001649"/>
                        <a:pt x="0" y="645224"/>
                      </a:cubicBezTo>
                      <a:cubicBezTo>
                        <a:pt x="0" y="288798"/>
                        <a:pt x="291465" y="0"/>
                        <a:pt x="650748" y="0"/>
                      </a:cubicBezTo>
                      <a:cubicBezTo>
                        <a:pt x="768382" y="0"/>
                        <a:pt x="878681" y="30956"/>
                        <a:pt x="974217" y="85153"/>
                      </a:cubicBezTo>
                      <a:lnTo>
                        <a:pt x="974026" y="85344"/>
                      </a:lnTo>
                      <a:close/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5" name="Forma Livre: Forma 34">
                  <a:extLst>
                    <a:ext uri="{FF2B5EF4-FFF2-40B4-BE49-F238E27FC236}">
                      <a16:creationId xmlns:a16="http://schemas.microsoft.com/office/drawing/2014/main" id="{0F07BC02-39E0-645A-CB15-E0F472969011}"/>
                    </a:ext>
                  </a:extLst>
                </xdr:cNvPr>
                <xdr:cNvSpPr/>
              </xdr:nvSpPr>
              <xdr:spPr>
                <a:xfrm>
                  <a:off x="6118195" y="543345"/>
                  <a:ext cx="2060543" cy="1290066"/>
                </a:xfrm>
                <a:custGeom>
                  <a:avLst/>
                  <a:gdLst>
                    <a:gd name="connsiteX0" fmla="*/ 993362 w 2060543"/>
                    <a:gd name="connsiteY0" fmla="*/ 96774 h 1290066"/>
                    <a:gd name="connsiteX1" fmla="*/ 1067372 w 2060543"/>
                    <a:gd name="connsiteY1" fmla="*/ 227457 h 1290066"/>
                    <a:gd name="connsiteX2" fmla="*/ 914210 w 2060543"/>
                    <a:gd name="connsiteY2" fmla="*/ 379381 h 1290066"/>
                    <a:gd name="connsiteX3" fmla="*/ 831628 w 2060543"/>
                    <a:gd name="connsiteY3" fmla="*/ 354330 h 1290066"/>
                    <a:gd name="connsiteX4" fmla="*/ 650748 w 2060543"/>
                    <a:gd name="connsiteY4" fmla="*/ 303657 h 1290066"/>
                    <a:gd name="connsiteX5" fmla="*/ 306229 w 2060543"/>
                    <a:gd name="connsiteY5" fmla="*/ 645128 h 1290066"/>
                    <a:gd name="connsiteX6" fmla="*/ 650748 w 2060543"/>
                    <a:gd name="connsiteY6" fmla="*/ 986885 h 1290066"/>
                    <a:gd name="connsiteX7" fmla="*/ 980408 w 2060543"/>
                    <a:gd name="connsiteY7" fmla="*/ 745141 h 1290066"/>
                    <a:gd name="connsiteX8" fmla="*/ 1173766 w 2060543"/>
                    <a:gd name="connsiteY8" fmla="*/ 118205 h 1290066"/>
                    <a:gd name="connsiteX9" fmla="*/ 1320165 w 2060543"/>
                    <a:gd name="connsiteY9" fmla="*/ 12573 h 1290066"/>
                    <a:gd name="connsiteX10" fmla="*/ 1907477 w 2060543"/>
                    <a:gd name="connsiteY10" fmla="*/ 12573 h 1290066"/>
                    <a:gd name="connsiteX11" fmla="*/ 2060543 w 2060543"/>
                    <a:gd name="connsiteY11" fmla="*/ 164402 h 1290066"/>
                    <a:gd name="connsiteX12" fmla="*/ 1907477 w 2060543"/>
                    <a:gd name="connsiteY12" fmla="*/ 316135 h 1290066"/>
                    <a:gd name="connsiteX13" fmla="*/ 1479995 w 2060543"/>
                    <a:gd name="connsiteY13" fmla="*/ 316135 h 1290066"/>
                    <a:gd name="connsiteX14" fmla="*/ 1419511 w 2060543"/>
                    <a:gd name="connsiteY14" fmla="*/ 358902 h 1290066"/>
                    <a:gd name="connsiteX15" fmla="*/ 1273683 w 2060543"/>
                    <a:gd name="connsiteY15" fmla="*/ 831723 h 1290066"/>
                    <a:gd name="connsiteX16" fmla="*/ 650748 w 2060543"/>
                    <a:gd name="connsiteY16" fmla="*/ 1290066 h 1290066"/>
                    <a:gd name="connsiteX17" fmla="*/ 0 w 2060543"/>
                    <a:gd name="connsiteY17" fmla="*/ 645033 h 1290066"/>
                    <a:gd name="connsiteX18" fmla="*/ 650653 w 2060543"/>
                    <a:gd name="connsiteY18" fmla="*/ 0 h 1290066"/>
                    <a:gd name="connsiteX19" fmla="*/ 993362 w 2060543"/>
                    <a:gd name="connsiteY19" fmla="*/ 96679 h 1290066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</a:cxnLst>
                  <a:rect l="l" t="t" r="r" b="b"/>
                  <a:pathLst>
                    <a:path w="2060543" h="1290066">
                      <a:moveTo>
                        <a:pt x="993362" y="96774"/>
                      </a:moveTo>
                      <a:cubicBezTo>
                        <a:pt x="1038511" y="123158"/>
                        <a:pt x="1067372" y="171926"/>
                        <a:pt x="1067372" y="227457"/>
                      </a:cubicBezTo>
                      <a:cubicBezTo>
                        <a:pt x="1067372" y="311468"/>
                        <a:pt x="998696" y="379381"/>
                        <a:pt x="914210" y="379381"/>
                      </a:cubicBezTo>
                      <a:cubicBezTo>
                        <a:pt x="883730" y="379381"/>
                        <a:pt x="855726" y="369665"/>
                        <a:pt x="831628" y="354330"/>
                      </a:cubicBezTo>
                      <a:cubicBezTo>
                        <a:pt x="778764" y="322231"/>
                        <a:pt x="717042" y="303657"/>
                        <a:pt x="650748" y="303657"/>
                      </a:cubicBezTo>
                      <a:cubicBezTo>
                        <a:pt x="460343" y="303657"/>
                        <a:pt x="306229" y="456533"/>
                        <a:pt x="306229" y="645128"/>
                      </a:cubicBezTo>
                      <a:cubicBezTo>
                        <a:pt x="306229" y="833723"/>
                        <a:pt x="460343" y="986885"/>
                        <a:pt x="650748" y="986885"/>
                      </a:cubicBezTo>
                      <a:cubicBezTo>
                        <a:pt x="806863" y="986885"/>
                        <a:pt x="937832" y="886111"/>
                        <a:pt x="980408" y="745141"/>
                      </a:cubicBezTo>
                      <a:lnTo>
                        <a:pt x="1173766" y="118205"/>
                      </a:lnTo>
                      <a:cubicBezTo>
                        <a:pt x="1193387" y="56959"/>
                        <a:pt x="1252157" y="12573"/>
                        <a:pt x="1320165" y="12573"/>
                      </a:cubicBezTo>
                      <a:lnTo>
                        <a:pt x="1907477" y="12573"/>
                      </a:lnTo>
                      <a:cubicBezTo>
                        <a:pt x="1991868" y="12573"/>
                        <a:pt x="2060543" y="80486"/>
                        <a:pt x="2060543" y="164402"/>
                      </a:cubicBezTo>
                      <a:cubicBezTo>
                        <a:pt x="2060543" y="248317"/>
                        <a:pt x="1991963" y="316135"/>
                        <a:pt x="1907477" y="316135"/>
                      </a:cubicBezTo>
                      <a:lnTo>
                        <a:pt x="1479995" y="316135"/>
                      </a:lnTo>
                      <a:cubicBezTo>
                        <a:pt x="1452086" y="316135"/>
                        <a:pt x="1427988" y="334137"/>
                        <a:pt x="1419511" y="358902"/>
                      </a:cubicBezTo>
                      <a:lnTo>
                        <a:pt x="1273683" y="831723"/>
                      </a:lnTo>
                      <a:cubicBezTo>
                        <a:pt x="1193006" y="1096994"/>
                        <a:pt x="944499" y="1290066"/>
                        <a:pt x="650748" y="1290066"/>
                      </a:cubicBezTo>
                      <a:cubicBezTo>
                        <a:pt x="291179" y="1290257"/>
                        <a:pt x="0" y="1001459"/>
                        <a:pt x="0" y="645033"/>
                      </a:cubicBezTo>
                      <a:cubicBezTo>
                        <a:pt x="0" y="288608"/>
                        <a:pt x="291179" y="0"/>
                        <a:pt x="650653" y="0"/>
                      </a:cubicBezTo>
                      <a:cubicBezTo>
                        <a:pt x="776383" y="0"/>
                        <a:pt x="893636" y="35243"/>
                        <a:pt x="993362" y="96679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  <xdr:sp macro="" textlink="">
              <xdr:nvSpPr>
                <xdr:cNvPr id="36" name="Forma Livre: Forma 35">
                  <a:extLst>
                    <a:ext uri="{FF2B5EF4-FFF2-40B4-BE49-F238E27FC236}">
                      <a16:creationId xmlns:a16="http://schemas.microsoft.com/office/drawing/2014/main" id="{DDA6130E-29DD-2D66-7AEA-A928B864D849}"/>
                    </a:ext>
                  </a:extLst>
                </xdr:cNvPr>
                <xdr:cNvSpPr/>
              </xdr:nvSpPr>
              <xdr:spPr>
                <a:xfrm>
                  <a:off x="7363207" y="543218"/>
                  <a:ext cx="2200941" cy="1290192"/>
                </a:xfrm>
                <a:custGeom>
                  <a:avLst/>
                  <a:gdLst>
                    <a:gd name="connsiteX0" fmla="*/ 640175 w 2200941"/>
                    <a:gd name="connsiteY0" fmla="*/ 929576 h 1290192"/>
                    <a:gd name="connsiteX1" fmla="*/ 640366 w 2200941"/>
                    <a:gd name="connsiteY1" fmla="*/ 929005 h 1290192"/>
                    <a:gd name="connsiteX2" fmla="*/ 892683 w 2200941"/>
                    <a:gd name="connsiteY2" fmla="*/ 109855 h 1290192"/>
                    <a:gd name="connsiteX3" fmla="*/ 1039654 w 2200941"/>
                    <a:gd name="connsiteY3" fmla="*/ 508 h 1290192"/>
                    <a:gd name="connsiteX4" fmla="*/ 1053560 w 2200941"/>
                    <a:gd name="connsiteY4" fmla="*/ 127 h 1290192"/>
                    <a:gd name="connsiteX5" fmla="*/ 1071943 w 2200941"/>
                    <a:gd name="connsiteY5" fmla="*/ 127 h 1290192"/>
                    <a:gd name="connsiteX6" fmla="*/ 1217962 w 2200941"/>
                    <a:gd name="connsiteY6" fmla="*/ 106807 h 1290192"/>
                    <a:gd name="connsiteX7" fmla="*/ 1391984 w 2200941"/>
                    <a:gd name="connsiteY7" fmla="*/ 671735 h 1290192"/>
                    <a:gd name="connsiteX8" fmla="*/ 1564386 w 2200941"/>
                    <a:gd name="connsiteY8" fmla="*/ 111855 h 1290192"/>
                    <a:gd name="connsiteX9" fmla="*/ 1711928 w 2200941"/>
                    <a:gd name="connsiteY9" fmla="*/ 603 h 1290192"/>
                    <a:gd name="connsiteX10" fmla="*/ 1725930 w 2200941"/>
                    <a:gd name="connsiteY10" fmla="*/ 413 h 1290192"/>
                    <a:gd name="connsiteX11" fmla="*/ 1744027 w 2200941"/>
                    <a:gd name="connsiteY11" fmla="*/ 603 h 1290192"/>
                    <a:gd name="connsiteX12" fmla="*/ 1890522 w 2200941"/>
                    <a:gd name="connsiteY12" fmla="*/ 107283 h 1290192"/>
                    <a:gd name="connsiteX13" fmla="*/ 2193322 w 2200941"/>
                    <a:gd name="connsiteY13" fmla="*/ 1091121 h 1290192"/>
                    <a:gd name="connsiteX14" fmla="*/ 2200942 w 2200941"/>
                    <a:gd name="connsiteY14" fmla="*/ 1138365 h 1290192"/>
                    <a:gd name="connsiteX15" fmla="*/ 2047780 w 2200941"/>
                    <a:gd name="connsiteY15" fmla="*/ 1290098 h 1290192"/>
                    <a:gd name="connsiteX16" fmla="*/ 1901476 w 2200941"/>
                    <a:gd name="connsiteY16" fmla="*/ 1183418 h 1290192"/>
                    <a:gd name="connsiteX17" fmla="*/ 1727930 w 2200941"/>
                    <a:gd name="connsiteY17" fmla="*/ 620109 h 1290192"/>
                    <a:gd name="connsiteX18" fmla="*/ 1553718 w 2200941"/>
                    <a:gd name="connsiteY18" fmla="*/ 1185609 h 1290192"/>
                    <a:gd name="connsiteX19" fmla="*/ 1408081 w 2200941"/>
                    <a:gd name="connsiteY19" fmla="*/ 1290193 h 1290192"/>
                    <a:gd name="connsiteX20" fmla="*/ 1389602 w 2200941"/>
                    <a:gd name="connsiteY20" fmla="*/ 1290193 h 1290192"/>
                    <a:gd name="connsiteX21" fmla="*/ 1375601 w 2200941"/>
                    <a:gd name="connsiteY21" fmla="*/ 1289812 h 1290192"/>
                    <a:gd name="connsiteX22" fmla="*/ 1229582 w 2200941"/>
                    <a:gd name="connsiteY22" fmla="*/ 1183513 h 1290192"/>
                    <a:gd name="connsiteX23" fmla="*/ 1055846 w 2200941"/>
                    <a:gd name="connsiteY23" fmla="*/ 619443 h 1290192"/>
                    <a:gd name="connsiteX24" fmla="*/ 886873 w 2200941"/>
                    <a:gd name="connsiteY24" fmla="*/ 1167702 h 1290192"/>
                    <a:gd name="connsiteX25" fmla="*/ 740188 w 2200941"/>
                    <a:gd name="connsiteY25" fmla="*/ 1276953 h 1290192"/>
                    <a:gd name="connsiteX26" fmla="*/ 152971 w 2200941"/>
                    <a:gd name="connsiteY26" fmla="*/ 1276953 h 1290192"/>
                    <a:gd name="connsiteX27" fmla="*/ 0 w 2200941"/>
                    <a:gd name="connsiteY27" fmla="*/ 1125887 h 1290192"/>
                    <a:gd name="connsiteX28" fmla="*/ 153162 w 2200941"/>
                    <a:gd name="connsiteY28" fmla="*/ 974153 h 1290192"/>
                    <a:gd name="connsiteX29" fmla="*/ 579310 w 2200941"/>
                    <a:gd name="connsiteY29" fmla="*/ 974153 h 1290192"/>
                    <a:gd name="connsiteX30" fmla="*/ 640175 w 2200941"/>
                    <a:gd name="connsiteY30" fmla="*/ 929767 h 1290192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  <a:cxn ang="0">
                      <a:pos x="connsiteX27" y="connsiteY27"/>
                    </a:cxn>
                    <a:cxn ang="0">
                      <a:pos x="connsiteX28" y="connsiteY28"/>
                    </a:cxn>
                    <a:cxn ang="0">
                      <a:pos x="connsiteX29" y="connsiteY29"/>
                    </a:cxn>
                    <a:cxn ang="0">
                      <a:pos x="connsiteX30" y="connsiteY30"/>
                    </a:cxn>
                  </a:cxnLst>
                  <a:rect l="l" t="t" r="r" b="b"/>
                  <a:pathLst>
                    <a:path w="2200941" h="1290192">
                      <a:moveTo>
                        <a:pt x="640175" y="929576"/>
                      </a:moveTo>
                      <a:lnTo>
                        <a:pt x="640366" y="929005"/>
                      </a:lnTo>
                      <a:lnTo>
                        <a:pt x="892683" y="109855"/>
                      </a:lnTo>
                      <a:cubicBezTo>
                        <a:pt x="911257" y="46704"/>
                        <a:pt x="969931" y="508"/>
                        <a:pt x="1039654" y="508"/>
                      </a:cubicBezTo>
                      <a:cubicBezTo>
                        <a:pt x="1044416" y="508"/>
                        <a:pt x="1048036" y="127"/>
                        <a:pt x="1053560" y="127"/>
                      </a:cubicBezTo>
                      <a:cubicBezTo>
                        <a:pt x="1060799" y="-159"/>
                        <a:pt x="1065752" y="127"/>
                        <a:pt x="1071943" y="127"/>
                      </a:cubicBezTo>
                      <a:cubicBezTo>
                        <a:pt x="1140523" y="127"/>
                        <a:pt x="1198531" y="45085"/>
                        <a:pt x="1217962" y="106807"/>
                      </a:cubicBezTo>
                      <a:lnTo>
                        <a:pt x="1391984" y="671735"/>
                      </a:lnTo>
                      <a:lnTo>
                        <a:pt x="1564386" y="111855"/>
                      </a:lnTo>
                      <a:cubicBezTo>
                        <a:pt x="1582579" y="47943"/>
                        <a:pt x="1641729" y="603"/>
                        <a:pt x="1711928" y="603"/>
                      </a:cubicBezTo>
                      <a:cubicBezTo>
                        <a:pt x="1716595" y="603"/>
                        <a:pt x="1720405" y="413"/>
                        <a:pt x="1725930" y="413"/>
                      </a:cubicBezTo>
                      <a:cubicBezTo>
                        <a:pt x="1732883" y="413"/>
                        <a:pt x="1737836" y="603"/>
                        <a:pt x="1744027" y="603"/>
                      </a:cubicBezTo>
                      <a:cubicBezTo>
                        <a:pt x="1812798" y="603"/>
                        <a:pt x="1870805" y="45466"/>
                        <a:pt x="1890522" y="107283"/>
                      </a:cubicBezTo>
                      <a:lnTo>
                        <a:pt x="2193322" y="1091121"/>
                      </a:lnTo>
                      <a:cubicBezTo>
                        <a:pt x="2198275" y="1105980"/>
                        <a:pt x="2200942" y="1121886"/>
                        <a:pt x="2200942" y="1138365"/>
                      </a:cubicBezTo>
                      <a:cubicBezTo>
                        <a:pt x="2200942" y="1222280"/>
                        <a:pt x="2132457" y="1290098"/>
                        <a:pt x="2047780" y="1290098"/>
                      </a:cubicBezTo>
                      <a:cubicBezTo>
                        <a:pt x="1979200" y="1290098"/>
                        <a:pt x="1920907" y="1245330"/>
                        <a:pt x="1901476" y="1183418"/>
                      </a:cubicBezTo>
                      <a:lnTo>
                        <a:pt x="1727930" y="620109"/>
                      </a:lnTo>
                      <a:lnTo>
                        <a:pt x="1553718" y="1185609"/>
                      </a:lnTo>
                      <a:cubicBezTo>
                        <a:pt x="1532763" y="1244378"/>
                        <a:pt x="1474946" y="1290193"/>
                        <a:pt x="1408081" y="1290193"/>
                      </a:cubicBezTo>
                      <a:lnTo>
                        <a:pt x="1389602" y="1290193"/>
                      </a:lnTo>
                      <a:cubicBezTo>
                        <a:pt x="1384173" y="1289907"/>
                        <a:pt x="1380363" y="1289812"/>
                        <a:pt x="1375601" y="1289812"/>
                      </a:cubicBezTo>
                      <a:cubicBezTo>
                        <a:pt x="1307020" y="1289812"/>
                        <a:pt x="1249204" y="1245140"/>
                        <a:pt x="1229582" y="1183513"/>
                      </a:cubicBezTo>
                      <a:lnTo>
                        <a:pt x="1055846" y="619443"/>
                      </a:lnTo>
                      <a:lnTo>
                        <a:pt x="886873" y="1167702"/>
                      </a:lnTo>
                      <a:cubicBezTo>
                        <a:pt x="868299" y="1230852"/>
                        <a:pt x="809530" y="1276953"/>
                        <a:pt x="740188" y="1276953"/>
                      </a:cubicBezTo>
                      <a:lnTo>
                        <a:pt x="152971" y="1276953"/>
                      </a:lnTo>
                      <a:cubicBezTo>
                        <a:pt x="68485" y="1276953"/>
                        <a:pt x="0" y="1209897"/>
                        <a:pt x="0" y="1125887"/>
                      </a:cubicBezTo>
                      <a:cubicBezTo>
                        <a:pt x="0" y="1041876"/>
                        <a:pt x="68485" y="974153"/>
                        <a:pt x="153162" y="974153"/>
                      </a:cubicBezTo>
                      <a:lnTo>
                        <a:pt x="579310" y="974153"/>
                      </a:lnTo>
                      <a:cubicBezTo>
                        <a:pt x="607790" y="974153"/>
                        <a:pt x="632174" y="955580"/>
                        <a:pt x="640175" y="929767"/>
                      </a:cubicBezTo>
                    </a:path>
                  </a:pathLst>
                </a:custGeom>
                <a:solidFill>
                  <a:schemeClr val="bg1"/>
                </a:solidFill>
                <a:ln w="9525" cap="flat">
                  <a:noFill/>
                  <a:prstDash val="solid"/>
                  <a:miter/>
                </a:ln>
              </xdr:spPr>
              <xdr:txBody>
                <a:bodyPr wrap="square" rtlCol="0" anchor="ctr"/>
                <a:lstStyle>
                  <a:defPPr>
                    <a:defRPr lang="pt-BR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pt-BR"/>
                </a:p>
              </xdr:txBody>
            </xdr:sp>
          </xdr:grpSp>
        </xdr:grpSp>
        <xdr:grpSp>
          <xdr:nvGrpSpPr>
            <xdr:cNvPr id="26" name="Agrupar 25">
              <a:extLst>
                <a:ext uri="{FF2B5EF4-FFF2-40B4-BE49-F238E27FC236}">
                  <a16:creationId xmlns:a16="http://schemas.microsoft.com/office/drawing/2014/main" id="{E9CBB4C1-5B90-674F-2468-470802FBDB20}"/>
                </a:ext>
              </a:extLst>
            </xdr:cNvPr>
            <xdr:cNvGrpSpPr/>
          </xdr:nvGrpSpPr>
          <xdr:grpSpPr>
            <a:xfrm>
              <a:off x="166794" y="656743"/>
              <a:ext cx="1490837" cy="299784"/>
              <a:chOff x="665660" y="804361"/>
              <a:chExt cx="4972991" cy="984371"/>
            </a:xfrm>
          </xdr:grpSpPr>
          <xdr:pic>
            <xdr:nvPicPr>
              <xdr:cNvPr id="27" name="Gráfico 15">
                <a:extLst>
                  <a:ext uri="{FF2B5EF4-FFF2-40B4-BE49-F238E27FC236}">
                    <a16:creationId xmlns:a16="http://schemas.microsoft.com/office/drawing/2014/main" id="{7067B53F-A47C-51AE-193A-C8CB67604BC3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2">
                <a:extLst>
                  <a:ext uri="{96DAC541-7B7A-43D3-8B79-37D633B846F1}">
                    <asvg:svgBlip xmlns:asvg="http://schemas.microsoft.com/office/drawing/2016/SVG/main" r:embed="rId3"/>
                  </a:ext>
                </a:extLst>
              </a:blip>
              <a:stretch>
                <a:fillRect/>
              </a:stretch>
            </xdr:blipFill>
            <xdr:spPr>
              <a:xfrm>
                <a:off x="665660" y="804361"/>
                <a:ext cx="4972991" cy="984371"/>
              </a:xfrm>
              <a:prstGeom prst="rect">
                <a:avLst/>
              </a:prstGeom>
            </xdr:spPr>
          </xdr:pic>
          <xdr:sp macro="" textlink="">
            <xdr:nvSpPr>
              <xdr:cNvPr id="28" name="Elipse 27">
                <a:extLst>
                  <a:ext uri="{FF2B5EF4-FFF2-40B4-BE49-F238E27FC236}">
                    <a16:creationId xmlns:a16="http://schemas.microsoft.com/office/drawing/2014/main" id="{3AF45196-79E6-1D5E-26A9-833979F7F375}"/>
                  </a:ext>
                </a:extLst>
              </xdr:cNvPr>
              <xdr:cNvSpPr/>
            </xdr:nvSpPr>
            <xdr:spPr>
              <a:xfrm>
                <a:off x="3614392" y="1405462"/>
                <a:ext cx="248171" cy="248169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29" name="Retângulo: Cantos Arredondados 28">
                <a:extLst>
                  <a:ext uri="{FF2B5EF4-FFF2-40B4-BE49-F238E27FC236}">
                    <a16:creationId xmlns:a16="http://schemas.microsoft.com/office/drawing/2014/main" id="{C4D77692-E2DB-27F1-76DA-4B2EC4CD67A0}"/>
                  </a:ext>
                </a:extLst>
              </xdr:cNvPr>
              <xdr:cNvSpPr/>
            </xdr:nvSpPr>
            <xdr:spPr>
              <a:xfrm>
                <a:off x="5457477" y="1677643"/>
                <a:ext cx="171092" cy="93736"/>
              </a:xfrm>
              <a:prstGeom prst="roundRect">
                <a:avLst>
                  <a:gd name="adj" fmla="val 50000"/>
                </a:avLst>
              </a:prstGeom>
              <a:noFill/>
              <a:ln w="6350">
                <a:gradFill flip="none" rotWithShape="1">
                  <a:gsLst>
                    <a:gs pos="10000">
                      <a:schemeClr val="accent3"/>
                    </a:gs>
                    <a:gs pos="90000">
                      <a:schemeClr val="accent4"/>
                    </a:gs>
                  </a:gsLst>
                  <a:lin ang="16200000" scaled="1"/>
                  <a:tileRect/>
                </a:gradFill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  <xdr:sp macro="" textlink="">
            <xdr:nvSpPr>
              <xdr:cNvPr id="30" name="Elipse 29">
                <a:extLst>
                  <a:ext uri="{FF2B5EF4-FFF2-40B4-BE49-F238E27FC236}">
                    <a16:creationId xmlns:a16="http://schemas.microsoft.com/office/drawing/2014/main" id="{9415A7F5-1B7F-76DE-013F-412FC4FC9D3B}"/>
                  </a:ext>
                </a:extLst>
              </xdr:cNvPr>
              <xdr:cNvSpPr/>
            </xdr:nvSpPr>
            <xdr:spPr>
              <a:xfrm>
                <a:off x="5532172" y="1686303"/>
                <a:ext cx="89052" cy="82238"/>
              </a:xfrm>
              <a:prstGeom prst="ellipse">
                <a:avLst/>
              </a:prstGeom>
              <a:gradFill>
                <a:gsLst>
                  <a:gs pos="10000">
                    <a:srgbClr val="1FFE8C"/>
                  </a:gs>
                  <a:gs pos="90000">
                    <a:srgbClr val="C5FE3F"/>
                  </a:gs>
                </a:gsLst>
                <a:lin ang="0" scaled="0"/>
              </a:gra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wrap="square" rtlCol="0" anchor="ctr"/>
              <a:lstStyle>
                <a:defPPr>
                  <a:defRPr lang="pt-BR"/>
                </a:defPPr>
                <a:lvl1pPr marL="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endParaRPr lang="pt-BR"/>
              </a:p>
            </xdr:txBody>
          </xdr:sp>
        </xdr:grpSp>
      </xdr:grpSp>
      <xdr:pic>
        <xdr:nvPicPr>
          <xdr:cNvPr id="4" name="Imagem 3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509EFCE7-EB6A-5D42-02BF-36B410797D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>
            <a:extLst>
              <a:ext uri="{BEBA8EAE-BF5A-486C-A8C5-ECC9F3942E4B}">
                <a14:imgProps xmlns:a14="http://schemas.microsoft.com/office/drawing/2010/main">
                  <a14:imgLayer r:embed="rId6">
                    <a14:imgEffect>
                      <a14:backgroundRemoval t="10000" b="90000" l="10000" r="90000"/>
                    </a14:imgEffect>
                  </a14:imgLayer>
                </a14:imgProps>
              </a:ext>
            </a:extLst>
          </a:blip>
          <a:stretch>
            <a:fillRect/>
          </a:stretch>
        </xdr:blipFill>
        <xdr:spPr>
          <a:xfrm>
            <a:off x="8063905" y="451053"/>
            <a:ext cx="953484" cy="469415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2547896</xdr:colOff>
      <xdr:row>0</xdr:row>
      <xdr:rowOff>90534</xdr:rowOff>
    </xdr:from>
    <xdr:to>
      <xdr:col>11</xdr:col>
      <xdr:colOff>259773</xdr:colOff>
      <xdr:row>5</xdr:row>
      <xdr:rowOff>95250</xdr:rowOff>
    </xdr:to>
    <xdr:sp macro="" textlink="">
      <xdr:nvSpPr>
        <xdr:cNvPr id="25" name="CaixaDeTexto 24">
          <a:extLst>
            <a:ext uri="{FF2B5EF4-FFF2-40B4-BE49-F238E27FC236}">
              <a16:creationId xmlns:a16="http://schemas.microsoft.com/office/drawing/2014/main" id="{D9CEF7F6-6495-45C0-9A9E-F169CC8C3290}"/>
            </a:ext>
            <a:ext uri="{147F2762-F138-4A5C-976F-8EAC2B608ADB}">
              <a16:predDERef xmlns:a16="http://schemas.microsoft.com/office/drawing/2014/main" pred="{00000000-0008-0000-0000-000021000000}"/>
            </a:ext>
          </a:extLst>
        </xdr:cNvPr>
        <xdr:cNvSpPr txBox="1"/>
      </xdr:nvSpPr>
      <xdr:spPr>
        <a:xfrm>
          <a:off x="3205987" y="90534"/>
          <a:ext cx="9540195" cy="9572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BR" sz="2800" b="1">
              <a:solidFill>
                <a:schemeClr val="bg1"/>
              </a:solidFill>
              <a:latin typeface="+mj-lt"/>
              <a:ea typeface="+mj-lt"/>
              <a:cs typeface="+mj-lt"/>
            </a:rPr>
            <a:t>RECEITA OPERACIONAL</a:t>
          </a:r>
          <a:endParaRPr lang="en-US" sz="2800" b="1">
            <a:solidFill>
              <a:schemeClr val="bg1"/>
            </a:solidFill>
            <a:latin typeface="+mj-lt"/>
            <a:ea typeface="+mj-lt"/>
            <a:cs typeface="+mj-lt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055894\AppData\Local\Microsoft\Windows\INetCache\Content.Outlook\Y1YZNJJ9\teste_atualizado1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Earnings/Mem&#243;ria%20ER%204T25%20v1.xlsx" TargetMode="External"/><Relationship Id="rId2" Type="http://schemas.openxmlformats.org/officeDocument/2006/relationships/externalLinkPath" Target="https://cemigbr.sharepoint.com/sites/RI905/Documentos%20Compartilhados/MERCADO%20INVESTIDOR/Informa&#231;&#245;es%20Trimestrais%20RI/2025/Informa&#231;&#245;es%20Trimestrais%204T25/Earnings/Mem&#243;ria%20ER%204T25%20v1.xlsx" TargetMode="External"/><Relationship Id="rId1" Type="http://schemas.openxmlformats.org/officeDocument/2006/relationships/externalLinkPath" Target="/sites/RI905/Documentos%20Compartilhados/MERCADO%20INVESTIDOR/Informa&#231;&#245;es%20Trimestrais%20RI/2025/Informa&#231;&#245;es%20Trimestrais%204T25/Earnings/Mem&#243;ria%20ER%204T25%20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 pot inst"/>
      <sheetName val="Evol GF"/>
      <sheetName val="16032020"/>
      <sheetName val="10022020"/>
      <sheetName val="resumo"/>
      <sheetName val="06122019"/>
      <sheetName val="21082019"/>
      <sheetName val="23072019"/>
      <sheetName val="05062019"/>
      <sheetName val="01052019"/>
      <sheetName val="11012019"/>
      <sheetName val="31122018 (2)"/>
      <sheetName val="31122017 (2)"/>
      <sheetName val="31122018"/>
      <sheetName val="20122018"/>
      <sheetName val="28112018"/>
      <sheetName val="01082018"/>
      <sheetName val="01062018"/>
      <sheetName val="01032018"/>
      <sheetName val="01012018"/>
      <sheetName val="01122017"/>
      <sheetName val="30102017"/>
      <sheetName val="27092017"/>
      <sheetName val="08092017"/>
      <sheetName val="19072017"/>
      <sheetName val="20042017"/>
      <sheetName val="31032017"/>
      <sheetName val="20F (3)"/>
      <sheetName val="31122016"/>
      <sheetName val="04112016"/>
      <sheetName val="05082016"/>
      <sheetName val="29062016"/>
      <sheetName val="18062016"/>
      <sheetName val="19052016"/>
      <sheetName val="28042016"/>
      <sheetName val="20042016"/>
      <sheetName val="13012016"/>
      <sheetName val="06012016"/>
      <sheetName val="01082015"/>
      <sheetName val="04032015"/>
      <sheetName val="27022015"/>
      <sheetName val="31122014"/>
      <sheetName val="14122014"/>
      <sheetName val="Power View2"/>
      <sheetName val="referência"/>
      <sheetName val="20F (2)"/>
      <sheetName val="20F"/>
      <sheetName val="Dow Jones 2018"/>
      <sheetName val="teste_atualizado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ário"/>
      <sheetName val="Destaques"/>
      <sheetName val="Resultado Consolidado"/>
      <sheetName val="Mercado de energia consolidado"/>
      <sheetName val="Desempenho Cemig D"/>
      <sheetName val="Energia distribuída segmento D"/>
      <sheetName val="DEC FEC"/>
      <sheetName val="Índice de Contas Arrecadadas"/>
      <sheetName val="Perdas"/>
      <sheetName val="Desempenho Cemig GT_Holding"/>
      <sheetName val="Desempenho Gasmig"/>
      <sheetName val="Desempenho Financeiro"/>
      <sheetName val="Evolução da Venda de Energia"/>
      <sheetName val="Custo Pessoal"/>
      <sheetName val="Receitas e Despesas Financeiras"/>
      <sheetName val="Equivalência Patrimonial"/>
      <sheetName val="Ebitda Consolidado"/>
      <sheetName val="Ebitda Consolidado (2)"/>
      <sheetName val="Investimentos real."/>
      <sheetName val="Investimentos proj."/>
      <sheetName val="Endividamento"/>
      <sheetName val="Dívida"/>
      <sheetName val="Indicadores ESG"/>
      <sheetName val="Gráfico ações"/>
      <sheetName val="Usinas"/>
      <sheetName val="Solares"/>
      <sheetName val="RAP"/>
      <sheetName val="Resultado Regulatório T"/>
      <sheetName val="Informações Complementares"/>
      <sheetName val="Informações Complementares|ing"/>
      <sheetName val="BP"/>
      <sheetName val="DFC"/>
      <sheetName val="DRE e Lajida"/>
      <sheetName val="Resultado Operacional"/>
      <sheetName val="Resultado Financeiro"/>
      <sheetName val="Empréstimos"/>
      <sheetName val="Equivalência"/>
      <sheetName val="Não recorrente apresentação"/>
      <sheetName val="Grafico DFC apresentação"/>
      <sheetName val="Dados Cemig D"/>
      <sheetName val="Plano de Saúde"/>
      <sheetName val="Custos apresentação"/>
      <sheetName val="Lajida e Opex regulatorio"/>
      <sheetName val="Gasmig"/>
      <sheetName val="Consenso"/>
      <sheetName val="DRE 4T D"/>
      <sheetName val="DRE 4T 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3" t="str">
            <v>Perdas Reais, TWh</v>
          </cell>
          <cell r="D3" t="str">
            <v>Perdas Reais Totais, %</v>
          </cell>
          <cell r="E3" t="str">
            <v>Perdas Regulatórias Totais, %</v>
          </cell>
        </row>
        <row r="4">
          <cell r="B4">
            <v>2019</v>
          </cell>
          <cell r="C4">
            <v>6.61</v>
          </cell>
          <cell r="D4">
            <v>12.71</v>
          </cell>
          <cell r="E4">
            <v>11.51</v>
          </cell>
        </row>
        <row r="5">
          <cell r="B5">
            <v>2020</v>
          </cell>
          <cell r="C5">
            <v>6.55</v>
          </cell>
          <cell r="D5">
            <v>12.57</v>
          </cell>
          <cell r="E5">
            <v>11.43</v>
          </cell>
        </row>
        <row r="6">
          <cell r="B6">
            <v>2021</v>
          </cell>
          <cell r="C6">
            <v>6.14</v>
          </cell>
          <cell r="D6">
            <v>11.23</v>
          </cell>
          <cell r="E6">
            <v>11.28</v>
          </cell>
        </row>
        <row r="7">
          <cell r="B7">
            <v>2022</v>
          </cell>
          <cell r="C7">
            <v>6.17</v>
          </cell>
          <cell r="D7">
            <v>11.11</v>
          </cell>
          <cell r="E7">
            <v>11.23</v>
          </cell>
        </row>
        <row r="8">
          <cell r="B8">
            <v>2023</v>
          </cell>
          <cell r="C8">
            <v>6.24</v>
          </cell>
          <cell r="D8">
            <v>10.71</v>
          </cell>
          <cell r="E8">
            <v>10.84</v>
          </cell>
        </row>
        <row r="9">
          <cell r="B9">
            <v>2024</v>
          </cell>
          <cell r="C9">
            <v>6.31</v>
          </cell>
          <cell r="D9">
            <v>10.36</v>
          </cell>
          <cell r="E9">
            <v>10.51</v>
          </cell>
        </row>
        <row r="10">
          <cell r="B10">
            <v>2025</v>
          </cell>
          <cell r="C10">
            <v>6.92</v>
          </cell>
          <cell r="D10">
            <v>11.42</v>
          </cell>
          <cell r="E10">
            <v>11.46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A3">
            <v>2018</v>
          </cell>
          <cell r="B3">
            <v>954</v>
          </cell>
        </row>
        <row r="4">
          <cell r="A4">
            <v>2019</v>
          </cell>
          <cell r="B4">
            <v>1235</v>
          </cell>
        </row>
        <row r="5">
          <cell r="A5">
            <v>2020</v>
          </cell>
          <cell r="B5">
            <v>1640</v>
          </cell>
        </row>
        <row r="6">
          <cell r="A6" t="str">
            <v>2021</v>
          </cell>
          <cell r="B6">
            <v>2123</v>
          </cell>
        </row>
        <row r="7">
          <cell r="A7">
            <v>2022</v>
          </cell>
          <cell r="B7">
            <v>3568</v>
          </cell>
        </row>
        <row r="8">
          <cell r="A8">
            <v>2023</v>
          </cell>
          <cell r="B8">
            <v>4829</v>
          </cell>
        </row>
        <row r="9">
          <cell r="A9">
            <v>2024</v>
          </cell>
          <cell r="B9">
            <v>5714</v>
          </cell>
        </row>
        <row r="10">
          <cell r="A10">
            <v>2025</v>
          </cell>
          <cell r="B10">
            <v>6628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ctr"/>
      <a:lstStyle>
        <a:defPPr marL="0" marR="0" indent="0" algn="ctr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sz="2800" b="1">
            <a:solidFill>
              <a:schemeClr val="bg1"/>
            </a:solidFill>
            <a:latin typeface="+mj-lt"/>
            <a:ea typeface="+mj-lt"/>
            <a:cs typeface="+mj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CEMIG 23">
    <a:dk1>
      <a:srgbClr val="000000"/>
    </a:dk1>
    <a:lt1>
      <a:sysClr val="window" lastClr="FFFFFF"/>
    </a:lt1>
    <a:dk2>
      <a:srgbClr val="3F3F3F"/>
    </a:dk2>
    <a:lt2>
      <a:srgbClr val="E7E6E6"/>
    </a:lt2>
    <a:accent1>
      <a:srgbClr val="107762"/>
    </a:accent1>
    <a:accent2>
      <a:srgbClr val="0A2F27"/>
    </a:accent2>
    <a:accent3>
      <a:srgbClr val="1FFE8C"/>
    </a:accent3>
    <a:accent4>
      <a:srgbClr val="C5FE3F"/>
    </a:accent4>
    <a:accent5>
      <a:srgbClr val="FBAF17"/>
    </a:accent5>
    <a:accent6>
      <a:srgbClr val="FEF43F"/>
    </a:accent6>
    <a:hlink>
      <a:srgbClr val="1FFE8C"/>
    </a:hlink>
    <a:folHlink>
      <a:srgbClr val="C5FE3F"/>
    </a:folHlink>
  </a:clrScheme>
  <a:fontScheme name="CEMIG 23">
    <a:majorFont>
      <a:latin typeface="Arial Bold"/>
      <a:ea typeface=""/>
      <a:cs typeface=""/>
    </a:majorFont>
    <a:minorFont>
      <a:latin typeface="Arial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CEMIG">
    <a:dk1>
      <a:sysClr val="windowText" lastClr="000000"/>
    </a:dk1>
    <a:lt1>
      <a:sysClr val="window" lastClr="FFFFFF"/>
    </a:lt1>
    <a:dk2>
      <a:srgbClr val="107762"/>
    </a:dk2>
    <a:lt2>
      <a:srgbClr val="DFE3E5"/>
    </a:lt2>
    <a:accent1>
      <a:srgbClr val="1FFE8C"/>
    </a:accent1>
    <a:accent2>
      <a:srgbClr val="C5FE3F"/>
    </a:accent2>
    <a:accent3>
      <a:srgbClr val="107762"/>
    </a:accent3>
    <a:accent4>
      <a:srgbClr val="0A2F27"/>
    </a:accent4>
    <a:accent5>
      <a:srgbClr val="FBAF17"/>
    </a:accent5>
    <a:accent6>
      <a:srgbClr val="FEF43F"/>
    </a:accent6>
    <a:hlink>
      <a:srgbClr val="107762"/>
    </a:hlink>
    <a:folHlink>
      <a:srgbClr val="1FFE8C"/>
    </a:folHlink>
  </a:clrScheme>
  <a:fontScheme name="CEMIG">
    <a:majorFont>
      <a:latin typeface="Century Gothic"/>
      <a:ea typeface=""/>
      <a:cs typeface=""/>
    </a:majorFont>
    <a:minorFont>
      <a:latin typeface="Century Gothic"/>
      <a:ea typeface=""/>
      <a:cs typeface="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O49"/>
  <sheetViews>
    <sheetView tabSelected="1" workbookViewId="0"/>
  </sheetViews>
  <sheetFormatPr defaultColWidth="0" defaultRowHeight="15" zeroHeight="1" x14ac:dyDescent="0.25"/>
  <cols>
    <col min="1" max="1" width="7.42578125" style="1" customWidth="1"/>
    <col min="2" max="12" width="8.7109375" style="1" customWidth="1"/>
    <col min="13" max="13" width="13.42578125" style="1" customWidth="1"/>
    <col min="14" max="16384" width="13.42578125" style="1" hidden="1"/>
  </cols>
  <sheetData>
    <row r="1" spans="14:15" x14ac:dyDescent="0.25">
      <c r="N1" s="52"/>
      <c r="O1" s="52"/>
    </row>
    <row r="2" spans="14:15" x14ac:dyDescent="0.25">
      <c r="N2" s="52"/>
      <c r="O2" s="52"/>
    </row>
    <row r="3" spans="14:15" x14ac:dyDescent="0.25">
      <c r="N3" s="52"/>
      <c r="O3" s="52"/>
    </row>
    <row r="4" spans="14:15" x14ac:dyDescent="0.25">
      <c r="N4" s="52"/>
      <c r="O4" s="52"/>
    </row>
    <row r="5" spans="14:15" x14ac:dyDescent="0.25">
      <c r="N5" s="52"/>
      <c r="O5" s="52"/>
    </row>
    <row r="6" spans="14:15" x14ac:dyDescent="0.25">
      <c r="N6" s="52"/>
      <c r="O6" s="52"/>
    </row>
    <row r="7" spans="14:15" x14ac:dyDescent="0.25">
      <c r="N7" s="52"/>
      <c r="O7" s="52"/>
    </row>
    <row r="8" spans="14:15" x14ac:dyDescent="0.25">
      <c r="N8" s="52"/>
      <c r="O8" s="52"/>
    </row>
    <row r="9" spans="14:15" x14ac:dyDescent="0.25">
      <c r="N9" s="52"/>
      <c r="O9" s="52"/>
    </row>
    <row r="10" spans="14:15" x14ac:dyDescent="0.25">
      <c r="N10" s="52"/>
      <c r="O10" s="52"/>
    </row>
    <row r="11" spans="14:15" x14ac:dyDescent="0.25">
      <c r="N11" s="52"/>
      <c r="O11" s="52"/>
    </row>
    <row r="12" spans="14:15" x14ac:dyDescent="0.25">
      <c r="N12" s="52"/>
      <c r="O12" s="52"/>
    </row>
    <row r="13" spans="14:15" x14ac:dyDescent="0.25">
      <c r="N13" s="52"/>
      <c r="O13" s="52"/>
    </row>
    <row r="14" spans="14:15" x14ac:dyDescent="0.25">
      <c r="N14" s="52"/>
      <c r="O14" s="52"/>
    </row>
    <row r="15" spans="14:15" x14ac:dyDescent="0.25">
      <c r="N15" s="52"/>
      <c r="O15" s="52"/>
    </row>
    <row r="16" spans="14:15" x14ac:dyDescent="0.25">
      <c r="N16" s="52"/>
      <c r="O16" s="52"/>
    </row>
    <row r="17" spans="14:15" x14ac:dyDescent="0.25">
      <c r="N17" s="52"/>
      <c r="O17" s="52"/>
    </row>
    <row r="18" spans="14:15" x14ac:dyDescent="0.25">
      <c r="N18" s="52"/>
      <c r="O18" s="52"/>
    </row>
    <row r="19" spans="14:15" x14ac:dyDescent="0.25">
      <c r="N19" s="52"/>
      <c r="O19" s="52"/>
    </row>
    <row r="20" spans="14:15" x14ac:dyDescent="0.25">
      <c r="N20" s="52"/>
      <c r="O20" s="52"/>
    </row>
    <row r="21" spans="14:15" x14ac:dyDescent="0.25">
      <c r="N21" s="52"/>
      <c r="O21" s="52"/>
    </row>
    <row r="22" spans="14:15" x14ac:dyDescent="0.25">
      <c r="N22" s="52"/>
      <c r="O22" s="52"/>
    </row>
    <row r="23" spans="14:15" x14ac:dyDescent="0.25">
      <c r="N23" s="52"/>
      <c r="O23" s="52"/>
    </row>
    <row r="24" spans="14:15" x14ac:dyDescent="0.25">
      <c r="N24" s="52"/>
      <c r="O24" s="52"/>
    </row>
    <row r="25" spans="14:15" x14ac:dyDescent="0.25">
      <c r="N25" s="52"/>
      <c r="O25" s="52"/>
    </row>
    <row r="26" spans="14:15" x14ac:dyDescent="0.25">
      <c r="N26" s="52"/>
      <c r="O26" s="52"/>
    </row>
    <row r="27" spans="14:15" x14ac:dyDescent="0.25">
      <c r="N27" s="52"/>
      <c r="O27" s="52"/>
    </row>
    <row r="28" spans="14:15" x14ac:dyDescent="0.25">
      <c r="N28" s="52"/>
      <c r="O28" s="52"/>
    </row>
    <row r="29" spans="14:15" x14ac:dyDescent="0.25">
      <c r="N29" s="52"/>
      <c r="O29" s="52"/>
    </row>
    <row r="30" spans="14:15" x14ac:dyDescent="0.25">
      <c r="N30" s="52"/>
      <c r="O30" s="52"/>
    </row>
    <row r="31" spans="14:15" x14ac:dyDescent="0.25">
      <c r="N31" s="52"/>
      <c r="O31" s="52"/>
    </row>
    <row r="32" spans="14:15" x14ac:dyDescent="0.25">
      <c r="N32" s="52"/>
      <c r="O32" s="52"/>
    </row>
    <row r="33" spans="2:15" hidden="1" x14ac:dyDescent="0.25"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</row>
    <row r="34" spans="2:15" hidden="1" x14ac:dyDescent="0.25"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</row>
    <row r="35" spans="2:15" hidden="1" x14ac:dyDescent="0.25"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</row>
    <row r="36" spans="2:15" hidden="1" x14ac:dyDescent="0.25"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</row>
    <row r="37" spans="2:15" hidden="1" x14ac:dyDescent="0.25"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</row>
    <row r="38" spans="2:15" hidden="1" x14ac:dyDescent="0.25"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</row>
    <row r="39" spans="2:15" hidden="1" x14ac:dyDescent="0.25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</row>
    <row r="40" spans="2:15" hidden="1" x14ac:dyDescent="0.25"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</row>
    <row r="41" spans="2:15" hidden="1" x14ac:dyDescent="0.25"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</row>
    <row r="42" spans="2:15" hidden="1" x14ac:dyDescent="0.25"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</row>
    <row r="49" x14ac:dyDescent="0.25"/>
  </sheetData>
  <pageMargins left="0.511811024" right="0.511811024" top="0.78740157499999996" bottom="0.78740157499999996" header="0.31496062000000002" footer="0.31496062000000002"/>
  <pageSetup paperSize="9" orientation="landscape" horizontalDpi="300" verticalDpi="300" r:id="rId1"/>
  <headerFooter>
    <oddFooter>&amp;R_x000D_&amp;1#&amp;"Calibri"&amp;10&amp;K000000 Classificação: Público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/>
  <dimension ref="B5:AG42"/>
  <sheetViews>
    <sheetView showGridLines="0" zoomScale="55" zoomScaleNormal="55" workbookViewId="0">
      <selection activeCell="M5" sqref="M5"/>
    </sheetView>
  </sheetViews>
  <sheetFormatPr defaultColWidth="8.7109375" defaultRowHeight="15" x14ac:dyDescent="0.25"/>
  <cols>
    <col min="1" max="1" width="9.85546875" customWidth="1"/>
    <col min="2" max="2" width="53" bestFit="1" customWidth="1"/>
    <col min="3" max="3" width="16.140625" customWidth="1"/>
    <col min="4" max="4" width="16.28515625" customWidth="1"/>
    <col min="5" max="12" width="14.42578125" customWidth="1"/>
    <col min="13" max="13" width="15.28515625" customWidth="1"/>
    <col min="14" max="15" width="14.5703125" customWidth="1"/>
    <col min="16" max="16" width="13.28515625" customWidth="1"/>
    <col min="17" max="17" width="12.28515625" customWidth="1"/>
    <col min="18" max="18" width="14" bestFit="1" customWidth="1"/>
    <col min="19" max="19" width="12" bestFit="1" customWidth="1"/>
    <col min="20" max="20" width="12.42578125" bestFit="1" customWidth="1"/>
    <col min="21" max="21" width="12.85546875" bestFit="1" customWidth="1"/>
    <col min="22" max="22" width="14" bestFit="1" customWidth="1"/>
    <col min="23" max="23" width="12.42578125" bestFit="1" customWidth="1"/>
    <col min="24" max="24" width="12" bestFit="1" customWidth="1"/>
    <col min="25" max="26" width="12.85546875" bestFit="1" customWidth="1"/>
    <col min="27" max="27" width="12.42578125" bestFit="1" customWidth="1"/>
    <col min="28" max="29" width="12" bestFit="1" customWidth="1"/>
    <col min="30" max="31" width="10.28515625" bestFit="1" customWidth="1"/>
    <col min="32" max="32" width="11.28515625" bestFit="1" customWidth="1"/>
    <col min="33" max="33" width="10.28515625" bestFit="1" customWidth="1"/>
  </cols>
  <sheetData>
    <row r="5" spans="2:33" ht="15" customHeight="1" x14ac:dyDescent="0.25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Q5" s="113"/>
      <c r="R5" s="113"/>
      <c r="S5" s="14"/>
      <c r="T5" s="14"/>
      <c r="U5" s="14"/>
    </row>
    <row r="6" spans="2:33" ht="1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Q6" s="14"/>
      <c r="R6" s="14"/>
      <c r="S6" s="14"/>
      <c r="T6" s="14"/>
      <c r="U6" s="14"/>
    </row>
    <row r="7" spans="2:33" ht="15" customHeight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Q7" s="14"/>
      <c r="R7" s="14"/>
      <c r="S7" s="14"/>
      <c r="T7" s="14"/>
      <c r="U7" s="14"/>
    </row>
    <row r="8" spans="2:33" ht="19.5" customHeight="1" x14ac:dyDescent="0.25">
      <c r="B8" s="13" t="s">
        <v>167</v>
      </c>
      <c r="C8" s="14"/>
      <c r="D8" s="14"/>
      <c r="K8" s="14"/>
      <c r="L8" s="14"/>
      <c r="M8" s="14"/>
      <c r="N8" s="14"/>
      <c r="O8" s="14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</row>
    <row r="9" spans="2:33" ht="21" customHeight="1" x14ac:dyDescent="0.25">
      <c r="B9" s="401"/>
      <c r="C9" s="512" t="s">
        <v>166</v>
      </c>
      <c r="D9" s="513"/>
      <c r="E9" s="512" t="s">
        <v>213</v>
      </c>
      <c r="F9" s="513"/>
      <c r="K9" s="13"/>
      <c r="L9" s="13"/>
      <c r="M9" s="2"/>
      <c r="N9" s="2"/>
      <c r="O9" s="2"/>
      <c r="Q9" s="2"/>
      <c r="R9" s="2"/>
    </row>
    <row r="10" spans="2:33" ht="21" customHeight="1" x14ac:dyDescent="0.25">
      <c r="B10" s="502"/>
      <c r="C10" s="516" t="s">
        <v>169</v>
      </c>
      <c r="D10" s="516" t="s">
        <v>170</v>
      </c>
      <c r="E10" s="508">
        <v>2025</v>
      </c>
      <c r="F10" s="510">
        <v>2024</v>
      </c>
      <c r="H10" s="403" t="s">
        <v>168</v>
      </c>
      <c r="I10" s="403"/>
      <c r="J10" s="403"/>
      <c r="K10" s="403"/>
      <c r="L10" s="403"/>
      <c r="M10" s="403"/>
      <c r="N10" s="403"/>
      <c r="O10" s="403"/>
      <c r="P10" s="403"/>
      <c r="Q10" s="403"/>
      <c r="R10" s="403"/>
      <c r="S10" s="403"/>
      <c r="T10" s="403"/>
      <c r="U10" s="403"/>
      <c r="V10" s="403"/>
      <c r="W10" s="403"/>
      <c r="X10" s="403"/>
      <c r="Y10" s="403"/>
      <c r="Z10" s="403"/>
      <c r="AA10" s="403"/>
      <c r="AB10" s="403"/>
      <c r="AC10" s="403"/>
      <c r="AD10" s="403"/>
    </row>
    <row r="11" spans="2:33" ht="27.75" customHeight="1" x14ac:dyDescent="0.25">
      <c r="B11" s="507"/>
      <c r="C11" s="509"/>
      <c r="D11" s="509"/>
      <c r="E11" s="509"/>
      <c r="F11" s="511"/>
      <c r="G11" s="14"/>
      <c r="H11" s="264" t="s">
        <v>172</v>
      </c>
      <c r="I11" s="264" t="s">
        <v>173</v>
      </c>
      <c r="J11" s="264" t="s">
        <v>174</v>
      </c>
      <c r="K11" s="145">
        <v>2024</v>
      </c>
      <c r="L11" s="145" t="s">
        <v>175</v>
      </c>
      <c r="M11" s="145" t="s">
        <v>176</v>
      </c>
      <c r="N11" s="145" t="s">
        <v>177</v>
      </c>
      <c r="O11" s="145">
        <v>2023</v>
      </c>
      <c r="P11" s="145" t="s">
        <v>179</v>
      </c>
      <c r="Q11" s="145" t="s">
        <v>180</v>
      </c>
      <c r="R11" s="145" t="s">
        <v>181</v>
      </c>
      <c r="S11" s="145">
        <v>2022</v>
      </c>
      <c r="T11" s="145" t="s">
        <v>182</v>
      </c>
      <c r="U11" s="145" t="s">
        <v>183</v>
      </c>
      <c r="V11" s="145" t="s">
        <v>184</v>
      </c>
      <c r="W11" s="145">
        <v>2021</v>
      </c>
      <c r="X11" s="145" t="s">
        <v>185</v>
      </c>
      <c r="Y11" s="145" t="s">
        <v>186</v>
      </c>
      <c r="Z11" s="145" t="s">
        <v>187</v>
      </c>
      <c r="AA11" s="145">
        <v>2020</v>
      </c>
      <c r="AB11" s="145" t="s">
        <v>188</v>
      </c>
      <c r="AC11" s="145" t="s">
        <v>189</v>
      </c>
      <c r="AD11" s="145" t="s">
        <v>190</v>
      </c>
    </row>
    <row r="12" spans="2:33" ht="24" customHeight="1" x14ac:dyDescent="0.25">
      <c r="B12" s="38" t="s">
        <v>245</v>
      </c>
      <c r="C12" s="117">
        <v>5200988</v>
      </c>
      <c r="D12" s="117">
        <v>4922913</v>
      </c>
      <c r="E12" s="117">
        <v>19177984</v>
      </c>
      <c r="F12" s="117">
        <v>16693873</v>
      </c>
      <c r="G12" s="304"/>
      <c r="H12" s="117">
        <v>5163067</v>
      </c>
      <c r="I12" s="117">
        <v>4547303</v>
      </c>
      <c r="J12" s="117">
        <v>4266626</v>
      </c>
      <c r="K12" s="117">
        <v>16693873</v>
      </c>
      <c r="L12" s="117">
        <v>4567101</v>
      </c>
      <c r="M12" s="117">
        <v>3693227</v>
      </c>
      <c r="N12" s="117">
        <v>3510632</v>
      </c>
      <c r="O12" s="117">
        <v>14648090</v>
      </c>
      <c r="P12" s="117">
        <v>3778480</v>
      </c>
      <c r="Q12" s="117">
        <v>3468393</v>
      </c>
      <c r="R12" s="117">
        <v>3444067</v>
      </c>
      <c r="S12" s="117">
        <v>14613985</v>
      </c>
      <c r="T12" s="117">
        <v>4125675</v>
      </c>
      <c r="U12" s="117">
        <v>3445961</v>
      </c>
      <c r="V12" s="117">
        <v>3103382</v>
      </c>
      <c r="W12" s="117">
        <v>16101254</v>
      </c>
      <c r="X12" s="117">
        <v>5302305</v>
      </c>
      <c r="Y12" s="117">
        <v>3309234</v>
      </c>
      <c r="Z12" s="117">
        <v>3108114</v>
      </c>
      <c r="AA12" s="117">
        <v>12111489</v>
      </c>
      <c r="AB12" s="117">
        <v>2958679</v>
      </c>
      <c r="AC12" s="117">
        <v>2755238</v>
      </c>
      <c r="AD12" s="117">
        <v>2814495</v>
      </c>
    </row>
    <row r="13" spans="2:33" ht="24" customHeight="1" x14ac:dyDescent="0.25">
      <c r="B13" s="72" t="s">
        <v>246</v>
      </c>
      <c r="C13" s="118">
        <v>750628</v>
      </c>
      <c r="D13" s="118">
        <v>691644</v>
      </c>
      <c r="E13" s="118">
        <v>3060655</v>
      </c>
      <c r="F13" s="118">
        <v>3156948</v>
      </c>
      <c r="G13" s="304"/>
      <c r="H13" s="118">
        <v>766046</v>
      </c>
      <c r="I13" s="118">
        <v>776715</v>
      </c>
      <c r="J13" s="118">
        <v>767266</v>
      </c>
      <c r="K13" s="118">
        <v>3156948</v>
      </c>
      <c r="L13" s="118">
        <v>804946</v>
      </c>
      <c r="M13" s="118">
        <v>817136</v>
      </c>
      <c r="N13" s="118">
        <v>843222</v>
      </c>
      <c r="O13" s="118">
        <v>2936790</v>
      </c>
      <c r="P13" s="118">
        <v>769491</v>
      </c>
      <c r="Q13" s="118">
        <v>704850</v>
      </c>
      <c r="R13" s="118">
        <v>700181</v>
      </c>
      <c r="S13" s="118">
        <v>2670715</v>
      </c>
      <c r="T13" s="118">
        <v>588444</v>
      </c>
      <c r="U13" s="118">
        <v>560170</v>
      </c>
      <c r="V13" s="118">
        <v>868532</v>
      </c>
      <c r="W13" s="118">
        <v>3336985</v>
      </c>
      <c r="X13" s="118">
        <v>653534</v>
      </c>
      <c r="Y13" s="118">
        <v>701915</v>
      </c>
      <c r="Z13" s="118">
        <v>746312</v>
      </c>
      <c r="AA13" s="118">
        <v>1747811</v>
      </c>
      <c r="AB13" s="118">
        <v>534788</v>
      </c>
      <c r="AC13" s="118">
        <v>257441</v>
      </c>
      <c r="AD13" s="118">
        <v>365012</v>
      </c>
    </row>
    <row r="14" spans="2:33" ht="24" customHeight="1" x14ac:dyDescent="0.25">
      <c r="B14" s="38" t="s">
        <v>247</v>
      </c>
      <c r="C14" s="117">
        <v>227205</v>
      </c>
      <c r="D14" s="117">
        <v>563716</v>
      </c>
      <c r="E14" s="117">
        <v>1442064</v>
      </c>
      <c r="F14" s="117">
        <v>2126709</v>
      </c>
      <c r="G14" s="304"/>
      <c r="H14" s="117">
        <v>240910</v>
      </c>
      <c r="I14" s="117">
        <v>485097</v>
      </c>
      <c r="J14" s="117">
        <v>488852</v>
      </c>
      <c r="K14" s="117">
        <v>2126709</v>
      </c>
      <c r="L14" s="117">
        <v>543988</v>
      </c>
      <c r="M14" s="117">
        <v>508828</v>
      </c>
      <c r="N14" s="117">
        <v>510177</v>
      </c>
      <c r="O14" s="117">
        <v>2237013</v>
      </c>
      <c r="P14" s="117">
        <v>527146</v>
      </c>
      <c r="Q14" s="117">
        <v>572442</v>
      </c>
      <c r="R14" s="117">
        <v>614803</v>
      </c>
      <c r="S14" s="117">
        <v>2735482</v>
      </c>
      <c r="T14" s="117">
        <v>782453</v>
      </c>
      <c r="U14" s="117">
        <v>692063</v>
      </c>
      <c r="V14" s="117">
        <v>563781</v>
      </c>
      <c r="W14" s="117">
        <v>2011340</v>
      </c>
      <c r="X14" s="117">
        <v>560010</v>
      </c>
      <c r="Y14" s="117">
        <v>480517</v>
      </c>
      <c r="Z14" s="117">
        <v>387525</v>
      </c>
      <c r="AA14" s="117">
        <v>1083089</v>
      </c>
      <c r="AB14" s="117">
        <v>207361</v>
      </c>
      <c r="AC14" s="117">
        <v>231378</v>
      </c>
      <c r="AD14" s="117">
        <v>311925</v>
      </c>
    </row>
    <row r="15" spans="2:33" ht="24" customHeight="1" x14ac:dyDescent="0.25">
      <c r="B15" s="72" t="s">
        <v>248</v>
      </c>
      <c r="C15" s="118">
        <v>1835609</v>
      </c>
      <c r="D15" s="118">
        <v>1518396</v>
      </c>
      <c r="E15" s="118">
        <v>6102936</v>
      </c>
      <c r="F15" s="118">
        <v>5002461</v>
      </c>
      <c r="G15" s="304"/>
      <c r="H15" s="118">
        <v>1602092</v>
      </c>
      <c r="I15" s="118">
        <v>1463371</v>
      </c>
      <c r="J15" s="118">
        <v>1201864</v>
      </c>
      <c r="K15" s="118">
        <v>5002461</v>
      </c>
      <c r="L15" s="118">
        <v>1336151</v>
      </c>
      <c r="M15" s="118">
        <v>1226933</v>
      </c>
      <c r="N15" s="118">
        <v>920981</v>
      </c>
      <c r="O15" s="118">
        <v>4071712</v>
      </c>
      <c r="P15" s="118">
        <v>1193629</v>
      </c>
      <c r="Q15" s="118">
        <v>964240</v>
      </c>
      <c r="R15" s="118">
        <v>703281</v>
      </c>
      <c r="S15" s="118">
        <v>3536442</v>
      </c>
      <c r="T15" s="118">
        <v>1135414</v>
      </c>
      <c r="U15" s="118">
        <v>771160</v>
      </c>
      <c r="V15" s="118">
        <v>491262</v>
      </c>
      <c r="W15" s="118">
        <v>2035648</v>
      </c>
      <c r="X15" s="118">
        <v>552536</v>
      </c>
      <c r="Y15" s="118">
        <v>437186</v>
      </c>
      <c r="Z15" s="118">
        <v>348375</v>
      </c>
      <c r="AA15" s="118">
        <v>1581475</v>
      </c>
      <c r="AB15" s="118">
        <v>438960</v>
      </c>
      <c r="AC15" s="118">
        <v>373405</v>
      </c>
      <c r="AD15" s="118">
        <v>310271</v>
      </c>
    </row>
    <row r="16" spans="2:33" ht="24" customHeight="1" x14ac:dyDescent="0.25">
      <c r="B16" s="38" t="s">
        <v>249</v>
      </c>
      <c r="C16" s="117">
        <v>381535</v>
      </c>
      <c r="D16" s="117">
        <v>332460</v>
      </c>
      <c r="E16" s="117">
        <v>1453421</v>
      </c>
      <c r="F16" s="117">
        <v>1399427</v>
      </c>
      <c r="G16" s="304"/>
      <c r="H16" s="117">
        <v>337206</v>
      </c>
      <c r="I16" s="117">
        <v>388389</v>
      </c>
      <c r="J16" s="117">
        <v>346290</v>
      </c>
      <c r="K16" s="117">
        <v>1399427</v>
      </c>
      <c r="L16" s="117">
        <v>326125</v>
      </c>
      <c r="M16" s="117">
        <v>416784</v>
      </c>
      <c r="N16" s="117">
        <v>324058</v>
      </c>
      <c r="O16" s="117">
        <v>1307900</v>
      </c>
      <c r="P16" s="117">
        <v>302927</v>
      </c>
      <c r="Q16" s="117">
        <v>321233</v>
      </c>
      <c r="R16" s="117">
        <v>335197</v>
      </c>
      <c r="S16" s="117">
        <v>1351999</v>
      </c>
      <c r="T16" s="117">
        <v>309758</v>
      </c>
      <c r="U16" s="117">
        <v>370647</v>
      </c>
      <c r="V16" s="117">
        <v>303567</v>
      </c>
      <c r="W16" s="117">
        <v>1240468</v>
      </c>
      <c r="X16" s="117">
        <v>262275</v>
      </c>
      <c r="Y16" s="117">
        <v>342869</v>
      </c>
      <c r="Z16" s="117">
        <v>307454</v>
      </c>
      <c r="AA16" s="117">
        <v>1276076</v>
      </c>
      <c r="AB16" s="117">
        <v>290095</v>
      </c>
      <c r="AC16" s="117">
        <v>339183</v>
      </c>
      <c r="AD16" s="117">
        <v>311606</v>
      </c>
    </row>
    <row r="17" spans="2:30" ht="24" customHeight="1" x14ac:dyDescent="0.25">
      <c r="B17" s="72" t="s">
        <v>250</v>
      </c>
      <c r="C17" s="118">
        <v>78177</v>
      </c>
      <c r="D17" s="118">
        <v>48902</v>
      </c>
      <c r="E17" s="118">
        <v>215305</v>
      </c>
      <c r="F17" s="118">
        <v>172286</v>
      </c>
      <c r="G17" s="304"/>
      <c r="H17" s="118">
        <v>47819</v>
      </c>
      <c r="I17" s="118">
        <v>46024</v>
      </c>
      <c r="J17" s="118">
        <v>43285</v>
      </c>
      <c r="K17" s="118">
        <v>172286</v>
      </c>
      <c r="L17" s="118">
        <v>40965</v>
      </c>
      <c r="M17" s="118">
        <v>43187</v>
      </c>
      <c r="N17" s="118">
        <v>39232</v>
      </c>
      <c r="O17" s="118">
        <v>157121</v>
      </c>
      <c r="P17" s="118">
        <v>43603</v>
      </c>
      <c r="Q17" s="118">
        <v>36645</v>
      </c>
      <c r="R17" s="118">
        <v>38127</v>
      </c>
      <c r="S17" s="118">
        <v>83043</v>
      </c>
      <c r="T17" s="118">
        <v>24518</v>
      </c>
      <c r="U17" s="118">
        <v>36700</v>
      </c>
      <c r="V17" s="118">
        <v>37150</v>
      </c>
      <c r="W17" s="118">
        <v>134267</v>
      </c>
      <c r="X17" s="118">
        <v>55292</v>
      </c>
      <c r="Y17" s="118">
        <v>19675</v>
      </c>
      <c r="Z17" s="118">
        <v>29514</v>
      </c>
      <c r="AA17" s="118">
        <v>141847</v>
      </c>
      <c r="AB17" s="118">
        <v>75602</v>
      </c>
      <c r="AC17" s="118">
        <v>7440</v>
      </c>
      <c r="AD17" s="118">
        <v>25840</v>
      </c>
    </row>
    <row r="18" spans="2:30" ht="24" customHeight="1" x14ac:dyDescent="0.25">
      <c r="B18" s="38" t="s">
        <v>251</v>
      </c>
      <c r="C18" s="117">
        <v>-1067416</v>
      </c>
      <c r="D18" s="117">
        <v>121809</v>
      </c>
      <c r="E18" s="117">
        <v>-750390</v>
      </c>
      <c r="F18" s="117">
        <v>484513</v>
      </c>
      <c r="G18" s="304"/>
      <c r="H18" s="117">
        <v>105297</v>
      </c>
      <c r="I18" s="117">
        <v>109324</v>
      </c>
      <c r="J18" s="117">
        <v>102405</v>
      </c>
      <c r="K18" s="117">
        <v>484513</v>
      </c>
      <c r="L18" s="117">
        <v>122028</v>
      </c>
      <c r="M18" s="117">
        <v>98391</v>
      </c>
      <c r="N18" s="117">
        <v>142285</v>
      </c>
      <c r="O18" s="117">
        <v>591012</v>
      </c>
      <c r="P18" s="117">
        <v>168786</v>
      </c>
      <c r="Q18" s="117">
        <v>157841</v>
      </c>
      <c r="R18" s="117">
        <v>103038</v>
      </c>
      <c r="S18" s="117">
        <v>626028</v>
      </c>
      <c r="T18" s="117">
        <v>163946</v>
      </c>
      <c r="U18" s="117">
        <v>151285</v>
      </c>
      <c r="V18" s="117">
        <v>153480</v>
      </c>
      <c r="W18" s="117">
        <v>15194</v>
      </c>
      <c r="X18" s="117">
        <v>108934</v>
      </c>
      <c r="Y18" s="117">
        <v>109288</v>
      </c>
      <c r="Z18" s="117">
        <v>106683</v>
      </c>
      <c r="AA18" s="117">
        <v>438245</v>
      </c>
      <c r="AB18" s="117">
        <v>110512</v>
      </c>
      <c r="AC18" s="117">
        <v>118322</v>
      </c>
      <c r="AD18" s="117">
        <v>105405</v>
      </c>
    </row>
    <row r="19" spans="2:30" ht="24" customHeight="1" x14ac:dyDescent="0.25">
      <c r="B19" s="72" t="s">
        <v>252</v>
      </c>
      <c r="C19" s="118">
        <v>65219</v>
      </c>
      <c r="D19" s="118">
        <v>36933</v>
      </c>
      <c r="E19" s="118">
        <v>162983</v>
      </c>
      <c r="F19" s="118">
        <v>134170</v>
      </c>
      <c r="G19" s="304"/>
      <c r="H19" s="118">
        <v>32417</v>
      </c>
      <c r="I19" s="118">
        <v>26654</v>
      </c>
      <c r="J19" s="118">
        <v>38693</v>
      </c>
      <c r="K19" s="118">
        <v>134170</v>
      </c>
      <c r="L19" s="118">
        <v>34676</v>
      </c>
      <c r="M19" s="118">
        <v>33591</v>
      </c>
      <c r="N19" s="118">
        <v>28970</v>
      </c>
      <c r="O19" s="118">
        <v>139813</v>
      </c>
      <c r="P19" s="118">
        <v>28478</v>
      </c>
      <c r="Q19" s="118">
        <v>30826</v>
      </c>
      <c r="R19" s="118">
        <v>29233</v>
      </c>
      <c r="S19" s="118">
        <v>148570</v>
      </c>
      <c r="T19" s="118">
        <v>34152</v>
      </c>
      <c r="U19" s="118">
        <v>33047</v>
      </c>
      <c r="V19" s="118">
        <v>20252</v>
      </c>
      <c r="W19" s="118">
        <v>94021</v>
      </c>
      <c r="X19" s="118">
        <v>23876</v>
      </c>
      <c r="Y19" s="118">
        <v>25352</v>
      </c>
      <c r="Z19" s="118">
        <v>20850</v>
      </c>
      <c r="AA19" s="118">
        <v>79077</v>
      </c>
      <c r="AB19" s="118">
        <v>22714</v>
      </c>
      <c r="AC19" s="118">
        <v>16141</v>
      </c>
      <c r="AD19" s="118">
        <v>18625</v>
      </c>
    </row>
    <row r="20" spans="2:30" ht="24" customHeight="1" x14ac:dyDescent="0.25">
      <c r="B20" s="38" t="s">
        <v>253</v>
      </c>
      <c r="C20" s="117">
        <v>704541</v>
      </c>
      <c r="D20" s="117">
        <v>618024</v>
      </c>
      <c r="E20" s="117">
        <v>2330471</v>
      </c>
      <c r="F20" s="117">
        <v>2142130</v>
      </c>
      <c r="G20" s="304"/>
      <c r="H20" s="117">
        <v>584209</v>
      </c>
      <c r="I20" s="117">
        <v>527007</v>
      </c>
      <c r="J20" s="117">
        <v>514714</v>
      </c>
      <c r="K20" s="117">
        <v>2142130</v>
      </c>
      <c r="L20" s="117">
        <v>497493</v>
      </c>
      <c r="M20" s="117">
        <v>507706</v>
      </c>
      <c r="N20" s="117">
        <v>518907</v>
      </c>
      <c r="O20" s="117">
        <v>1902164</v>
      </c>
      <c r="P20" s="117">
        <v>466584</v>
      </c>
      <c r="Q20" s="117">
        <v>456909</v>
      </c>
      <c r="R20" s="117">
        <v>467446</v>
      </c>
      <c r="S20" s="117">
        <v>1706166</v>
      </c>
      <c r="T20" s="117">
        <v>409376</v>
      </c>
      <c r="U20" s="117">
        <v>393367</v>
      </c>
      <c r="V20" s="117">
        <v>379749</v>
      </c>
      <c r="W20" s="117">
        <v>1449954</v>
      </c>
      <c r="X20" s="117">
        <v>354472</v>
      </c>
      <c r="Y20" s="117">
        <v>344641</v>
      </c>
      <c r="Z20" s="117">
        <v>342434</v>
      </c>
      <c r="AA20" s="117">
        <v>1264788</v>
      </c>
      <c r="AB20" s="117">
        <v>302775</v>
      </c>
      <c r="AC20" s="117">
        <v>302609</v>
      </c>
      <c r="AD20" s="117">
        <v>299081</v>
      </c>
    </row>
    <row r="21" spans="2:30" ht="24" customHeight="1" x14ac:dyDescent="0.25">
      <c r="B21" s="72" t="s">
        <v>254</v>
      </c>
      <c r="C21" s="118">
        <v>423244</v>
      </c>
      <c r="D21" s="118">
        <v>363965</v>
      </c>
      <c r="E21" s="118">
        <v>1533416</v>
      </c>
      <c r="F21" s="118">
        <v>1376028</v>
      </c>
      <c r="G21" s="304"/>
      <c r="H21" s="118">
        <v>377932</v>
      </c>
      <c r="I21" s="118">
        <v>368393</v>
      </c>
      <c r="J21" s="118">
        <v>363847</v>
      </c>
      <c r="K21" s="118">
        <v>1376028</v>
      </c>
      <c r="L21" s="118">
        <v>345742</v>
      </c>
      <c r="M21" s="118">
        <v>337779</v>
      </c>
      <c r="N21" s="118">
        <v>328542</v>
      </c>
      <c r="O21" s="118">
        <v>1274074</v>
      </c>
      <c r="P21" s="118">
        <v>316693</v>
      </c>
      <c r="Q21" s="118">
        <v>303263</v>
      </c>
      <c r="R21" s="118">
        <v>302666</v>
      </c>
      <c r="S21" s="118">
        <v>1182084</v>
      </c>
      <c r="T21" s="118">
        <v>297607</v>
      </c>
      <c r="U21" s="118">
        <v>288020</v>
      </c>
      <c r="V21" s="118">
        <v>283909</v>
      </c>
      <c r="W21" s="118">
        <v>1049109</v>
      </c>
      <c r="X21" s="118">
        <v>286400</v>
      </c>
      <c r="Y21" s="118">
        <v>241733</v>
      </c>
      <c r="Z21" s="118">
        <v>238431</v>
      </c>
      <c r="AA21" s="118">
        <v>989053</v>
      </c>
      <c r="AB21" s="118">
        <v>245089</v>
      </c>
      <c r="AC21" s="118">
        <v>245697</v>
      </c>
      <c r="AD21" s="118">
        <v>242752</v>
      </c>
    </row>
    <row r="22" spans="2:30" ht="24" customHeight="1" x14ac:dyDescent="0.25">
      <c r="B22" s="38" t="s">
        <v>255</v>
      </c>
      <c r="C22" s="117">
        <v>302155</v>
      </c>
      <c r="D22" s="117">
        <v>160189</v>
      </c>
      <c r="E22" s="117">
        <v>655235</v>
      </c>
      <c r="F22" s="117">
        <v>-81528</v>
      </c>
      <c r="G22" s="304"/>
      <c r="H22" s="117">
        <v>101408</v>
      </c>
      <c r="I22" s="117">
        <v>113626</v>
      </c>
      <c r="J22" s="117">
        <v>145574</v>
      </c>
      <c r="K22" s="117">
        <v>-81528</v>
      </c>
      <c r="L22" s="456">
        <v>92837</v>
      </c>
      <c r="M22" s="456">
        <v>-429592</v>
      </c>
      <c r="N22" s="456">
        <v>139585</v>
      </c>
      <c r="O22" s="117">
        <v>433951</v>
      </c>
      <c r="P22" s="117">
        <v>99522</v>
      </c>
      <c r="Q22" s="117">
        <v>132503</v>
      </c>
      <c r="R22" s="117">
        <v>113536</v>
      </c>
      <c r="S22" s="117">
        <v>400856</v>
      </c>
      <c r="T22" s="117">
        <v>86428</v>
      </c>
      <c r="U22" s="117">
        <v>1420370</v>
      </c>
      <c r="V22" s="117">
        <v>120265</v>
      </c>
      <c r="W22" s="117">
        <v>230822</v>
      </c>
      <c r="X22" s="117">
        <v>38822</v>
      </c>
      <c r="Y22" s="117">
        <v>70160</v>
      </c>
      <c r="Z22" s="117">
        <v>-18949</v>
      </c>
      <c r="AA22" s="117">
        <v>276581</v>
      </c>
      <c r="AB22" s="117">
        <v>55223</v>
      </c>
      <c r="AC22" s="117">
        <v>82253</v>
      </c>
      <c r="AD22" s="117">
        <v>59376</v>
      </c>
    </row>
    <row r="23" spans="2:30" ht="24" customHeight="1" x14ac:dyDescent="0.25">
      <c r="B23" s="72" t="s">
        <v>256</v>
      </c>
      <c r="C23" s="118">
        <v>0</v>
      </c>
      <c r="D23" s="118">
        <v>17087</v>
      </c>
      <c r="E23" s="118" t="s">
        <v>207</v>
      </c>
      <c r="F23" s="118">
        <v>45974</v>
      </c>
      <c r="G23" s="304"/>
      <c r="H23" s="118">
        <v>0</v>
      </c>
      <c r="I23" s="118" t="s">
        <v>207</v>
      </c>
      <c r="J23" s="118" t="s">
        <v>207</v>
      </c>
      <c r="K23" s="118">
        <v>45974</v>
      </c>
      <c r="L23" s="118">
        <v>1491</v>
      </c>
      <c r="M23" s="118">
        <v>4438</v>
      </c>
      <c r="N23" s="118">
        <v>22958</v>
      </c>
      <c r="O23" s="118" t="s">
        <v>207</v>
      </c>
      <c r="P23" s="118">
        <v>-45791</v>
      </c>
      <c r="Q23" s="118">
        <v>-335</v>
      </c>
      <c r="R23" s="118">
        <v>46126</v>
      </c>
      <c r="S23" s="118"/>
      <c r="T23" s="118">
        <v>37182</v>
      </c>
      <c r="U23" s="118" t="s">
        <v>207</v>
      </c>
      <c r="V23" s="118" t="s">
        <v>207</v>
      </c>
      <c r="W23" s="118"/>
      <c r="X23" s="118" t="s">
        <v>207</v>
      </c>
      <c r="Y23" s="118" t="s">
        <v>207</v>
      </c>
      <c r="Z23" s="118" t="s">
        <v>207</v>
      </c>
      <c r="AA23" s="118" t="s">
        <v>207</v>
      </c>
      <c r="AB23" s="118" t="s">
        <v>207</v>
      </c>
      <c r="AC23" s="118" t="s">
        <v>207</v>
      </c>
      <c r="AD23" s="118" t="s">
        <v>207</v>
      </c>
    </row>
    <row r="24" spans="2:30" ht="24" customHeight="1" x14ac:dyDescent="0.25">
      <c r="B24" s="38" t="s">
        <v>257</v>
      </c>
      <c r="C24" s="117">
        <v>47391</v>
      </c>
      <c r="D24" s="117">
        <v>72204</v>
      </c>
      <c r="E24" s="117">
        <v>161421</v>
      </c>
      <c r="F24" s="117">
        <v>174801</v>
      </c>
      <c r="G24" s="304"/>
      <c r="H24" s="117">
        <v>60304</v>
      </c>
      <c r="I24" s="117">
        <v>3098</v>
      </c>
      <c r="J24" s="117">
        <v>50628</v>
      </c>
      <c r="K24" s="117">
        <v>174801</v>
      </c>
      <c r="L24" s="117">
        <v>-50556</v>
      </c>
      <c r="M24" s="117">
        <v>77300</v>
      </c>
      <c r="N24" s="117">
        <v>75853</v>
      </c>
      <c r="O24" s="117">
        <v>174663</v>
      </c>
      <c r="P24" s="117">
        <v>43160</v>
      </c>
      <c r="Q24" s="117">
        <v>21266</v>
      </c>
      <c r="R24" s="117">
        <v>7926</v>
      </c>
      <c r="S24" s="117">
        <v>108731</v>
      </c>
      <c r="T24" s="117">
        <v>-84852</v>
      </c>
      <c r="U24" s="117">
        <v>90366</v>
      </c>
      <c r="V24" s="117">
        <v>43092</v>
      </c>
      <c r="W24" s="117">
        <v>143856</v>
      </c>
      <c r="X24" s="117">
        <v>37295</v>
      </c>
      <c r="Y24" s="117">
        <v>-985</v>
      </c>
      <c r="Z24" s="117">
        <v>43153</v>
      </c>
      <c r="AA24" s="117">
        <v>146705</v>
      </c>
      <c r="AB24" s="117">
        <v>-156829</v>
      </c>
      <c r="AC24" s="117">
        <v>115360</v>
      </c>
      <c r="AD24" s="117">
        <v>99740</v>
      </c>
    </row>
    <row r="25" spans="2:30" ht="24" customHeight="1" x14ac:dyDescent="0.25">
      <c r="B25" s="38" t="s">
        <v>258</v>
      </c>
      <c r="C25" s="117">
        <v>15496</v>
      </c>
      <c r="D25" s="117">
        <v>9661</v>
      </c>
      <c r="E25" s="117">
        <v>77766</v>
      </c>
      <c r="F25" s="117">
        <v>54208</v>
      </c>
      <c r="G25" s="304"/>
      <c r="H25" s="117">
        <v>24616</v>
      </c>
      <c r="I25" s="117">
        <v>30126</v>
      </c>
      <c r="J25" s="117"/>
      <c r="K25" s="117">
        <v>54208</v>
      </c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</row>
    <row r="26" spans="2:30" ht="27.75" customHeight="1" x14ac:dyDescent="0.25">
      <c r="B26" s="72" t="s">
        <v>259</v>
      </c>
      <c r="C26" s="118">
        <v>0</v>
      </c>
      <c r="D26" s="118">
        <v>0</v>
      </c>
      <c r="E26" s="118">
        <v>0</v>
      </c>
      <c r="F26" s="118">
        <v>0</v>
      </c>
      <c r="G26" s="304"/>
      <c r="H26" s="118">
        <v>0</v>
      </c>
      <c r="I26" s="118">
        <v>0</v>
      </c>
      <c r="J26" s="118">
        <v>0</v>
      </c>
      <c r="K26" s="118">
        <v>0</v>
      </c>
      <c r="L26" s="118">
        <v>0</v>
      </c>
      <c r="M26" s="118">
        <v>0</v>
      </c>
      <c r="N26" s="118">
        <v>0</v>
      </c>
      <c r="O26" s="118">
        <v>1250</v>
      </c>
      <c r="P26" s="118" t="s">
        <v>207</v>
      </c>
      <c r="Q26" s="118" t="s">
        <v>207</v>
      </c>
      <c r="R26" s="118" t="s">
        <v>207</v>
      </c>
      <c r="S26" s="118">
        <v>-53860</v>
      </c>
      <c r="T26" s="118">
        <v>-504</v>
      </c>
      <c r="U26" s="118" t="s">
        <v>207</v>
      </c>
      <c r="V26" s="118"/>
      <c r="W26" s="118"/>
      <c r="X26" s="118" t="s">
        <v>207</v>
      </c>
      <c r="Y26" s="118" t="s">
        <v>207</v>
      </c>
      <c r="Z26" s="118" t="s">
        <v>207</v>
      </c>
      <c r="AA26" s="118" t="s">
        <v>207</v>
      </c>
      <c r="AB26" s="118" t="s">
        <v>207</v>
      </c>
      <c r="AC26" s="118" t="s">
        <v>207</v>
      </c>
      <c r="AD26" s="118" t="s">
        <v>207</v>
      </c>
    </row>
    <row r="27" spans="2:30" ht="24" customHeight="1" x14ac:dyDescent="0.25">
      <c r="B27" s="38" t="s">
        <v>260</v>
      </c>
      <c r="C27" s="117">
        <v>0</v>
      </c>
      <c r="D27" s="117">
        <v>0</v>
      </c>
      <c r="E27" s="117">
        <v>0</v>
      </c>
      <c r="F27" s="117">
        <v>0</v>
      </c>
      <c r="G27" s="304"/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 t="s">
        <v>207</v>
      </c>
      <c r="P27" s="117" t="s">
        <v>207</v>
      </c>
      <c r="Q27" s="117" t="s">
        <v>207</v>
      </c>
      <c r="R27" s="117" t="s">
        <v>207</v>
      </c>
      <c r="S27" s="117">
        <v>171770</v>
      </c>
      <c r="T27" s="117" t="s">
        <v>207</v>
      </c>
      <c r="U27" s="117">
        <v>171774</v>
      </c>
      <c r="V27" s="117" t="s">
        <v>207</v>
      </c>
      <c r="W27" s="117"/>
      <c r="X27" s="117" t="s">
        <v>207</v>
      </c>
      <c r="Y27" s="117" t="s">
        <v>207</v>
      </c>
      <c r="Z27" s="117" t="s">
        <v>207</v>
      </c>
      <c r="AA27" s="117" t="s">
        <v>207</v>
      </c>
      <c r="AB27" s="117" t="s">
        <v>207</v>
      </c>
      <c r="AC27" s="117" t="s">
        <v>207</v>
      </c>
      <c r="AD27" s="117" t="s">
        <v>207</v>
      </c>
    </row>
    <row r="28" spans="2:30" ht="24" customHeight="1" x14ac:dyDescent="0.25">
      <c r="B28" s="72" t="s">
        <v>261</v>
      </c>
      <c r="C28" s="118">
        <v>0</v>
      </c>
      <c r="D28" s="118"/>
      <c r="E28" s="118">
        <v>0</v>
      </c>
      <c r="F28" s="118">
        <v>-57835</v>
      </c>
      <c r="G28" s="304"/>
      <c r="H28" s="118">
        <v>0</v>
      </c>
      <c r="I28" s="118"/>
      <c r="J28" s="118">
        <v>0</v>
      </c>
      <c r="K28" s="118">
        <v>-57835</v>
      </c>
      <c r="L28" s="118">
        <v>-57835</v>
      </c>
      <c r="M28" s="118">
        <v>0</v>
      </c>
      <c r="N28" s="118">
        <v>0</v>
      </c>
      <c r="O28" s="118" t="s">
        <v>207</v>
      </c>
      <c r="P28" s="118">
        <v>0</v>
      </c>
      <c r="Q28" s="118">
        <v>0</v>
      </c>
      <c r="R28" s="118">
        <v>0</v>
      </c>
      <c r="S28" s="118">
        <v>0</v>
      </c>
      <c r="T28" s="118">
        <v>0</v>
      </c>
      <c r="U28" s="118">
        <v>0</v>
      </c>
      <c r="V28" s="118">
        <v>0</v>
      </c>
      <c r="W28" s="118">
        <v>0</v>
      </c>
      <c r="X28" s="118">
        <v>0</v>
      </c>
      <c r="Y28" s="118">
        <v>0</v>
      </c>
      <c r="Z28" s="118">
        <v>0</v>
      </c>
      <c r="AA28" s="118">
        <v>0</v>
      </c>
      <c r="AB28" s="118">
        <v>0</v>
      </c>
      <c r="AC28" s="118">
        <v>0</v>
      </c>
      <c r="AD28" s="118">
        <v>0</v>
      </c>
    </row>
    <row r="29" spans="2:30" ht="24" customHeight="1" x14ac:dyDescent="0.25">
      <c r="B29" s="38" t="s">
        <v>262</v>
      </c>
      <c r="C29" s="117">
        <v>0</v>
      </c>
      <c r="D29" s="117">
        <v>0</v>
      </c>
      <c r="E29" s="117">
        <v>198895</v>
      </c>
      <c r="F29" s="117">
        <v>0</v>
      </c>
      <c r="G29" s="304"/>
      <c r="H29" s="117">
        <v>0</v>
      </c>
      <c r="I29" s="117">
        <v>198895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 t="s">
        <v>207</v>
      </c>
      <c r="P29" s="117" t="s">
        <v>207</v>
      </c>
      <c r="Q29" s="117" t="s">
        <v>207</v>
      </c>
      <c r="R29" s="117" t="s">
        <v>207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</row>
    <row r="30" spans="2:30" ht="24" customHeight="1" x14ac:dyDescent="0.25">
      <c r="B30" s="38" t="s">
        <v>263</v>
      </c>
      <c r="C30" s="331">
        <v>227669</v>
      </c>
      <c r="D30" s="331">
        <v>181548</v>
      </c>
      <c r="E30" s="117">
        <v>553753</v>
      </c>
      <c r="F30" s="117">
        <v>535905</v>
      </c>
      <c r="G30" s="304"/>
      <c r="H30" s="117">
        <v>94535</v>
      </c>
      <c r="I30" s="117">
        <v>138641</v>
      </c>
      <c r="J30" s="117">
        <v>92908</v>
      </c>
      <c r="K30" s="117">
        <v>535905</v>
      </c>
      <c r="L30" s="331">
        <v>144903</v>
      </c>
      <c r="M30" s="331">
        <v>106190</v>
      </c>
      <c r="N30" s="331">
        <v>103263</v>
      </c>
      <c r="O30" s="331">
        <v>504016</v>
      </c>
      <c r="P30" s="331">
        <v>110341</v>
      </c>
      <c r="Q30" s="331">
        <v>143051</v>
      </c>
      <c r="R30" s="331">
        <v>65533</v>
      </c>
      <c r="S30" s="331">
        <v>393015</v>
      </c>
      <c r="T30" s="331">
        <v>68214</v>
      </c>
      <c r="U30" s="331">
        <v>65888</v>
      </c>
      <c r="V30" s="331">
        <v>30551</v>
      </c>
      <c r="W30" s="331">
        <v>393425</v>
      </c>
      <c r="X30" s="331">
        <v>71766</v>
      </c>
      <c r="Y30" s="331">
        <v>77580</v>
      </c>
      <c r="Z30" s="331">
        <v>77000</v>
      </c>
      <c r="AA30" s="331">
        <v>295635</v>
      </c>
      <c r="AB30" s="331">
        <v>67953</v>
      </c>
      <c r="AC30" s="331">
        <v>72673</v>
      </c>
      <c r="AD30" s="331">
        <v>54005</v>
      </c>
    </row>
    <row r="31" spans="2:30" ht="24" customHeight="1" x14ac:dyDescent="0.25">
      <c r="B31" s="328" t="s">
        <v>264</v>
      </c>
      <c r="C31" s="329">
        <f>SUM(C12:C30)</f>
        <v>9192441</v>
      </c>
      <c r="D31" s="329">
        <f>SUM(D12:D30)</f>
        <v>9659451</v>
      </c>
      <c r="E31" s="329">
        <v>36375915</v>
      </c>
      <c r="F31" s="329">
        <f t="shared" ref="F31" si="0">SUM(F12:F30)</f>
        <v>33360070</v>
      </c>
      <c r="G31" s="304"/>
      <c r="H31" s="329">
        <f>SUM(H12:H30)</f>
        <v>9537858</v>
      </c>
      <c r="I31" s="329">
        <f t="shared" ref="I31:N31" si="1">SUM(I12:I30)</f>
        <v>9222663</v>
      </c>
      <c r="J31" s="329">
        <f t="shared" si="1"/>
        <v>8422952</v>
      </c>
      <c r="K31" s="329">
        <f t="shared" si="1"/>
        <v>33360070</v>
      </c>
      <c r="L31" s="329">
        <f t="shared" si="1"/>
        <v>8750055</v>
      </c>
      <c r="M31" s="329">
        <f t="shared" si="1"/>
        <v>7441898</v>
      </c>
      <c r="N31" s="329">
        <f t="shared" si="1"/>
        <v>7508665</v>
      </c>
      <c r="O31" s="329">
        <v>30379569</v>
      </c>
      <c r="P31" s="329">
        <f t="shared" ref="P31:AD31" si="2">SUM(P12:P30)</f>
        <v>7803049</v>
      </c>
      <c r="Q31" s="329">
        <f t="shared" si="2"/>
        <v>7313127</v>
      </c>
      <c r="R31" s="329">
        <f t="shared" si="2"/>
        <v>6971160</v>
      </c>
      <c r="S31" s="329">
        <f t="shared" si="2"/>
        <v>29675026</v>
      </c>
      <c r="T31" s="329">
        <f t="shared" si="2"/>
        <v>7977811</v>
      </c>
      <c r="U31" s="329">
        <f t="shared" si="2"/>
        <v>8490818</v>
      </c>
      <c r="V31" s="329">
        <f t="shared" si="2"/>
        <v>6398972</v>
      </c>
      <c r="W31" s="329">
        <f t="shared" si="2"/>
        <v>28236343</v>
      </c>
      <c r="X31" s="329">
        <f t="shared" si="2"/>
        <v>8307517</v>
      </c>
      <c r="Y31" s="329">
        <f t="shared" si="2"/>
        <v>6159165</v>
      </c>
      <c r="Z31" s="329">
        <f t="shared" si="2"/>
        <v>5736896</v>
      </c>
      <c r="AA31" s="329">
        <f t="shared" si="2"/>
        <v>21431871</v>
      </c>
      <c r="AB31" s="329">
        <f t="shared" si="2"/>
        <v>5152922</v>
      </c>
      <c r="AC31" s="329">
        <f t="shared" si="2"/>
        <v>4917140</v>
      </c>
      <c r="AD31" s="329">
        <f t="shared" si="2"/>
        <v>5018133</v>
      </c>
    </row>
    <row r="32" spans="2:30" ht="24" customHeight="1" x14ac:dyDescent="0.25">
      <c r="B32" s="38" t="s">
        <v>265</v>
      </c>
      <c r="C32" s="331">
        <v>-40296</v>
      </c>
      <c r="D32" s="331">
        <v>0</v>
      </c>
      <c r="E32" s="117">
        <v>-40296</v>
      </c>
      <c r="F32" s="117">
        <v>-42989</v>
      </c>
      <c r="G32" s="304"/>
      <c r="H32" s="117"/>
      <c r="I32" s="117"/>
      <c r="J32" s="117">
        <v>0</v>
      </c>
      <c r="K32" s="117">
        <v>-42989</v>
      </c>
      <c r="L32" s="331"/>
      <c r="M32" s="331"/>
      <c r="N32" s="331">
        <v>-42989</v>
      </c>
      <c r="O32" s="331" t="s">
        <v>207</v>
      </c>
      <c r="P32" s="331"/>
      <c r="Q32" s="331"/>
      <c r="R32" s="331"/>
      <c r="S32" s="331"/>
      <c r="T32" s="331"/>
      <c r="U32" s="331"/>
      <c r="V32" s="331"/>
      <c r="W32" s="331"/>
      <c r="X32" s="331"/>
      <c r="Y32" s="331"/>
      <c r="Z32" s="331"/>
      <c r="AA32" s="331"/>
      <c r="AB32" s="331"/>
      <c r="AC32" s="331"/>
      <c r="AD32" s="331"/>
    </row>
    <row r="33" spans="2:30" ht="24" customHeight="1" x14ac:dyDescent="0.25">
      <c r="B33" s="72" t="s">
        <v>266</v>
      </c>
      <c r="C33" s="330">
        <v>-59520</v>
      </c>
      <c r="D33" s="330">
        <v>0</v>
      </c>
      <c r="E33" s="118">
        <v>-59520</v>
      </c>
      <c r="F33" s="118">
        <v>-1616911</v>
      </c>
      <c r="G33" s="304"/>
      <c r="H33" s="118">
        <v>0</v>
      </c>
      <c r="I33" s="118"/>
      <c r="J33" s="118">
        <v>0</v>
      </c>
      <c r="K33" s="118">
        <v>-1616911</v>
      </c>
      <c r="L33" s="330">
        <v>-1616911</v>
      </c>
      <c r="M33" s="330">
        <v>0</v>
      </c>
      <c r="N33" s="330"/>
      <c r="O33" s="330">
        <v>-318795</v>
      </c>
      <c r="P33" s="330" t="s">
        <v>207</v>
      </c>
      <c r="Q33" s="330" t="s">
        <v>207</v>
      </c>
      <c r="R33" s="330">
        <v>-30487</v>
      </c>
      <c r="S33" s="330"/>
      <c r="T33" s="330" t="s">
        <v>207</v>
      </c>
      <c r="U33" s="330">
        <v>-6644</v>
      </c>
      <c r="V33" s="330" t="s">
        <v>207</v>
      </c>
      <c r="W33" s="330"/>
      <c r="X33" s="330" t="s">
        <v>207</v>
      </c>
      <c r="Y33" s="330" t="s">
        <v>207</v>
      </c>
      <c r="Z33" s="330" t="s">
        <v>207</v>
      </c>
      <c r="AA33" s="330" t="s">
        <v>207</v>
      </c>
      <c r="AB33" s="330" t="s">
        <v>207</v>
      </c>
      <c r="AC33" s="330" t="s">
        <v>207</v>
      </c>
      <c r="AD33" s="330" t="s">
        <v>207</v>
      </c>
    </row>
    <row r="34" spans="2:30" ht="24" customHeight="1" x14ac:dyDescent="0.25">
      <c r="B34" s="38" t="s">
        <v>267</v>
      </c>
      <c r="C34" s="117">
        <v>-12446</v>
      </c>
      <c r="D34" s="117">
        <v>0</v>
      </c>
      <c r="E34" s="117">
        <v>-12446</v>
      </c>
      <c r="F34" s="117">
        <v>-14136</v>
      </c>
      <c r="G34" s="304"/>
      <c r="H34" s="117">
        <v>0</v>
      </c>
      <c r="I34" s="117"/>
      <c r="J34" s="117">
        <v>0</v>
      </c>
      <c r="K34" s="117">
        <v>-14136</v>
      </c>
      <c r="L34" s="117">
        <v>-14136</v>
      </c>
      <c r="M34" s="117">
        <v>0</v>
      </c>
      <c r="N34" s="117">
        <v>0</v>
      </c>
      <c r="O34" s="117"/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</row>
    <row r="35" spans="2:30" ht="24" customHeight="1" x14ac:dyDescent="0.25">
      <c r="B35" s="72" t="s">
        <v>268</v>
      </c>
      <c r="C35" s="330">
        <v>-61746</v>
      </c>
      <c r="D35" s="330"/>
      <c r="E35" s="118">
        <v>0</v>
      </c>
      <c r="F35" s="118">
        <v>0</v>
      </c>
      <c r="G35" s="304"/>
      <c r="H35" s="118"/>
      <c r="I35" s="118"/>
      <c r="J35" s="118"/>
      <c r="K35" s="118"/>
      <c r="L35" s="330"/>
      <c r="M35" s="330"/>
      <c r="N35" s="330"/>
      <c r="O35" s="330"/>
      <c r="P35" s="330"/>
      <c r="Q35" s="330"/>
      <c r="R35" s="330"/>
      <c r="S35" s="330"/>
      <c r="T35" s="330"/>
      <c r="U35" s="330"/>
      <c r="V35" s="330"/>
      <c r="W35" s="330"/>
      <c r="X35" s="330"/>
      <c r="Y35" s="330"/>
      <c r="Z35" s="330"/>
      <c r="AA35" s="330"/>
      <c r="AB35" s="330"/>
      <c r="AC35" s="330"/>
      <c r="AD35" s="330"/>
    </row>
    <row r="36" spans="2:30" ht="24" customHeight="1" x14ac:dyDescent="0.25">
      <c r="B36" s="38" t="s">
        <v>269</v>
      </c>
      <c r="C36" s="117">
        <v>0</v>
      </c>
      <c r="D36" s="117">
        <v>0</v>
      </c>
      <c r="E36" s="117">
        <v>-61746</v>
      </c>
      <c r="F36" s="117">
        <v>0</v>
      </c>
      <c r="G36" s="304"/>
      <c r="H36" s="117"/>
      <c r="I36" s="117"/>
      <c r="J36" s="117">
        <v>0</v>
      </c>
      <c r="K36" s="117"/>
      <c r="L36" s="117"/>
      <c r="M36" s="117"/>
      <c r="N36" s="117"/>
      <c r="O36" s="117">
        <v>-8638</v>
      </c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</row>
    <row r="37" spans="2:30" ht="24" customHeight="1" x14ac:dyDescent="0.25">
      <c r="B37" s="72" t="s">
        <v>270</v>
      </c>
      <c r="C37" s="330">
        <v>0</v>
      </c>
      <c r="D37" s="330">
        <v>0</v>
      </c>
      <c r="E37" s="72">
        <v>0</v>
      </c>
      <c r="F37" s="118">
        <v>-1520632</v>
      </c>
      <c r="G37" s="304"/>
      <c r="H37" s="72">
        <v>0</v>
      </c>
      <c r="I37" s="72"/>
      <c r="J37" s="72">
        <v>0</v>
      </c>
      <c r="K37" s="118">
        <v>-1520632</v>
      </c>
      <c r="L37" s="118">
        <v>-1520632</v>
      </c>
      <c r="M37" s="72">
        <v>0</v>
      </c>
      <c r="N37" s="72">
        <v>0</v>
      </c>
      <c r="O37" s="72" t="s">
        <v>207</v>
      </c>
      <c r="P37" s="72">
        <v>0</v>
      </c>
      <c r="Q37" s="72">
        <v>0</v>
      </c>
      <c r="R37" s="72">
        <v>0</v>
      </c>
      <c r="S37" s="72">
        <v>0</v>
      </c>
      <c r="T37" s="72">
        <v>0</v>
      </c>
      <c r="U37" s="72">
        <v>0</v>
      </c>
      <c r="V37" s="72">
        <v>0</v>
      </c>
      <c r="W37" s="72">
        <v>0</v>
      </c>
      <c r="X37" s="72">
        <v>0</v>
      </c>
      <c r="Y37" s="72">
        <v>0</v>
      </c>
      <c r="Z37" s="72">
        <v>0</v>
      </c>
      <c r="AA37" s="72">
        <v>0</v>
      </c>
      <c r="AB37" s="72">
        <v>0</v>
      </c>
      <c r="AC37" s="72">
        <v>0</v>
      </c>
      <c r="AD37" s="72">
        <v>0</v>
      </c>
    </row>
    <row r="38" spans="2:30" ht="24" customHeight="1" x14ac:dyDescent="0.25">
      <c r="B38" s="448" t="s">
        <v>271</v>
      </c>
      <c r="C38" s="449">
        <f>SUM(C32:C37)</f>
        <v>-174008</v>
      </c>
      <c r="D38" s="449">
        <f>SUM(D32:D37)</f>
        <v>0</v>
      </c>
      <c r="E38" s="449">
        <v>-174008</v>
      </c>
      <c r="F38" s="449">
        <v>-3194668</v>
      </c>
      <c r="G38" s="304"/>
      <c r="H38" s="137">
        <v>0</v>
      </c>
      <c r="I38" s="137">
        <v>0</v>
      </c>
      <c r="J38" s="137">
        <f>SUM(J32:J37)</f>
        <v>0</v>
      </c>
      <c r="K38" s="404">
        <v>-3194668</v>
      </c>
      <c r="L38" s="404">
        <f>L37+L34+L33</f>
        <v>-3151679</v>
      </c>
      <c r="M38" s="137">
        <f>M37+M34+M33</f>
        <v>0</v>
      </c>
      <c r="N38" s="137">
        <f>N32</f>
        <v>-42989</v>
      </c>
      <c r="O38" s="137">
        <v>-327433</v>
      </c>
      <c r="P38" s="137">
        <v>0</v>
      </c>
      <c r="Q38" s="137">
        <v>0</v>
      </c>
      <c r="R38" s="137">
        <f>R37+R34+R33</f>
        <v>-30487</v>
      </c>
      <c r="S38" s="137">
        <f>S37+S34+S33</f>
        <v>0</v>
      </c>
      <c r="T38" s="137">
        <v>0</v>
      </c>
      <c r="U38" s="137">
        <f>U37+U34+U33</f>
        <v>-6644</v>
      </c>
      <c r="V38" s="137">
        <v>0</v>
      </c>
      <c r="W38" s="137">
        <f>W37+W34+W33</f>
        <v>0</v>
      </c>
      <c r="X38" s="137">
        <v>0</v>
      </c>
      <c r="Y38" s="137">
        <v>0</v>
      </c>
      <c r="Z38" s="137">
        <v>0</v>
      </c>
      <c r="AA38" s="137">
        <v>0</v>
      </c>
      <c r="AB38" s="137">
        <v>0</v>
      </c>
      <c r="AC38" s="137">
        <v>0</v>
      </c>
      <c r="AD38" s="137">
        <v>0</v>
      </c>
    </row>
    <row r="39" spans="2:30" ht="19.5" thickBot="1" x14ac:dyDescent="0.3">
      <c r="B39" s="72" t="s">
        <v>4</v>
      </c>
      <c r="C39" s="381">
        <f>C31+C38</f>
        <v>9018433</v>
      </c>
      <c r="D39" s="381">
        <f>D31+D38</f>
        <v>9659451</v>
      </c>
      <c r="E39" s="381">
        <f>E31+E38</f>
        <v>36201907</v>
      </c>
      <c r="F39" s="382">
        <f>F31+F38</f>
        <v>30165402</v>
      </c>
      <c r="G39" s="304"/>
      <c r="H39" s="382">
        <f>H31+H38</f>
        <v>9537858</v>
      </c>
      <c r="I39" s="382">
        <v>9222663</v>
      </c>
      <c r="J39" s="382">
        <f>J31+J38</f>
        <v>8422952</v>
      </c>
      <c r="K39" s="382">
        <f>K31+K38</f>
        <v>30165402</v>
      </c>
      <c r="L39" s="382">
        <f>L31+L38</f>
        <v>5598376</v>
      </c>
      <c r="M39" s="382">
        <v>7441898</v>
      </c>
      <c r="N39" s="382">
        <v>7465676</v>
      </c>
      <c r="O39" s="382">
        <v>30052136</v>
      </c>
      <c r="P39" s="382">
        <v>7803049</v>
      </c>
      <c r="Q39" s="382">
        <v>7313127</v>
      </c>
      <c r="R39" s="382">
        <v>6940673</v>
      </c>
      <c r="S39" s="382">
        <v>29675026</v>
      </c>
      <c r="T39" s="382">
        <v>7977811</v>
      </c>
      <c r="U39" s="382">
        <v>8484174</v>
      </c>
      <c r="V39" s="382">
        <v>6398972</v>
      </c>
      <c r="W39" s="382">
        <v>28236343</v>
      </c>
      <c r="X39" s="382">
        <v>8307517</v>
      </c>
      <c r="Y39" s="382">
        <v>6159165</v>
      </c>
      <c r="Z39" s="382">
        <v>5736896</v>
      </c>
      <c r="AA39" s="382">
        <v>21431871</v>
      </c>
      <c r="AB39" s="382">
        <v>5152922</v>
      </c>
      <c r="AC39" s="382">
        <v>4917140</v>
      </c>
      <c r="AD39" s="382">
        <v>5018133</v>
      </c>
    </row>
    <row r="40" spans="2:30" ht="15.75" thickTop="1" x14ac:dyDescent="0.25"/>
    <row r="42" spans="2:30" x14ac:dyDescent="0.25">
      <c r="C42" s="326">
        <f>C39+DRE!C19+DRE!C28</f>
        <v>0</v>
      </c>
      <c r="D42" s="326">
        <f>D39+DRE!D19+DRE!D28</f>
        <v>0</v>
      </c>
      <c r="E42" s="326">
        <f>E39+DRE!E19+DRE!E28</f>
        <v>0</v>
      </c>
      <c r="F42" s="326">
        <f>F39+DRE!F19+DRE!F28</f>
        <v>0</v>
      </c>
    </row>
  </sheetData>
  <mergeCells count="7">
    <mergeCell ref="B10:B11"/>
    <mergeCell ref="D10:D11"/>
    <mergeCell ref="C10:C11"/>
    <mergeCell ref="C9:D9"/>
    <mergeCell ref="E9:F9"/>
    <mergeCell ref="E10:E11"/>
    <mergeCell ref="F10:F11"/>
  </mergeCells>
  <conditionalFormatting sqref="C39:E39">
    <cfRule type="expression" dxfId="54" priority="5">
      <formula>MOD(ROW(),2)=0</formula>
    </cfRule>
  </conditionalFormatting>
  <conditionalFormatting sqref="H38:J38 M38:AD38">
    <cfRule type="expression" dxfId="53" priority="1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B5:AD22"/>
  <sheetViews>
    <sheetView showGridLines="0" showRowColHeaders="0" zoomScale="70" zoomScaleNormal="70" workbookViewId="0">
      <selection activeCell="B31" sqref="B31:F3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customHeight="1" x14ac:dyDescent="0.25"/>
  <cols>
    <col min="1" max="1" width="9.85546875" customWidth="1"/>
    <col min="2" max="2" width="52.7109375" customWidth="1"/>
    <col min="3" max="3" width="14.140625" customWidth="1"/>
    <col min="4" max="4" width="15.28515625" customWidth="1"/>
    <col min="5" max="5" width="14.85546875" customWidth="1"/>
    <col min="6" max="6" width="13.42578125" customWidth="1"/>
    <col min="7" max="7" width="7.7109375" customWidth="1"/>
    <col min="8" max="8" width="10.28515625" bestFit="1" customWidth="1"/>
    <col min="9" max="9" width="12.140625" customWidth="1"/>
    <col min="10" max="10" width="11.28515625" bestFit="1" customWidth="1"/>
    <col min="11" max="11" width="11.28515625" customWidth="1"/>
    <col min="12" max="12" width="13.28515625" customWidth="1"/>
    <col min="13" max="13" width="13.7109375" customWidth="1"/>
    <col min="14" max="14" width="14.140625" customWidth="1"/>
    <col min="15" max="15" width="11.28515625" bestFit="1" customWidth="1"/>
    <col min="16" max="18" width="10.85546875" bestFit="1" customWidth="1"/>
    <col min="19" max="19" width="11.28515625" bestFit="1" customWidth="1"/>
    <col min="20" max="22" width="10.85546875" bestFit="1" customWidth="1"/>
    <col min="23" max="23" width="11.28515625" bestFit="1" customWidth="1"/>
    <col min="24" max="26" width="10.85546875" bestFit="1" customWidth="1"/>
    <col min="27" max="27" width="11.28515625" bestFit="1" customWidth="1"/>
    <col min="28" max="28" width="10.85546875" bestFit="1" customWidth="1"/>
    <col min="29" max="30" width="9.85546875" bestFit="1" customWidth="1"/>
  </cols>
  <sheetData>
    <row r="5" spans="2:30" ht="15" customHeight="1" x14ac:dyDescent="0.25"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4"/>
      <c r="R5" s="14"/>
      <c r="S5" s="14"/>
    </row>
    <row r="6" spans="2:30" ht="15" customHeight="1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2:30" ht="18.75" x14ac:dyDescent="0.25">
      <c r="B7" s="17" t="s">
        <v>167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</row>
    <row r="8" spans="2:30" ht="17.25" customHeight="1" x14ac:dyDescent="0.25">
      <c r="B8" s="401"/>
      <c r="C8" s="512" t="s">
        <v>166</v>
      </c>
      <c r="D8" s="513"/>
      <c r="E8" s="512" t="s">
        <v>213</v>
      </c>
      <c r="F8" s="513"/>
      <c r="G8" s="2"/>
      <c r="H8" s="2"/>
      <c r="I8" s="2"/>
      <c r="J8" s="2"/>
      <c r="K8" s="2"/>
      <c r="L8" s="2"/>
      <c r="M8" s="2"/>
      <c r="N8" s="2"/>
      <c r="O8" s="2"/>
      <c r="P8" s="2"/>
    </row>
    <row r="9" spans="2:30" ht="21" customHeight="1" x14ac:dyDescent="0.25">
      <c r="B9" s="502"/>
      <c r="C9" s="516" t="s">
        <v>169</v>
      </c>
      <c r="D9" s="516" t="s">
        <v>170</v>
      </c>
      <c r="E9" s="508">
        <v>2025</v>
      </c>
      <c r="F9" s="510">
        <v>2024</v>
      </c>
      <c r="G9" s="2"/>
      <c r="H9" s="517" t="s">
        <v>168</v>
      </c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5"/>
      <c r="X9" s="515"/>
      <c r="Y9" s="515"/>
      <c r="Z9" s="515"/>
      <c r="AA9" s="515"/>
      <c r="AB9" s="515"/>
      <c r="AC9" s="515"/>
      <c r="AD9" s="515"/>
    </row>
    <row r="10" spans="2:30" ht="21" customHeight="1" x14ac:dyDescent="0.25">
      <c r="B10" s="507"/>
      <c r="C10" s="509"/>
      <c r="D10" s="509"/>
      <c r="E10" s="509"/>
      <c r="F10" s="511"/>
      <c r="G10" s="2"/>
      <c r="H10" s="145" t="s">
        <v>172</v>
      </c>
      <c r="I10" s="145" t="s">
        <v>173</v>
      </c>
      <c r="J10" s="145" t="s">
        <v>174</v>
      </c>
      <c r="K10" s="145">
        <v>2024</v>
      </c>
      <c r="L10" s="145" t="s">
        <v>175</v>
      </c>
      <c r="M10" s="145" t="s">
        <v>176</v>
      </c>
      <c r="N10" s="145" t="s">
        <v>177</v>
      </c>
      <c r="O10" s="145">
        <v>2023</v>
      </c>
      <c r="P10" s="145" t="s">
        <v>179</v>
      </c>
      <c r="Q10" s="67" t="s">
        <v>180</v>
      </c>
      <c r="R10" s="67" t="s">
        <v>181</v>
      </c>
      <c r="S10" s="67">
        <v>2022</v>
      </c>
      <c r="T10" s="67" t="s">
        <v>182</v>
      </c>
      <c r="U10" s="67" t="s">
        <v>183</v>
      </c>
      <c r="V10" s="67" t="s">
        <v>184</v>
      </c>
      <c r="W10" s="67">
        <v>2021</v>
      </c>
      <c r="X10" s="67" t="s">
        <v>185</v>
      </c>
      <c r="Y10" s="67" t="s">
        <v>186</v>
      </c>
      <c r="Z10" s="67" t="s">
        <v>187</v>
      </c>
      <c r="AA10" s="67">
        <v>2020</v>
      </c>
      <c r="AB10" s="67" t="s">
        <v>188</v>
      </c>
      <c r="AC10" s="67" t="s">
        <v>189</v>
      </c>
      <c r="AD10" s="67" t="s">
        <v>190</v>
      </c>
    </row>
    <row r="11" spans="2:30" ht="24" customHeight="1" x14ac:dyDescent="0.25">
      <c r="B11" s="60" t="s">
        <v>272</v>
      </c>
      <c r="C11" s="119">
        <v>279057</v>
      </c>
      <c r="D11" s="119">
        <v>312780</v>
      </c>
      <c r="E11" s="119">
        <v>1214753</v>
      </c>
      <c r="F11" s="119">
        <v>1204221</v>
      </c>
      <c r="G11" s="305"/>
      <c r="H11" s="117">
        <v>306459</v>
      </c>
      <c r="I11" s="117">
        <v>322822</v>
      </c>
      <c r="J11" s="119">
        <v>306415</v>
      </c>
      <c r="K11" s="119">
        <v>1204221</v>
      </c>
      <c r="L11" s="119">
        <v>318459</v>
      </c>
      <c r="M11" s="119">
        <v>304286</v>
      </c>
      <c r="N11" s="119">
        <v>268696</v>
      </c>
      <c r="O11" s="119">
        <v>1207091</v>
      </c>
      <c r="P11" s="117">
        <v>323440</v>
      </c>
      <c r="Q11" s="117">
        <v>310711</v>
      </c>
      <c r="R11" s="117">
        <v>262175</v>
      </c>
      <c r="S11" s="117">
        <v>1644066</v>
      </c>
      <c r="T11" s="117">
        <v>425463</v>
      </c>
      <c r="U11" s="117">
        <v>409856</v>
      </c>
      <c r="V11" s="117">
        <v>394055</v>
      </c>
      <c r="W11" s="117">
        <v>1945788</v>
      </c>
      <c r="X11" s="117">
        <v>479619</v>
      </c>
      <c r="Y11" s="117">
        <v>480103</v>
      </c>
      <c r="Z11" s="117">
        <v>487525</v>
      </c>
      <c r="AA11" s="117">
        <v>1990221</v>
      </c>
      <c r="AB11" s="117">
        <v>531183</v>
      </c>
      <c r="AC11" s="117">
        <v>524601</v>
      </c>
      <c r="AD11" s="117">
        <v>427812</v>
      </c>
    </row>
    <row r="12" spans="2:30" ht="24" customHeight="1" x14ac:dyDescent="0.25">
      <c r="B12" s="60" t="s">
        <v>273</v>
      </c>
      <c r="C12" s="119">
        <v>204116</v>
      </c>
      <c r="D12" s="119">
        <v>215798</v>
      </c>
      <c r="E12" s="119">
        <v>808381</v>
      </c>
      <c r="F12" s="119">
        <v>864006</v>
      </c>
      <c r="G12" s="305"/>
      <c r="H12" s="118">
        <v>200471</v>
      </c>
      <c r="I12" s="118">
        <v>200845</v>
      </c>
      <c r="J12" s="119">
        <v>202949</v>
      </c>
      <c r="K12" s="119">
        <v>864006</v>
      </c>
      <c r="L12" s="119">
        <v>213402</v>
      </c>
      <c r="M12" s="119">
        <v>214415</v>
      </c>
      <c r="N12" s="119">
        <v>220391</v>
      </c>
      <c r="O12" s="119">
        <v>917807</v>
      </c>
      <c r="P12" s="118">
        <v>219039</v>
      </c>
      <c r="Q12" s="118">
        <v>228692</v>
      </c>
      <c r="R12" s="118">
        <v>226248</v>
      </c>
      <c r="S12" s="118">
        <v>924520</v>
      </c>
      <c r="T12" s="118">
        <v>241655</v>
      </c>
      <c r="U12" s="118">
        <v>221471</v>
      </c>
      <c r="V12" s="118">
        <v>214718</v>
      </c>
      <c r="W12" s="118">
        <v>831884</v>
      </c>
      <c r="X12" s="118">
        <v>215325</v>
      </c>
      <c r="Y12" s="118">
        <v>199451</v>
      </c>
      <c r="Z12" s="118">
        <v>202065</v>
      </c>
      <c r="AA12" s="118">
        <v>780025</v>
      </c>
      <c r="AB12" s="118">
        <v>197520</v>
      </c>
      <c r="AC12" s="118">
        <v>189617</v>
      </c>
      <c r="AD12" s="118">
        <v>189833</v>
      </c>
    </row>
    <row r="13" spans="2:30" ht="24" customHeight="1" x14ac:dyDescent="0.25">
      <c r="B13" s="60" t="s">
        <v>274</v>
      </c>
      <c r="C13" s="119">
        <v>83446</v>
      </c>
      <c r="D13" s="119">
        <v>92453</v>
      </c>
      <c r="E13" s="119">
        <v>333783</v>
      </c>
      <c r="F13" s="119">
        <v>373652</v>
      </c>
      <c r="G13" s="305"/>
      <c r="H13" s="117">
        <v>83445</v>
      </c>
      <c r="I13" s="117">
        <v>83446</v>
      </c>
      <c r="J13" s="119">
        <v>83446</v>
      </c>
      <c r="K13" s="119">
        <v>373652</v>
      </c>
      <c r="L13" s="119">
        <v>92407</v>
      </c>
      <c r="M13" s="119">
        <v>94393</v>
      </c>
      <c r="N13" s="119">
        <v>94399</v>
      </c>
      <c r="O13" s="119">
        <v>363571</v>
      </c>
      <c r="P13" s="117">
        <v>92000</v>
      </c>
      <c r="Q13" s="117">
        <v>89918</v>
      </c>
      <c r="R13" s="117">
        <v>89917</v>
      </c>
      <c r="S13" s="117">
        <v>357192</v>
      </c>
      <c r="T13" s="117">
        <v>89298</v>
      </c>
      <c r="U13" s="117">
        <v>89298</v>
      </c>
      <c r="V13" s="117">
        <v>89298</v>
      </c>
      <c r="W13" s="117">
        <v>244577</v>
      </c>
      <c r="X13" s="117">
        <v>61144</v>
      </c>
      <c r="Y13" s="117">
        <v>61145</v>
      </c>
      <c r="Z13" s="117">
        <v>61144</v>
      </c>
      <c r="AA13" s="117">
        <v>302969</v>
      </c>
      <c r="AB13" s="117">
        <v>75742</v>
      </c>
      <c r="AC13" s="117">
        <v>75742</v>
      </c>
      <c r="AD13" s="117">
        <v>75742</v>
      </c>
    </row>
    <row r="14" spans="2:30" ht="24" customHeight="1" x14ac:dyDescent="0.25">
      <c r="B14" s="60" t="s">
        <v>275</v>
      </c>
      <c r="C14" s="119">
        <v>338171</v>
      </c>
      <c r="D14" s="119">
        <v>523810</v>
      </c>
      <c r="E14" s="119">
        <v>1628252</v>
      </c>
      <c r="F14" s="119">
        <v>1154485</v>
      </c>
      <c r="G14" s="305"/>
      <c r="H14" s="118">
        <v>481447</v>
      </c>
      <c r="I14" s="118">
        <v>489394</v>
      </c>
      <c r="J14" s="119">
        <v>319240</v>
      </c>
      <c r="K14" s="119">
        <v>1154485</v>
      </c>
      <c r="L14" s="119">
        <v>434033</v>
      </c>
      <c r="M14" s="119">
        <v>132881</v>
      </c>
      <c r="N14" s="119">
        <v>63761</v>
      </c>
      <c r="O14" s="119">
        <v>477974</v>
      </c>
      <c r="P14" s="118">
        <v>107621</v>
      </c>
      <c r="Q14" s="118">
        <v>141020</v>
      </c>
      <c r="R14" s="118">
        <v>110319</v>
      </c>
      <c r="S14" s="118">
        <v>529588</v>
      </c>
      <c r="T14" s="118">
        <v>195796</v>
      </c>
      <c r="U14" s="118">
        <v>136051</v>
      </c>
      <c r="V14" s="118">
        <v>93764</v>
      </c>
      <c r="W14" s="118">
        <v>1224155</v>
      </c>
      <c r="X14" s="118">
        <v>800388</v>
      </c>
      <c r="Y14" s="118">
        <v>323914</v>
      </c>
      <c r="Z14" s="118">
        <v>39332</v>
      </c>
      <c r="AA14" s="118">
        <v>1496785</v>
      </c>
      <c r="AB14" s="118">
        <v>193868</v>
      </c>
      <c r="AC14" s="118">
        <v>251066</v>
      </c>
      <c r="AD14" s="118">
        <v>381937</v>
      </c>
    </row>
    <row r="15" spans="2:30" ht="24" customHeight="1" x14ac:dyDescent="0.25">
      <c r="B15" s="60" t="s">
        <v>276</v>
      </c>
      <c r="C15" s="119">
        <v>126027</v>
      </c>
      <c r="D15" s="119">
        <v>122333</v>
      </c>
      <c r="E15" s="119">
        <v>530543</v>
      </c>
      <c r="F15" s="119">
        <v>467607</v>
      </c>
      <c r="G15" s="305"/>
      <c r="H15" s="117">
        <v>134839</v>
      </c>
      <c r="I15" s="117">
        <v>134838</v>
      </c>
      <c r="J15" s="119">
        <v>134839</v>
      </c>
      <c r="K15" s="119">
        <v>467607</v>
      </c>
      <c r="L15" s="119">
        <v>116080</v>
      </c>
      <c r="M15" s="119">
        <v>116081</v>
      </c>
      <c r="N15" s="119">
        <v>113113</v>
      </c>
      <c r="O15" s="119">
        <v>510606</v>
      </c>
      <c r="P15" s="117">
        <v>127894</v>
      </c>
      <c r="Q15" s="117">
        <v>127895</v>
      </c>
      <c r="R15" s="117">
        <v>127894</v>
      </c>
      <c r="S15" s="117">
        <v>597815</v>
      </c>
      <c r="T15" s="117">
        <v>151414</v>
      </c>
      <c r="U15" s="117">
        <v>151413</v>
      </c>
      <c r="V15" s="117">
        <v>151414</v>
      </c>
      <c r="W15" s="117">
        <v>400638</v>
      </c>
      <c r="X15" s="117">
        <v>95500</v>
      </c>
      <c r="Y15" s="117">
        <v>95500</v>
      </c>
      <c r="Z15" s="117">
        <v>95500</v>
      </c>
      <c r="AA15" s="117">
        <v>317588</v>
      </c>
      <c r="AB15" s="117">
        <v>77933</v>
      </c>
      <c r="AC15" s="117">
        <v>77933</v>
      </c>
      <c r="AD15" s="117">
        <v>77933</v>
      </c>
    </row>
    <row r="16" spans="2:30" ht="24" customHeight="1" x14ac:dyDescent="0.25">
      <c r="B16" s="60" t="s">
        <v>277</v>
      </c>
      <c r="C16" s="119">
        <v>26922</v>
      </c>
      <c r="D16" s="119">
        <v>124309</v>
      </c>
      <c r="E16" s="119">
        <v>330164</v>
      </c>
      <c r="F16" s="119">
        <v>498866</v>
      </c>
      <c r="G16" s="305"/>
      <c r="H16" s="118">
        <v>48827</v>
      </c>
      <c r="I16" s="118">
        <v>132433</v>
      </c>
      <c r="J16" s="119">
        <v>121982</v>
      </c>
      <c r="K16" s="119">
        <v>498866</v>
      </c>
      <c r="L16" s="119">
        <v>124309</v>
      </c>
      <c r="M16" s="119">
        <v>122958</v>
      </c>
      <c r="N16" s="119">
        <v>127290</v>
      </c>
      <c r="O16" s="119">
        <v>510114</v>
      </c>
      <c r="P16" s="118">
        <v>128695</v>
      </c>
      <c r="Q16" s="118">
        <v>127295</v>
      </c>
      <c r="R16" s="118">
        <v>125429</v>
      </c>
      <c r="S16" s="118">
        <v>492855</v>
      </c>
      <c r="T16" s="118">
        <v>128054</v>
      </c>
      <c r="U16" s="118">
        <v>126663</v>
      </c>
      <c r="V16" s="118">
        <v>110083</v>
      </c>
      <c r="W16" s="118">
        <v>417728</v>
      </c>
      <c r="X16" s="118">
        <v>111317</v>
      </c>
      <c r="Y16" s="118">
        <v>110107</v>
      </c>
      <c r="Z16" s="118">
        <v>84987</v>
      </c>
      <c r="AA16" s="118">
        <v>333676</v>
      </c>
      <c r="AB16" s="118">
        <v>85142</v>
      </c>
      <c r="AC16" s="118">
        <v>84216</v>
      </c>
      <c r="AD16" s="118">
        <v>79176</v>
      </c>
    </row>
    <row r="17" spans="2:30" ht="24" customHeight="1" x14ac:dyDescent="0.25">
      <c r="B17" s="60" t="s">
        <v>278</v>
      </c>
      <c r="C17" s="119">
        <v>1312185</v>
      </c>
      <c r="D17" s="119">
        <v>1302137</v>
      </c>
      <c r="E17" s="119">
        <v>4596120</v>
      </c>
      <c r="F17" s="119">
        <v>4564085</v>
      </c>
      <c r="G17" s="305"/>
      <c r="H17" s="117">
        <v>1274192</v>
      </c>
      <c r="I17" s="117">
        <v>1046488</v>
      </c>
      <c r="J17" s="119">
        <v>963255</v>
      </c>
      <c r="K17" s="119">
        <v>4564085</v>
      </c>
      <c r="L17" s="119">
        <v>1225278</v>
      </c>
      <c r="M17" s="119">
        <v>1035152</v>
      </c>
      <c r="N17" s="119">
        <v>1001518</v>
      </c>
      <c r="O17" s="119">
        <v>3940493</v>
      </c>
      <c r="P17" s="117">
        <v>979149</v>
      </c>
      <c r="Q17" s="117">
        <v>980749</v>
      </c>
      <c r="R17" s="117">
        <v>937269</v>
      </c>
      <c r="S17" s="117">
        <v>3334482</v>
      </c>
      <c r="T17" s="117">
        <v>910654</v>
      </c>
      <c r="U17" s="117">
        <v>828069</v>
      </c>
      <c r="V17" s="117">
        <v>625633</v>
      </c>
      <c r="W17" s="117">
        <v>6242369</v>
      </c>
      <c r="X17" s="117">
        <v>2091386</v>
      </c>
      <c r="Y17" s="117">
        <v>1036952</v>
      </c>
      <c r="Z17" s="117">
        <v>1122835</v>
      </c>
      <c r="AA17" s="117">
        <v>3334408</v>
      </c>
      <c r="AB17" s="117">
        <v>766561</v>
      </c>
      <c r="AC17" s="117">
        <v>748514</v>
      </c>
      <c r="AD17" s="117">
        <v>819439</v>
      </c>
    </row>
    <row r="18" spans="2:30" ht="24" customHeight="1" x14ac:dyDescent="0.25">
      <c r="B18" s="60" t="s">
        <v>279</v>
      </c>
      <c r="C18" s="119">
        <v>2140044</v>
      </c>
      <c r="D18" s="119">
        <v>1573303</v>
      </c>
      <c r="E18" s="119">
        <v>7426636</v>
      </c>
      <c r="F18" s="119">
        <v>5654763</v>
      </c>
      <c r="G18" s="305"/>
      <c r="H18" s="118">
        <v>2118118</v>
      </c>
      <c r="I18" s="118">
        <v>1656838</v>
      </c>
      <c r="J18" s="119">
        <v>1511636</v>
      </c>
      <c r="K18" s="119">
        <v>5654763</v>
      </c>
      <c r="L18" s="119">
        <v>1571941</v>
      </c>
      <c r="M18" s="119">
        <v>1269988</v>
      </c>
      <c r="N18" s="119">
        <v>1239531</v>
      </c>
      <c r="O18" s="119">
        <v>5612245</v>
      </c>
      <c r="P18" s="118">
        <v>1569959</v>
      </c>
      <c r="Q18" s="118">
        <v>1265440</v>
      </c>
      <c r="R18" s="118">
        <v>1225659</v>
      </c>
      <c r="S18" s="118">
        <v>6003112</v>
      </c>
      <c r="T18" s="118">
        <v>1853431</v>
      </c>
      <c r="U18" s="118">
        <v>1302375</v>
      </c>
      <c r="V18" s="118">
        <v>1230940</v>
      </c>
      <c r="W18" s="118">
        <v>4976410</v>
      </c>
      <c r="X18" s="118">
        <v>1596409</v>
      </c>
      <c r="Y18" s="118">
        <v>1023322</v>
      </c>
      <c r="Z18" s="118">
        <v>1035843</v>
      </c>
      <c r="AA18" s="118">
        <v>3976906</v>
      </c>
      <c r="AB18" s="118">
        <v>1142123</v>
      </c>
      <c r="AC18" s="118">
        <v>900703</v>
      </c>
      <c r="AD18" s="118">
        <v>843106</v>
      </c>
    </row>
    <row r="19" spans="2:30" ht="24" customHeight="1" x14ac:dyDescent="0.25">
      <c r="B19" s="60" t="s">
        <v>280</v>
      </c>
      <c r="C19" s="119">
        <v>1097774</v>
      </c>
      <c r="D19" s="119">
        <v>1038791</v>
      </c>
      <c r="E19" s="119">
        <v>3828434</v>
      </c>
      <c r="F19" s="119">
        <v>3238739</v>
      </c>
      <c r="G19" s="305"/>
      <c r="H19" s="117">
        <v>933718</v>
      </c>
      <c r="I19" s="117">
        <v>846075</v>
      </c>
      <c r="J19" s="119">
        <v>950867</v>
      </c>
      <c r="K19" s="119">
        <v>3238739</v>
      </c>
      <c r="L19" s="119">
        <v>838210</v>
      </c>
      <c r="M19" s="119">
        <v>697974</v>
      </c>
      <c r="N19" s="119">
        <v>663764</v>
      </c>
      <c r="O19" s="119">
        <v>2331020</v>
      </c>
      <c r="P19" s="117">
        <v>551037</v>
      </c>
      <c r="Q19" s="117">
        <v>491669</v>
      </c>
      <c r="R19" s="117">
        <v>618732</v>
      </c>
      <c r="S19" s="117">
        <v>1977195</v>
      </c>
      <c r="T19" s="117">
        <v>490163</v>
      </c>
      <c r="U19" s="117">
        <v>472641</v>
      </c>
      <c r="V19" s="117">
        <v>453589</v>
      </c>
      <c r="W19" s="117">
        <v>1268173</v>
      </c>
      <c r="X19" s="117">
        <v>338612</v>
      </c>
      <c r="Y19" s="117">
        <v>273757</v>
      </c>
      <c r="Z19" s="117">
        <v>255024</v>
      </c>
      <c r="AA19" s="117">
        <v>678113</v>
      </c>
      <c r="AB19" s="117">
        <v>157551</v>
      </c>
      <c r="AC19" s="117">
        <v>154315</v>
      </c>
      <c r="AD19" s="117">
        <v>173481</v>
      </c>
    </row>
    <row r="20" spans="2:30" ht="24" customHeight="1" x14ac:dyDescent="0.25">
      <c r="B20" s="60" t="s">
        <v>281</v>
      </c>
      <c r="C20" s="120">
        <v>-406754</v>
      </c>
      <c r="D20" s="120">
        <v>-382801</v>
      </c>
      <c r="E20" s="120">
        <v>-1519082</v>
      </c>
      <c r="F20" s="120">
        <v>-1326551</v>
      </c>
      <c r="G20" s="305"/>
      <c r="H20" s="118">
        <v>-418449</v>
      </c>
      <c r="I20" s="118">
        <v>-365876</v>
      </c>
      <c r="J20" s="120">
        <v>-328003</v>
      </c>
      <c r="K20" s="120">
        <v>-1326551</v>
      </c>
      <c r="L20" s="120">
        <v>-367018</v>
      </c>
      <c r="M20" s="120">
        <v>-294901</v>
      </c>
      <c r="N20" s="120">
        <v>-281831</v>
      </c>
      <c r="O20" s="120">
        <v>-1222831</v>
      </c>
      <c r="P20" s="118">
        <v>-320354</v>
      </c>
      <c r="Q20" s="118">
        <v>-294996</v>
      </c>
      <c r="R20" s="118">
        <v>-279575</v>
      </c>
      <c r="S20" s="118">
        <v>-1246840</v>
      </c>
      <c r="T20" s="118">
        <v>-360253</v>
      </c>
      <c r="U20" s="118">
        <v>-291876</v>
      </c>
      <c r="V20" s="118">
        <v>-260112</v>
      </c>
      <c r="W20" s="118">
        <v>-1450468</v>
      </c>
      <c r="X20" s="118">
        <v>-487395</v>
      </c>
      <c r="Y20" s="118">
        <v>-295017</v>
      </c>
      <c r="Z20" s="118">
        <v>-276141</v>
      </c>
      <c r="AA20" s="118">
        <v>-1099202</v>
      </c>
      <c r="AB20" s="118">
        <v>-268944</v>
      </c>
      <c r="AC20" s="118">
        <v>-251469</v>
      </c>
      <c r="AD20" s="118">
        <v>-253964</v>
      </c>
    </row>
    <row r="21" spans="2:30" ht="24" customHeight="1" thickBot="1" x14ac:dyDescent="0.3">
      <c r="B21" s="59" t="s">
        <v>24</v>
      </c>
      <c r="C21" s="121">
        <v>5200988</v>
      </c>
      <c r="D21" s="121">
        <v>4922913</v>
      </c>
      <c r="E21" s="121">
        <v>19177984</v>
      </c>
      <c r="F21" s="121">
        <v>16693873</v>
      </c>
      <c r="G21" s="305"/>
      <c r="H21" s="121">
        <v>5163067</v>
      </c>
      <c r="I21" s="121">
        <v>4547303</v>
      </c>
      <c r="J21" s="121">
        <v>4266626</v>
      </c>
      <c r="K21" s="121">
        <v>16693873</v>
      </c>
      <c r="L21" s="121">
        <v>4567101</v>
      </c>
      <c r="M21" s="121">
        <f>SUM(M11:M20)</f>
        <v>3693227</v>
      </c>
      <c r="N21" s="121">
        <f>SUM(N11:N20)</f>
        <v>3510632</v>
      </c>
      <c r="O21" s="121">
        <v>14648090</v>
      </c>
      <c r="P21" s="121">
        <v>3778480</v>
      </c>
      <c r="Q21" s="121">
        <v>3468393</v>
      </c>
      <c r="R21" s="121">
        <v>3444067</v>
      </c>
      <c r="S21" s="121">
        <v>14613985</v>
      </c>
      <c r="T21" s="121">
        <v>4125675</v>
      </c>
      <c r="U21" s="121">
        <v>3445961</v>
      </c>
      <c r="V21" s="121">
        <v>3103382</v>
      </c>
      <c r="W21" s="121">
        <v>16101254</v>
      </c>
      <c r="X21" s="121">
        <v>5302305</v>
      </c>
      <c r="Y21" s="121">
        <v>3309234</v>
      </c>
      <c r="Z21" s="121">
        <v>3108114</v>
      </c>
      <c r="AA21" s="121">
        <v>12111489</v>
      </c>
      <c r="AB21" s="121">
        <v>2958679</v>
      </c>
      <c r="AC21" s="121">
        <v>2755238</v>
      </c>
      <c r="AD21" s="121">
        <v>2814495</v>
      </c>
    </row>
    <row r="22" spans="2:30" ht="15" customHeight="1" thickTop="1" x14ac:dyDescent="0.25"/>
  </sheetData>
  <mergeCells count="8">
    <mergeCell ref="E8:F8"/>
    <mergeCell ref="E9:E10"/>
    <mergeCell ref="F9:F10"/>
    <mergeCell ref="H9:AD9"/>
    <mergeCell ref="B9:B10"/>
    <mergeCell ref="D9:D10"/>
    <mergeCell ref="C9:C10"/>
    <mergeCell ref="C8:D8"/>
  </mergeCells>
  <conditionalFormatting sqref="B11:B21">
    <cfRule type="expression" dxfId="52" priority="27">
      <formula>MOD(ROW(),2)=0</formula>
    </cfRule>
  </conditionalFormatting>
  <conditionalFormatting sqref="C11:F21">
    <cfRule type="expression" dxfId="51" priority="1">
      <formula>MOD(ROW(),2)=0</formula>
    </cfRule>
  </conditionalFormatting>
  <conditionalFormatting sqref="H21:I21">
    <cfRule type="expression" dxfId="50" priority="6">
      <formula>MOD(ROW(),2)=0</formula>
    </cfRule>
  </conditionalFormatting>
  <conditionalFormatting sqref="J11:O21">
    <cfRule type="expression" dxfId="49" priority="8">
      <formula>MOD(ROW(),2)=0</formula>
    </cfRule>
  </conditionalFormatting>
  <conditionalFormatting sqref="P21:AD21">
    <cfRule type="expression" dxfId="48" priority="23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B4:AD47"/>
  <sheetViews>
    <sheetView showGridLines="0" showRowColHeaders="0" zoomScale="55" zoomScaleNormal="55" workbookViewId="0">
      <selection activeCell="C48" sqref="C48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.7109375" defaultRowHeight="18.75" x14ac:dyDescent="0.25"/>
  <cols>
    <col min="1" max="1" width="9.85546875" customWidth="1"/>
    <col min="2" max="2" width="61.5703125" bestFit="1" customWidth="1"/>
    <col min="3" max="3" width="16.28515625" customWidth="1"/>
    <col min="4" max="4" width="15.85546875" customWidth="1"/>
    <col min="5" max="5" width="12.28515625" bestFit="1" customWidth="1"/>
    <col min="6" max="8" width="12.28515625" customWidth="1"/>
    <col min="9" max="9" width="13" customWidth="1"/>
    <col min="10" max="10" width="12.85546875" bestFit="1" customWidth="1"/>
    <col min="11" max="11" width="11" bestFit="1" customWidth="1"/>
    <col min="12" max="12" width="11.42578125" bestFit="1" customWidth="1"/>
    <col min="13" max="13" width="11" style="115" bestFit="1" customWidth="1"/>
    <col min="14" max="14" width="12.42578125" bestFit="1" customWidth="1"/>
    <col min="15" max="15" width="11.42578125" bestFit="1" customWidth="1"/>
    <col min="16" max="16" width="11" bestFit="1" customWidth="1"/>
    <col min="17" max="17" width="11.42578125" bestFit="1" customWidth="1"/>
    <col min="18" max="18" width="12.85546875" bestFit="1" customWidth="1"/>
    <col min="19" max="19" width="11" bestFit="1" customWidth="1"/>
    <col min="20" max="20" width="10.28515625" bestFit="1" customWidth="1"/>
    <col min="21" max="21" width="12" bestFit="1" customWidth="1"/>
    <col min="22" max="22" width="13.140625" bestFit="1" customWidth="1"/>
    <col min="23" max="24" width="12.42578125" bestFit="1" customWidth="1"/>
    <col min="25" max="25" width="10.28515625" bestFit="1" customWidth="1"/>
    <col min="26" max="26" width="13.140625" bestFit="1" customWidth="1"/>
    <col min="27" max="27" width="11" bestFit="1" customWidth="1"/>
    <col min="28" max="28" width="11.42578125" bestFit="1" customWidth="1"/>
    <col min="29" max="29" width="12.85546875" bestFit="1" customWidth="1"/>
    <col min="30" max="30" width="10.28515625" bestFit="1" customWidth="1"/>
    <col min="31" max="31" width="8.7109375" bestFit="1" customWidth="1"/>
    <col min="32" max="32" width="5.140625" bestFit="1" customWidth="1"/>
  </cols>
  <sheetData>
    <row r="4" spans="2:30" ht="15" customHeight="1" x14ac:dyDescent="0.25"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P4" s="115"/>
      <c r="Q4" s="115"/>
      <c r="R4" s="115"/>
    </row>
    <row r="5" spans="2:30" ht="15" customHeight="1" x14ac:dyDescent="0.25"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P5" s="115"/>
      <c r="Q5" s="115"/>
      <c r="R5" s="115"/>
    </row>
    <row r="6" spans="2:30" ht="15" customHeight="1" x14ac:dyDescent="0.25"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P6" s="115"/>
      <c r="Q6" s="115"/>
      <c r="R6" s="115"/>
    </row>
    <row r="7" spans="2:30" ht="15" customHeight="1" x14ac:dyDescent="0.25">
      <c r="B7" s="17" t="s">
        <v>167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P7" s="115"/>
      <c r="Q7" s="115"/>
      <c r="R7" s="115"/>
    </row>
    <row r="8" spans="2:30" ht="21.6" customHeight="1" x14ac:dyDescent="0.25">
      <c r="B8" s="401"/>
      <c r="C8" s="512" t="s">
        <v>166</v>
      </c>
      <c r="D8" s="513"/>
      <c r="E8" s="512" t="s">
        <v>213</v>
      </c>
      <c r="F8" s="518"/>
      <c r="G8" s="17"/>
      <c r="H8" s="17"/>
      <c r="I8" s="17"/>
      <c r="J8" s="17"/>
      <c r="K8" s="17"/>
      <c r="L8" s="17"/>
      <c r="P8" s="2"/>
      <c r="Q8" s="2"/>
    </row>
    <row r="9" spans="2:30" ht="21.6" customHeight="1" x14ac:dyDescent="0.25">
      <c r="B9" s="502"/>
      <c r="C9" s="516" t="s">
        <v>169</v>
      </c>
      <c r="D9" s="516" t="s">
        <v>170</v>
      </c>
      <c r="E9" s="508">
        <v>2025</v>
      </c>
      <c r="F9" s="510">
        <v>2024</v>
      </c>
      <c r="G9" s="115"/>
      <c r="H9" s="517" t="s">
        <v>168</v>
      </c>
      <c r="I9" s="515"/>
      <c r="J9" s="515"/>
      <c r="K9" s="515"/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5"/>
      <c r="X9" s="515"/>
      <c r="Y9" s="515"/>
      <c r="Z9" s="515"/>
      <c r="AA9" s="515"/>
      <c r="AB9" s="515"/>
      <c r="AC9" s="515"/>
      <c r="AD9" s="515"/>
    </row>
    <row r="10" spans="2:30" ht="21.6" customHeight="1" x14ac:dyDescent="0.25">
      <c r="B10" s="507"/>
      <c r="C10" s="509"/>
      <c r="D10" s="509"/>
      <c r="E10" s="509"/>
      <c r="F10" s="511"/>
      <c r="G10" s="115"/>
      <c r="H10" s="145" t="s">
        <v>172</v>
      </c>
      <c r="I10" s="145" t="s">
        <v>173</v>
      </c>
      <c r="J10" s="145" t="s">
        <v>174</v>
      </c>
      <c r="K10" s="145">
        <v>2024</v>
      </c>
      <c r="L10" s="145" t="s">
        <v>175</v>
      </c>
      <c r="M10" s="145" t="s">
        <v>176</v>
      </c>
      <c r="N10" s="145" t="s">
        <v>177</v>
      </c>
      <c r="O10" s="145">
        <v>2023</v>
      </c>
      <c r="P10" s="145" t="s">
        <v>179</v>
      </c>
      <c r="Q10" s="145" t="s">
        <v>180</v>
      </c>
      <c r="R10" s="145" t="s">
        <v>181</v>
      </c>
      <c r="S10" s="145">
        <v>2022</v>
      </c>
      <c r="T10" s="145" t="s">
        <v>182</v>
      </c>
      <c r="U10" s="145" t="s">
        <v>183</v>
      </c>
      <c r="V10" s="145" t="s">
        <v>184</v>
      </c>
      <c r="W10" s="145">
        <v>2021</v>
      </c>
      <c r="X10" s="145" t="s">
        <v>185</v>
      </c>
      <c r="Y10" s="145" t="s">
        <v>186</v>
      </c>
      <c r="Z10" s="145" t="s">
        <v>187</v>
      </c>
      <c r="AA10" s="145">
        <v>2020</v>
      </c>
      <c r="AB10" s="145" t="s">
        <v>188</v>
      </c>
      <c r="AC10" s="145" t="s">
        <v>189</v>
      </c>
      <c r="AD10" s="145" t="s">
        <v>190</v>
      </c>
    </row>
    <row r="11" spans="2:30" ht="20.45" customHeight="1" x14ac:dyDescent="0.25">
      <c r="B11" s="26" t="s">
        <v>282</v>
      </c>
      <c r="C11" s="123"/>
      <c r="D11" s="123"/>
      <c r="E11" s="115"/>
      <c r="F11" s="115"/>
      <c r="G11" s="115"/>
      <c r="H11" s="123"/>
      <c r="I11" s="123"/>
      <c r="J11" s="123"/>
      <c r="K11" s="124"/>
      <c r="L11" s="123"/>
      <c r="M11" s="123"/>
      <c r="N11" s="123"/>
      <c r="O11" s="123"/>
      <c r="P11" s="123"/>
      <c r="Q11" s="123" t="s">
        <v>283</v>
      </c>
      <c r="R11" s="123"/>
      <c r="S11" s="123"/>
      <c r="T11" s="123"/>
      <c r="U11" s="123" t="s">
        <v>283</v>
      </c>
      <c r="V11" s="123"/>
      <c r="W11" s="123"/>
      <c r="X11" s="123"/>
      <c r="Y11" s="123"/>
      <c r="Z11" s="123"/>
      <c r="AA11" s="123"/>
      <c r="AB11" s="123"/>
      <c r="AC11" s="123"/>
      <c r="AD11" s="123"/>
    </row>
    <row r="12" spans="2:30" ht="20.25" customHeight="1" x14ac:dyDescent="0.25">
      <c r="B12" s="38" t="s">
        <v>284</v>
      </c>
      <c r="C12" s="124">
        <v>127954</v>
      </c>
      <c r="D12" s="124">
        <v>148486</v>
      </c>
      <c r="E12" s="124">
        <v>514501</v>
      </c>
      <c r="F12" s="124">
        <v>435614</v>
      </c>
      <c r="G12" s="306"/>
      <c r="H12" s="124">
        <v>101058</v>
      </c>
      <c r="I12" s="124">
        <v>201623</v>
      </c>
      <c r="J12" s="124">
        <v>83866</v>
      </c>
      <c r="K12" s="124">
        <v>435614</v>
      </c>
      <c r="L12" s="124">
        <v>105317</v>
      </c>
      <c r="M12" s="124">
        <v>117043</v>
      </c>
      <c r="N12" s="124">
        <v>64768</v>
      </c>
      <c r="O12" s="124">
        <v>452222</v>
      </c>
      <c r="P12" s="124">
        <v>120648</v>
      </c>
      <c r="Q12" s="124">
        <v>105994</v>
      </c>
      <c r="R12" s="124">
        <v>97983</v>
      </c>
      <c r="S12" s="124">
        <v>468419</v>
      </c>
      <c r="T12" s="124">
        <v>144443</v>
      </c>
      <c r="U12" s="124">
        <v>97495</v>
      </c>
      <c r="V12" s="124">
        <v>73658</v>
      </c>
      <c r="W12" s="124">
        <v>241554</v>
      </c>
      <c r="X12" s="124">
        <v>69250</v>
      </c>
      <c r="Y12" s="124">
        <v>61208</v>
      </c>
      <c r="Z12" s="124">
        <v>31613</v>
      </c>
      <c r="AA12" s="124">
        <v>95246</v>
      </c>
      <c r="AB12" s="124">
        <v>22401</v>
      </c>
      <c r="AC12" s="124">
        <v>21424</v>
      </c>
      <c r="AD12" s="124">
        <v>18166</v>
      </c>
    </row>
    <row r="13" spans="2:30" ht="20.45" customHeight="1" x14ac:dyDescent="0.25">
      <c r="B13" s="38" t="s">
        <v>285</v>
      </c>
      <c r="C13" s="124">
        <v>80895</v>
      </c>
      <c r="D13" s="124">
        <v>78161</v>
      </c>
      <c r="E13" s="124">
        <v>313741</v>
      </c>
      <c r="F13" s="124">
        <v>299428</v>
      </c>
      <c r="G13" s="306"/>
      <c r="H13" s="124">
        <v>77130</v>
      </c>
      <c r="I13" s="124">
        <v>81432</v>
      </c>
      <c r="J13" s="124">
        <v>74284</v>
      </c>
      <c r="K13" s="124">
        <v>299428</v>
      </c>
      <c r="L13" s="124">
        <v>72179</v>
      </c>
      <c r="M13" s="124">
        <v>73661</v>
      </c>
      <c r="N13" s="124">
        <v>75427</v>
      </c>
      <c r="O13" s="124">
        <v>285853</v>
      </c>
      <c r="P13" s="124">
        <v>66818</v>
      </c>
      <c r="Q13" s="124">
        <v>80027</v>
      </c>
      <c r="R13" s="124">
        <v>68504</v>
      </c>
      <c r="S13" s="124">
        <v>337353</v>
      </c>
      <c r="T13" s="124">
        <v>74121</v>
      </c>
      <c r="U13" s="124">
        <v>102853</v>
      </c>
      <c r="V13" s="124">
        <v>95375</v>
      </c>
      <c r="W13" s="124">
        <v>460480</v>
      </c>
      <c r="X13" s="124">
        <v>112579</v>
      </c>
      <c r="Y13" s="124">
        <v>123038</v>
      </c>
      <c r="Z13" s="124">
        <v>114784</v>
      </c>
      <c r="AA13" s="124">
        <v>398940</v>
      </c>
      <c r="AB13" s="124">
        <v>105745</v>
      </c>
      <c r="AC13" s="124">
        <v>84751</v>
      </c>
      <c r="AD13" s="124">
        <v>92072</v>
      </c>
    </row>
    <row r="14" spans="2:30" ht="20.45" customHeight="1" x14ac:dyDescent="0.25">
      <c r="B14" s="252" t="s">
        <v>286</v>
      </c>
      <c r="C14" s="124">
        <v>-1266</v>
      </c>
      <c r="D14" s="124">
        <v>0</v>
      </c>
      <c r="E14" s="124">
        <v>14654</v>
      </c>
      <c r="F14" s="124">
        <v>0</v>
      </c>
      <c r="G14" s="306"/>
      <c r="H14" s="124">
        <v>7385</v>
      </c>
      <c r="I14" s="124">
        <v>2326</v>
      </c>
      <c r="J14" s="124">
        <v>6209</v>
      </c>
      <c r="K14" s="124">
        <v>0</v>
      </c>
      <c r="L14" s="124">
        <v>0</v>
      </c>
      <c r="M14" s="124">
        <v>0</v>
      </c>
      <c r="N14" s="124">
        <v>0</v>
      </c>
      <c r="O14" s="124">
        <v>6722</v>
      </c>
      <c r="P14" s="124" t="s">
        <v>207</v>
      </c>
      <c r="Q14" s="124">
        <v>11222</v>
      </c>
      <c r="R14" s="124">
        <v>1889</v>
      </c>
      <c r="S14" s="124">
        <v>16722</v>
      </c>
      <c r="T14" s="124">
        <v>15509</v>
      </c>
      <c r="U14" s="124">
        <v>8248</v>
      </c>
      <c r="V14" s="124">
        <v>23965</v>
      </c>
      <c r="W14" s="124"/>
      <c r="X14" s="124" t="s">
        <v>207</v>
      </c>
      <c r="Y14" s="124">
        <v>24254</v>
      </c>
      <c r="Z14" s="124" t="s">
        <v>207</v>
      </c>
      <c r="AA14" s="124"/>
      <c r="AB14" s="124" t="s">
        <v>207</v>
      </c>
      <c r="AC14" s="124" t="s">
        <v>207</v>
      </c>
      <c r="AD14" s="124" t="s">
        <v>207</v>
      </c>
    </row>
    <row r="15" spans="2:30" ht="20.45" customHeight="1" x14ac:dyDescent="0.25">
      <c r="B15" s="252" t="s">
        <v>287</v>
      </c>
      <c r="C15" s="124">
        <v>-5808</v>
      </c>
      <c r="D15" s="124">
        <v>0</v>
      </c>
      <c r="E15" s="124"/>
      <c r="F15" s="124"/>
      <c r="G15" s="306"/>
      <c r="H15" s="124">
        <v>5808</v>
      </c>
      <c r="I15" s="124"/>
      <c r="J15" s="124">
        <v>0</v>
      </c>
      <c r="K15" s="124">
        <v>0</v>
      </c>
      <c r="L15" s="124">
        <v>42227</v>
      </c>
      <c r="M15" s="124" t="s">
        <v>207</v>
      </c>
      <c r="N15" s="124" t="s">
        <v>207</v>
      </c>
      <c r="O15" s="124">
        <v>276687</v>
      </c>
      <c r="P15" s="124" t="s">
        <v>207</v>
      </c>
      <c r="Q15" s="124">
        <v>197496</v>
      </c>
      <c r="R15" s="124">
        <v>103814</v>
      </c>
      <c r="S15" s="124">
        <v>338265</v>
      </c>
      <c r="T15" s="124">
        <v>10247</v>
      </c>
      <c r="U15" s="124" t="s">
        <v>207</v>
      </c>
      <c r="V15" s="124">
        <v>842700</v>
      </c>
      <c r="W15" s="124"/>
      <c r="X15" s="124" t="s">
        <v>207</v>
      </c>
      <c r="Y15" s="124">
        <v>1044160</v>
      </c>
      <c r="Z15" s="124" t="s">
        <v>207</v>
      </c>
      <c r="AA15" s="124"/>
      <c r="AB15" s="124" t="s">
        <v>207</v>
      </c>
      <c r="AC15" s="124" t="s">
        <v>207</v>
      </c>
      <c r="AD15" s="124" t="s">
        <v>207</v>
      </c>
    </row>
    <row r="16" spans="2:30" ht="20.45" customHeight="1" x14ac:dyDescent="0.25">
      <c r="B16" s="38" t="s">
        <v>288</v>
      </c>
      <c r="C16" s="124">
        <v>16018</v>
      </c>
      <c r="D16" s="124">
        <v>34611</v>
      </c>
      <c r="E16" s="124">
        <v>47687</v>
      </c>
      <c r="F16" s="124">
        <v>86741</v>
      </c>
      <c r="G16" s="306"/>
      <c r="H16" s="124">
        <v>7106</v>
      </c>
      <c r="I16" s="124">
        <v>12156</v>
      </c>
      <c r="J16" s="124">
        <v>12407</v>
      </c>
      <c r="K16" s="124">
        <v>86741</v>
      </c>
      <c r="L16" s="124">
        <v>5228</v>
      </c>
      <c r="M16" s="124">
        <v>8101</v>
      </c>
      <c r="N16" s="124">
        <v>38801</v>
      </c>
      <c r="O16" s="124">
        <v>162566</v>
      </c>
      <c r="P16" s="124">
        <v>41771</v>
      </c>
      <c r="Q16" s="124">
        <v>48074</v>
      </c>
      <c r="R16" s="124">
        <v>9453</v>
      </c>
      <c r="S16" s="124">
        <v>108397</v>
      </c>
      <c r="T16" s="124">
        <v>23661</v>
      </c>
      <c r="U16" s="124">
        <v>27125</v>
      </c>
      <c r="V16" s="124">
        <v>17215</v>
      </c>
      <c r="W16" s="124">
        <v>67828</v>
      </c>
      <c r="X16" s="124">
        <v>44894</v>
      </c>
      <c r="Y16" s="124">
        <v>7394</v>
      </c>
      <c r="Z16" s="124">
        <v>6693</v>
      </c>
      <c r="AA16" s="124">
        <v>42323</v>
      </c>
      <c r="AB16" s="124">
        <v>5949</v>
      </c>
      <c r="AC16" s="124">
        <v>5079</v>
      </c>
      <c r="AD16" s="124">
        <v>3650</v>
      </c>
    </row>
    <row r="17" spans="2:30" ht="20.45" customHeight="1" x14ac:dyDescent="0.25">
      <c r="B17" s="252" t="s">
        <v>289</v>
      </c>
      <c r="C17" s="124">
        <v>37610</v>
      </c>
      <c r="D17" s="124">
        <v>11922</v>
      </c>
      <c r="E17" s="124">
        <v>107601</v>
      </c>
      <c r="F17" s="124">
        <v>16245</v>
      </c>
      <c r="G17" s="306"/>
      <c r="H17" s="124">
        <v>38872</v>
      </c>
      <c r="I17" s="124">
        <v>13346</v>
      </c>
      <c r="J17" s="124">
        <v>17773</v>
      </c>
      <c r="K17" s="124">
        <v>16245</v>
      </c>
      <c r="L17" s="124">
        <v>5251</v>
      </c>
      <c r="M17" s="124" t="s">
        <v>207</v>
      </c>
      <c r="N17" s="124">
        <v>1792</v>
      </c>
      <c r="O17" s="124">
        <v>76069</v>
      </c>
      <c r="P17" s="124" t="s">
        <v>207</v>
      </c>
      <c r="Q17" s="124">
        <v>65468</v>
      </c>
      <c r="R17" s="124">
        <v>26610</v>
      </c>
      <c r="S17" s="124">
        <v>185120</v>
      </c>
      <c r="T17" s="124">
        <v>38210</v>
      </c>
      <c r="U17" s="124">
        <v>59217</v>
      </c>
      <c r="V17" s="124">
        <v>51999</v>
      </c>
      <c r="W17" s="124">
        <v>63907</v>
      </c>
      <c r="X17" s="124">
        <v>21325</v>
      </c>
      <c r="Y17" s="124">
        <v>6927</v>
      </c>
      <c r="Z17" s="124" t="s">
        <v>207</v>
      </c>
      <c r="AA17" s="124">
        <v>31949</v>
      </c>
      <c r="AB17" s="124">
        <v>5593</v>
      </c>
      <c r="AC17" s="124">
        <v>14045</v>
      </c>
      <c r="AD17" s="124">
        <v>11643</v>
      </c>
    </row>
    <row r="18" spans="2:30" ht="20.45" customHeight="1" x14ac:dyDescent="0.25">
      <c r="B18" s="38" t="s">
        <v>290</v>
      </c>
      <c r="C18" s="124">
        <v>0</v>
      </c>
      <c r="D18" s="124">
        <v>21242</v>
      </c>
      <c r="E18" s="124">
        <v>0</v>
      </c>
      <c r="F18" s="124">
        <v>146577</v>
      </c>
      <c r="G18" s="306"/>
      <c r="H18" s="124" t="s">
        <v>207</v>
      </c>
      <c r="I18" s="124" t="s">
        <v>207</v>
      </c>
      <c r="J18" s="124" t="s">
        <v>207</v>
      </c>
      <c r="K18" s="124">
        <v>146577</v>
      </c>
      <c r="L18" s="124">
        <v>13285</v>
      </c>
      <c r="M18" s="124">
        <v>70018</v>
      </c>
      <c r="N18" s="124">
        <v>42032</v>
      </c>
      <c r="O18" s="124" t="s">
        <v>207</v>
      </c>
      <c r="P18" s="124">
        <v>102428</v>
      </c>
      <c r="Q18" s="124" t="s">
        <v>207</v>
      </c>
      <c r="R18" s="124" t="s">
        <v>207</v>
      </c>
      <c r="S18" s="124"/>
      <c r="T18" s="124">
        <v>100087</v>
      </c>
      <c r="U18" s="124">
        <v>54620</v>
      </c>
      <c r="V18" s="124" t="s">
        <v>207</v>
      </c>
      <c r="W18" s="124"/>
      <c r="X18" s="124">
        <v>35636</v>
      </c>
      <c r="Y18" s="124" t="s">
        <v>207</v>
      </c>
      <c r="Z18" s="124" t="s">
        <v>207</v>
      </c>
      <c r="AA18" s="124">
        <v>1752688</v>
      </c>
      <c r="AB18" s="124">
        <v>2651</v>
      </c>
      <c r="AC18" s="124">
        <v>486720</v>
      </c>
      <c r="AD18" s="124">
        <v>1314240</v>
      </c>
    </row>
    <row r="19" spans="2:30" ht="20.45" customHeight="1" x14ac:dyDescent="0.25">
      <c r="B19" s="38" t="s">
        <v>291</v>
      </c>
      <c r="C19" s="124">
        <v>25922</v>
      </c>
      <c r="D19" s="124">
        <v>17706</v>
      </c>
      <c r="E19" s="124">
        <v>91448</v>
      </c>
      <c r="F19" s="124">
        <v>68780</v>
      </c>
      <c r="G19" s="306"/>
      <c r="H19" s="124">
        <v>24255</v>
      </c>
      <c r="I19" s="124">
        <v>20203</v>
      </c>
      <c r="J19" s="124">
        <v>21068</v>
      </c>
      <c r="K19" s="124">
        <v>68780</v>
      </c>
      <c r="L19" s="124">
        <v>17757</v>
      </c>
      <c r="M19" s="124">
        <v>15307</v>
      </c>
      <c r="N19" s="124">
        <v>18010</v>
      </c>
      <c r="O19" s="124">
        <v>81702</v>
      </c>
      <c r="P19" s="124">
        <v>23389</v>
      </c>
      <c r="Q19" s="124">
        <v>22382</v>
      </c>
      <c r="R19" s="124">
        <v>15394</v>
      </c>
      <c r="S19" s="124">
        <v>82310</v>
      </c>
      <c r="T19" s="124">
        <v>22767</v>
      </c>
      <c r="U19" s="124">
        <v>18908</v>
      </c>
      <c r="V19" s="124">
        <v>14885</v>
      </c>
      <c r="W19" s="124">
        <v>29018</v>
      </c>
      <c r="X19" s="124">
        <v>8190</v>
      </c>
      <c r="Y19" s="124">
        <v>4437</v>
      </c>
      <c r="Z19" s="124">
        <v>2507</v>
      </c>
      <c r="AA19" s="124">
        <v>52824</v>
      </c>
      <c r="AB19" s="124">
        <v>270</v>
      </c>
      <c r="AC19" s="124">
        <v>37682</v>
      </c>
      <c r="AD19" s="124">
        <v>16360</v>
      </c>
    </row>
    <row r="20" spans="2:30" ht="20.45" customHeight="1" x14ac:dyDescent="0.25">
      <c r="B20" s="38" t="s">
        <v>292</v>
      </c>
      <c r="C20" s="124">
        <v>-70999</v>
      </c>
      <c r="D20" s="124">
        <v>-65312</v>
      </c>
      <c r="E20" s="124">
        <v>-261598</v>
      </c>
      <c r="F20" s="124">
        <v>-204826</v>
      </c>
      <c r="G20" s="306"/>
      <c r="H20" s="124">
        <v>-65483</v>
      </c>
      <c r="I20" s="124">
        <v>-72060</v>
      </c>
      <c r="J20" s="124">
        <v>-53056</v>
      </c>
      <c r="K20" s="124">
        <v>-204826</v>
      </c>
      <c r="L20" s="124">
        <v>-49455</v>
      </c>
      <c r="M20" s="124">
        <v>-48924</v>
      </c>
      <c r="N20" s="124">
        <v>-41135</v>
      </c>
      <c r="O20" s="124">
        <v>-196910</v>
      </c>
      <c r="P20" s="124">
        <v>-49323</v>
      </c>
      <c r="Q20" s="124">
        <v>-48675</v>
      </c>
      <c r="R20" s="124">
        <v>-43188</v>
      </c>
      <c r="S20" s="124">
        <v>-116921</v>
      </c>
      <c r="T20" s="124">
        <v>-37052</v>
      </c>
      <c r="U20" s="124">
        <v>-23144</v>
      </c>
      <c r="V20" s="124">
        <v>-24426</v>
      </c>
      <c r="W20" s="124">
        <v>-123981</v>
      </c>
      <c r="X20" s="124">
        <v>-27669</v>
      </c>
      <c r="Y20" s="124">
        <v>-33465</v>
      </c>
      <c r="Z20" s="124">
        <v>-15838</v>
      </c>
      <c r="AA20" s="124">
        <v>-96464</v>
      </c>
      <c r="AB20" s="124">
        <v>-22474</v>
      </c>
      <c r="AC20" s="124">
        <v>-7018</v>
      </c>
      <c r="AD20" s="124">
        <v>-8794</v>
      </c>
    </row>
    <row r="21" spans="2:30" ht="20.45" customHeight="1" x14ac:dyDescent="0.25">
      <c r="B21" s="38" t="s">
        <v>293</v>
      </c>
      <c r="C21" s="124">
        <v>744</v>
      </c>
      <c r="D21" s="124">
        <v>1681</v>
      </c>
      <c r="E21" s="124">
        <v>2870</v>
      </c>
      <c r="F21" s="124">
        <v>5080</v>
      </c>
      <c r="G21" s="306"/>
      <c r="H21" s="124">
        <v>590</v>
      </c>
      <c r="I21" s="124">
        <v>933</v>
      </c>
      <c r="J21" s="124">
        <v>603</v>
      </c>
      <c r="K21" s="124">
        <v>5080</v>
      </c>
      <c r="L21" s="124">
        <v>943</v>
      </c>
      <c r="M21" s="124">
        <v>1278</v>
      </c>
      <c r="N21" s="124">
        <v>1178</v>
      </c>
      <c r="O21" s="124">
        <v>4486</v>
      </c>
      <c r="P21" s="124">
        <v>1348</v>
      </c>
      <c r="Q21" s="124">
        <v>483</v>
      </c>
      <c r="R21" s="124">
        <v>1029</v>
      </c>
      <c r="S21" s="124">
        <v>4729</v>
      </c>
      <c r="T21" s="124">
        <v>1612</v>
      </c>
      <c r="U21" s="124">
        <v>980</v>
      </c>
      <c r="V21" s="124">
        <v>469</v>
      </c>
      <c r="W21" s="124"/>
      <c r="X21" s="124" t="s">
        <v>207</v>
      </c>
      <c r="Y21" s="124" t="s">
        <v>207</v>
      </c>
      <c r="Z21" s="124" t="s">
        <v>207</v>
      </c>
      <c r="AA21" s="124"/>
      <c r="AB21" s="124" t="s">
        <v>207</v>
      </c>
      <c r="AC21" s="124" t="s">
        <v>207</v>
      </c>
      <c r="AD21" s="124" t="s">
        <v>207</v>
      </c>
    </row>
    <row r="22" spans="2:30" ht="20.45" customHeight="1" x14ac:dyDescent="0.25">
      <c r="B22" s="38" t="s">
        <v>294</v>
      </c>
      <c r="C22" s="124">
        <v>0</v>
      </c>
      <c r="D22" s="124">
        <v>0</v>
      </c>
      <c r="E22" s="124">
        <v>0</v>
      </c>
      <c r="F22" s="124">
        <v>0</v>
      </c>
      <c r="G22" s="306"/>
      <c r="H22" s="124">
        <v>0</v>
      </c>
      <c r="I22" s="124">
        <v>0</v>
      </c>
      <c r="J22" s="124">
        <v>0</v>
      </c>
      <c r="K22" s="124">
        <v>0</v>
      </c>
      <c r="L22" s="124">
        <v>0</v>
      </c>
      <c r="M22" s="124">
        <v>0</v>
      </c>
      <c r="N22" s="124">
        <v>0</v>
      </c>
      <c r="O22" s="124">
        <v>0</v>
      </c>
      <c r="P22" s="124">
        <v>0</v>
      </c>
      <c r="Q22" s="124">
        <v>0</v>
      </c>
      <c r="R22" s="124">
        <v>0</v>
      </c>
      <c r="S22" s="124"/>
      <c r="T22" s="124" t="s">
        <v>207</v>
      </c>
      <c r="U22" s="124" t="s">
        <v>207</v>
      </c>
      <c r="V22" s="124" t="s">
        <v>207</v>
      </c>
      <c r="W22" s="124">
        <v>1752</v>
      </c>
      <c r="X22" s="124">
        <v>1752</v>
      </c>
      <c r="Y22" s="124" t="s">
        <v>207</v>
      </c>
      <c r="Z22" s="124" t="s">
        <v>207</v>
      </c>
      <c r="AA22" s="124">
        <v>30300</v>
      </c>
      <c r="AB22" s="124">
        <v>16751</v>
      </c>
      <c r="AC22" s="124" t="s">
        <v>207</v>
      </c>
      <c r="AD22" s="124" t="s">
        <v>207</v>
      </c>
    </row>
    <row r="23" spans="2:30" ht="20.45" customHeight="1" x14ac:dyDescent="0.25">
      <c r="B23" s="38" t="s">
        <v>295</v>
      </c>
      <c r="C23" s="124">
        <v>7490</v>
      </c>
      <c r="D23" s="124">
        <v>-5186</v>
      </c>
      <c r="E23" s="124">
        <v>28437</v>
      </c>
      <c r="F23" s="124">
        <v>391646</v>
      </c>
      <c r="G23" s="306"/>
      <c r="H23" s="124">
        <v>31486</v>
      </c>
      <c r="I23" s="124">
        <v>4345</v>
      </c>
      <c r="J23" s="124">
        <v>6194</v>
      </c>
      <c r="K23" s="124">
        <v>391646</v>
      </c>
      <c r="L23" s="124">
        <v>5337</v>
      </c>
      <c r="M23" s="124">
        <v>406414</v>
      </c>
      <c r="N23" s="124" t="s">
        <v>207</v>
      </c>
      <c r="O23" s="124" t="s">
        <v>207</v>
      </c>
      <c r="P23" s="124" t="s">
        <v>207</v>
      </c>
      <c r="Q23" s="124" t="s">
        <v>207</v>
      </c>
      <c r="R23" s="124">
        <v>25548</v>
      </c>
      <c r="S23" s="124"/>
      <c r="T23" s="124" t="s">
        <v>207</v>
      </c>
      <c r="U23" s="124" t="s">
        <v>207</v>
      </c>
      <c r="V23" s="124">
        <v>-375</v>
      </c>
      <c r="W23" s="124">
        <v>19837</v>
      </c>
      <c r="X23" s="124">
        <v>427</v>
      </c>
      <c r="Y23" s="124">
        <v>24911</v>
      </c>
      <c r="Z23" s="124" t="s">
        <v>207</v>
      </c>
      <c r="AA23" s="124">
        <v>41694</v>
      </c>
      <c r="AB23" s="124">
        <v>7196</v>
      </c>
      <c r="AC23" s="124">
        <v>12243</v>
      </c>
      <c r="AD23" s="124">
        <v>14849</v>
      </c>
    </row>
    <row r="24" spans="2:30" ht="20.45" customHeight="1" x14ac:dyDescent="0.25">
      <c r="B24" s="38" t="s">
        <v>296</v>
      </c>
      <c r="C24" s="124">
        <v>700</v>
      </c>
      <c r="D24" s="124">
        <v>8013</v>
      </c>
      <c r="E24" s="124">
        <v>4944</v>
      </c>
      <c r="F24" s="124">
        <v>59001</v>
      </c>
      <c r="G24" s="306"/>
      <c r="H24" s="124">
        <v>997</v>
      </c>
      <c r="I24" s="124">
        <v>2185</v>
      </c>
      <c r="J24" s="124">
        <v>1062</v>
      </c>
      <c r="K24" s="124">
        <v>59001</v>
      </c>
      <c r="L24" s="124">
        <v>797</v>
      </c>
      <c r="M24" s="124">
        <v>50191</v>
      </c>
      <c r="N24" s="124"/>
      <c r="O24" s="124" t="s">
        <v>207</v>
      </c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</row>
    <row r="25" spans="2:30" ht="20.45" customHeight="1" x14ac:dyDescent="0.25">
      <c r="B25" s="24" t="s">
        <v>297</v>
      </c>
      <c r="C25" s="125">
        <v>30998</v>
      </c>
      <c r="D25" s="125">
        <v>32254</v>
      </c>
      <c r="E25" s="125">
        <v>117819</v>
      </c>
      <c r="F25" s="125">
        <v>125710</v>
      </c>
      <c r="G25" s="306"/>
      <c r="H25" s="125">
        <v>27739</v>
      </c>
      <c r="I25" s="125">
        <v>35955</v>
      </c>
      <c r="J25" s="125">
        <v>23127</v>
      </c>
      <c r="K25" s="125">
        <v>125710</v>
      </c>
      <c r="L25" s="125">
        <v>43699</v>
      </c>
      <c r="M25" s="125">
        <v>32385</v>
      </c>
      <c r="N25" s="125">
        <v>17372</v>
      </c>
      <c r="O25" s="125">
        <v>122682</v>
      </c>
      <c r="P25" s="125">
        <v>38599</v>
      </c>
      <c r="Q25" s="125">
        <v>29660</v>
      </c>
      <c r="R25" s="125">
        <v>22748</v>
      </c>
      <c r="S25" s="125">
        <v>75400</v>
      </c>
      <c r="T25" s="125">
        <v>18143</v>
      </c>
      <c r="U25" s="125">
        <v>16629</v>
      </c>
      <c r="V25" s="125">
        <v>13560</v>
      </c>
      <c r="W25" s="125">
        <v>82911</v>
      </c>
      <c r="X25" s="125">
        <v>12443</v>
      </c>
      <c r="Y25" s="125">
        <v>25561</v>
      </c>
      <c r="Z25" s="125">
        <v>14656</v>
      </c>
      <c r="AA25" s="125">
        <v>95905</v>
      </c>
      <c r="AB25" s="125">
        <v>21286</v>
      </c>
      <c r="AC25" s="125">
        <v>15152</v>
      </c>
      <c r="AD25" s="125">
        <v>20549</v>
      </c>
    </row>
    <row r="26" spans="2:30" ht="20.45" customHeight="1" x14ac:dyDescent="0.25">
      <c r="B26" s="122"/>
      <c r="C26" s="126">
        <f>SUM(C12:C25)</f>
        <v>250258</v>
      </c>
      <c r="D26" s="126">
        <f t="shared" ref="D26:F26" si="0">SUM(D12:D25)</f>
        <v>283578</v>
      </c>
      <c r="E26" s="126">
        <f t="shared" si="0"/>
        <v>982104</v>
      </c>
      <c r="F26" s="126">
        <f t="shared" si="0"/>
        <v>1429996</v>
      </c>
      <c r="G26" s="306"/>
      <c r="H26" s="126">
        <v>256943</v>
      </c>
      <c r="I26" s="126">
        <v>302444</v>
      </c>
      <c r="J26" s="126">
        <v>193537</v>
      </c>
      <c r="K26" s="126">
        <v>1429996</v>
      </c>
      <c r="L26" s="126">
        <v>262565</v>
      </c>
      <c r="M26" s="126">
        <v>725474</v>
      </c>
      <c r="N26" s="126">
        <f>SUM(N12:N25)</f>
        <v>218245</v>
      </c>
      <c r="O26" s="126">
        <v>1272079</v>
      </c>
      <c r="P26" s="126">
        <v>345678</v>
      </c>
      <c r="Q26" s="126">
        <v>512131</v>
      </c>
      <c r="R26" s="126">
        <v>329784</v>
      </c>
      <c r="S26" s="126">
        <v>1499794</v>
      </c>
      <c r="T26" s="126">
        <v>411748</v>
      </c>
      <c r="U26" s="126">
        <v>362931</v>
      </c>
      <c r="V26" s="126">
        <v>1109025</v>
      </c>
      <c r="W26" s="126">
        <v>843306</v>
      </c>
      <c r="X26" s="126">
        <v>278827</v>
      </c>
      <c r="Y26" s="126">
        <v>1288425</v>
      </c>
      <c r="Z26" s="126">
        <v>154415</v>
      </c>
      <c r="AA26" s="126">
        <v>2445405</v>
      </c>
      <c r="AB26" s="126">
        <v>165368</v>
      </c>
      <c r="AC26" s="126">
        <v>670078</v>
      </c>
      <c r="AD26" s="126">
        <v>1482735</v>
      </c>
    </row>
    <row r="27" spans="2:30" ht="20.45" customHeight="1" x14ac:dyDescent="0.25">
      <c r="B27" s="39" t="s">
        <v>298</v>
      </c>
      <c r="C27" s="124"/>
      <c r="D27" s="124"/>
      <c r="E27" s="124"/>
      <c r="F27" s="124"/>
      <c r="G27" s="306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</row>
    <row r="28" spans="2:30" ht="20.45" customHeight="1" x14ac:dyDescent="0.25">
      <c r="B28" s="38" t="s">
        <v>299</v>
      </c>
      <c r="C28" s="124">
        <v>-436624</v>
      </c>
      <c r="D28" s="124">
        <v>-292978</v>
      </c>
      <c r="E28" s="124">
        <v>-1503407</v>
      </c>
      <c r="F28" s="124">
        <v>-989664</v>
      </c>
      <c r="G28" s="306"/>
      <c r="H28" s="124">
        <v>-423345</v>
      </c>
      <c r="I28" s="124">
        <v>-383331</v>
      </c>
      <c r="J28" s="124">
        <v>-260107</v>
      </c>
      <c r="K28" s="124">
        <v>-989664</v>
      </c>
      <c r="L28" s="124">
        <v>-237288</v>
      </c>
      <c r="M28" s="124">
        <v>-240729</v>
      </c>
      <c r="N28" s="124">
        <v>-218669</v>
      </c>
      <c r="O28" s="124">
        <v>-1012883</v>
      </c>
      <c r="P28" s="124">
        <v>-279597</v>
      </c>
      <c r="Q28" s="124">
        <v>-233372</v>
      </c>
      <c r="R28" s="124">
        <v>-242347</v>
      </c>
      <c r="S28" s="124">
        <v>-928179</v>
      </c>
      <c r="T28" s="124">
        <v>-233923</v>
      </c>
      <c r="U28" s="124">
        <v>-235945</v>
      </c>
      <c r="V28" s="124">
        <v>-223723</v>
      </c>
      <c r="W28" s="124">
        <v>-1146682</v>
      </c>
      <c r="X28" s="124">
        <v>-294081</v>
      </c>
      <c r="Y28" s="124">
        <v>-263305</v>
      </c>
      <c r="Z28" s="124">
        <v>-326027</v>
      </c>
      <c r="AA28" s="124">
        <v>-1177769</v>
      </c>
      <c r="AB28" s="124">
        <v>-312605</v>
      </c>
      <c r="AC28" s="124">
        <v>-271806</v>
      </c>
      <c r="AD28" s="124">
        <v>-311300</v>
      </c>
    </row>
    <row r="29" spans="2:30" ht="20.45" customHeight="1" x14ac:dyDescent="0.25">
      <c r="B29" s="38" t="s">
        <v>300</v>
      </c>
      <c r="C29" s="124">
        <v>-8697</v>
      </c>
      <c r="D29" s="124">
        <v>-5852</v>
      </c>
      <c r="E29" s="124">
        <v>-28107</v>
      </c>
      <c r="F29" s="124">
        <v>-18752</v>
      </c>
      <c r="G29" s="306"/>
      <c r="H29" s="124">
        <v>-6979</v>
      </c>
      <c r="I29" s="124">
        <v>-6878</v>
      </c>
      <c r="J29" s="124">
        <v>-5553</v>
      </c>
      <c r="K29" s="124">
        <v>-18752</v>
      </c>
      <c r="L29" s="124">
        <v>-4508</v>
      </c>
      <c r="M29" s="124">
        <v>-4603</v>
      </c>
      <c r="N29" s="124">
        <v>-3789</v>
      </c>
      <c r="O29" s="124">
        <v>-13908</v>
      </c>
      <c r="P29" s="124">
        <v>-3457</v>
      </c>
      <c r="Q29" s="124">
        <v>-2656</v>
      </c>
      <c r="R29" s="124">
        <v>-3542</v>
      </c>
      <c r="S29" s="124">
        <v>-7422</v>
      </c>
      <c r="T29" s="124">
        <v>-2088</v>
      </c>
      <c r="U29" s="124">
        <v>-1610</v>
      </c>
      <c r="V29" s="124">
        <v>-1600</v>
      </c>
      <c r="W29" s="124">
        <v>-20456</v>
      </c>
      <c r="X29" s="124">
        <v>-6264</v>
      </c>
      <c r="Y29" s="124">
        <v>-8469</v>
      </c>
      <c r="Z29" s="124">
        <v>-4137</v>
      </c>
      <c r="AA29" s="124">
        <v>-15107</v>
      </c>
      <c r="AB29" s="124">
        <v>-3809</v>
      </c>
      <c r="AC29" s="124">
        <v>-3556</v>
      </c>
      <c r="AD29" s="124">
        <v>-3545</v>
      </c>
    </row>
    <row r="30" spans="2:30" ht="20.45" customHeight="1" x14ac:dyDescent="0.25">
      <c r="B30" s="38" t="s">
        <v>301</v>
      </c>
      <c r="C30" s="124">
        <v>-10564</v>
      </c>
      <c r="D30" s="124">
        <v>231258</v>
      </c>
      <c r="E30" s="124">
        <v>-10564</v>
      </c>
      <c r="F30" s="124">
        <v>0</v>
      </c>
      <c r="G30" s="306"/>
      <c r="H30" s="124">
        <v>0</v>
      </c>
      <c r="I30" s="124">
        <v>0</v>
      </c>
      <c r="J30" s="124">
        <v>0</v>
      </c>
      <c r="K30" s="124">
        <v>0</v>
      </c>
      <c r="L30" s="124">
        <v>0</v>
      </c>
      <c r="M30" s="124">
        <v>0</v>
      </c>
      <c r="N30" s="124">
        <v>0</v>
      </c>
      <c r="O30" s="124">
        <v>0</v>
      </c>
      <c r="P30" s="124">
        <v>0</v>
      </c>
      <c r="Q30" s="124">
        <v>0</v>
      </c>
      <c r="R30" s="124">
        <v>0</v>
      </c>
      <c r="S30" s="124">
        <v>0</v>
      </c>
      <c r="T30" s="124">
        <v>0</v>
      </c>
      <c r="U30" s="124">
        <v>0</v>
      </c>
      <c r="V30" s="124">
        <v>0</v>
      </c>
      <c r="W30" s="124">
        <v>0</v>
      </c>
      <c r="X30" s="124">
        <v>0</v>
      </c>
      <c r="Y30" s="124">
        <v>0</v>
      </c>
      <c r="Z30" s="124">
        <v>0</v>
      </c>
      <c r="AA30" s="124">
        <v>0</v>
      </c>
      <c r="AB30" s="124">
        <v>0</v>
      </c>
      <c r="AC30" s="124">
        <v>0</v>
      </c>
      <c r="AD30" s="124">
        <v>0</v>
      </c>
    </row>
    <row r="31" spans="2:30" ht="20.45" customHeight="1" x14ac:dyDescent="0.25">
      <c r="B31" s="174" t="s">
        <v>302</v>
      </c>
      <c r="C31" s="124">
        <v>0</v>
      </c>
      <c r="D31" s="124">
        <v>-463887</v>
      </c>
      <c r="E31" s="124">
        <v>0</v>
      </c>
      <c r="F31" s="124">
        <v>-463887</v>
      </c>
      <c r="G31" s="306"/>
      <c r="H31" s="124"/>
      <c r="I31" s="124"/>
      <c r="J31" s="124">
        <v>0</v>
      </c>
      <c r="K31" s="124">
        <v>-463887</v>
      </c>
      <c r="L31" s="124">
        <v>0</v>
      </c>
      <c r="M31" s="124">
        <v>-214451</v>
      </c>
      <c r="N31" s="124">
        <v>-59034</v>
      </c>
      <c r="O31" s="124">
        <v>0</v>
      </c>
      <c r="P31" s="124">
        <v>-142451</v>
      </c>
      <c r="Q31" s="124">
        <v>0</v>
      </c>
      <c r="R31" s="124" t="s">
        <v>207</v>
      </c>
      <c r="S31" s="124"/>
      <c r="T31" s="124">
        <v>-168600</v>
      </c>
      <c r="U31" s="124">
        <v>-500200</v>
      </c>
      <c r="V31" s="124" t="s">
        <v>207</v>
      </c>
      <c r="W31" s="124">
        <v>-353321</v>
      </c>
      <c r="X31" s="124">
        <v>-504600</v>
      </c>
      <c r="Y31" s="124" t="s">
        <v>207</v>
      </c>
      <c r="Z31" s="124">
        <v>-751781</v>
      </c>
      <c r="AA31" s="124">
        <v>-1742494</v>
      </c>
      <c r="AB31" s="124">
        <v>-247294</v>
      </c>
      <c r="AC31" s="124">
        <v>-405828</v>
      </c>
      <c r="AD31" s="124">
        <v>-1756536</v>
      </c>
    </row>
    <row r="32" spans="2:30" ht="20.45" customHeight="1" x14ac:dyDescent="0.25">
      <c r="B32" s="38" t="s">
        <v>303</v>
      </c>
      <c r="C32" s="124">
        <v>0</v>
      </c>
      <c r="D32" s="124">
        <v>0</v>
      </c>
      <c r="E32" s="124">
        <v>0</v>
      </c>
      <c r="F32" s="124">
        <v>0</v>
      </c>
      <c r="G32" s="306"/>
      <c r="H32" s="124"/>
      <c r="I32" s="124"/>
      <c r="J32" s="124">
        <v>0</v>
      </c>
      <c r="K32" s="124">
        <v>0</v>
      </c>
      <c r="L32" s="124">
        <v>0</v>
      </c>
      <c r="M32" s="124">
        <v>0</v>
      </c>
      <c r="N32" s="124">
        <v>0</v>
      </c>
      <c r="O32" s="124" t="s">
        <v>207</v>
      </c>
      <c r="P32" s="124"/>
      <c r="Q32" s="124" t="s">
        <v>207</v>
      </c>
      <c r="R32" s="124" t="s">
        <v>207</v>
      </c>
      <c r="S32" s="124">
        <v>-46763</v>
      </c>
      <c r="T32" s="124" t="s">
        <v>207</v>
      </c>
      <c r="U32" s="124" t="s">
        <v>207</v>
      </c>
      <c r="V32" s="124" t="s">
        <v>207</v>
      </c>
      <c r="W32" s="124">
        <v>-491037</v>
      </c>
      <c r="X32" s="124">
        <v>-491036</v>
      </c>
      <c r="Y32" s="124" t="s">
        <v>207</v>
      </c>
      <c r="Z32" s="124" t="s">
        <v>207</v>
      </c>
      <c r="AA32" s="124"/>
      <c r="AB32" s="124" t="s">
        <v>207</v>
      </c>
      <c r="AC32" s="124" t="s">
        <v>207</v>
      </c>
      <c r="AD32" s="124" t="s">
        <v>207</v>
      </c>
    </row>
    <row r="33" spans="2:30" ht="20.45" customHeight="1" x14ac:dyDescent="0.25">
      <c r="B33" s="174" t="s">
        <v>304</v>
      </c>
      <c r="C33" s="124">
        <v>0</v>
      </c>
      <c r="D33" s="124">
        <v>-17609</v>
      </c>
      <c r="E33" s="124">
        <v>0</v>
      </c>
      <c r="F33" s="124">
        <v>-37473</v>
      </c>
      <c r="G33" s="306"/>
      <c r="H33" s="124"/>
      <c r="I33" s="124" t="s">
        <v>207</v>
      </c>
      <c r="J33" s="124" t="s">
        <v>207</v>
      </c>
      <c r="K33" s="124">
        <v>-37473</v>
      </c>
      <c r="L33" s="124">
        <v>-8958</v>
      </c>
      <c r="M33" s="124">
        <v>-8561</v>
      </c>
      <c r="N33" s="124">
        <v>-2345</v>
      </c>
      <c r="O33" s="124" t="s">
        <v>207</v>
      </c>
      <c r="P33" s="124">
        <v>-2465</v>
      </c>
      <c r="Q33" s="124" t="s">
        <v>207</v>
      </c>
      <c r="R33" s="124" t="s">
        <v>207</v>
      </c>
      <c r="S33" s="124"/>
      <c r="T33" s="124">
        <v>-30056</v>
      </c>
      <c r="U33" s="124" t="s">
        <v>207</v>
      </c>
      <c r="V33" s="124" t="s">
        <v>207</v>
      </c>
      <c r="W33" s="124">
        <v>-26757</v>
      </c>
      <c r="X33" s="124">
        <v>-17752</v>
      </c>
      <c r="Y33" s="124" t="s">
        <v>207</v>
      </c>
      <c r="Z33" s="124">
        <v>-16963</v>
      </c>
      <c r="AA33" s="124">
        <v>-46777</v>
      </c>
      <c r="AB33" s="124">
        <v>-5672</v>
      </c>
      <c r="AC33" s="124">
        <v>-32457</v>
      </c>
      <c r="AD33" s="124">
        <v>-34009</v>
      </c>
    </row>
    <row r="34" spans="2:30" ht="20.45" customHeight="1" x14ac:dyDescent="0.25">
      <c r="B34" s="380" t="s">
        <v>305</v>
      </c>
      <c r="C34" s="124">
        <v>0</v>
      </c>
      <c r="D34" s="455">
        <v>0</v>
      </c>
      <c r="E34" s="124">
        <v>0</v>
      </c>
      <c r="F34" s="124">
        <v>0</v>
      </c>
      <c r="G34" s="306"/>
      <c r="H34" s="124"/>
      <c r="I34" s="124">
        <v>0</v>
      </c>
      <c r="J34" s="124">
        <v>0</v>
      </c>
      <c r="K34" s="124">
        <v>0</v>
      </c>
      <c r="L34" s="124">
        <v>0</v>
      </c>
      <c r="M34" s="124">
        <v>0</v>
      </c>
      <c r="N34" s="124">
        <v>0</v>
      </c>
      <c r="O34" s="124">
        <v>0</v>
      </c>
      <c r="P34" s="124">
        <v>0</v>
      </c>
      <c r="Q34" s="124">
        <v>0</v>
      </c>
      <c r="R34" s="124">
        <v>0</v>
      </c>
      <c r="S34" s="124">
        <v>0</v>
      </c>
      <c r="T34" s="124">
        <v>0</v>
      </c>
      <c r="U34" s="124">
        <v>0</v>
      </c>
      <c r="V34" s="124">
        <v>0</v>
      </c>
      <c r="W34" s="124">
        <v>0</v>
      </c>
      <c r="X34" s="124">
        <v>0</v>
      </c>
      <c r="Y34" s="124">
        <v>0</v>
      </c>
      <c r="Z34" s="124">
        <v>0</v>
      </c>
      <c r="AA34" s="124">
        <v>0</v>
      </c>
      <c r="AB34" s="124">
        <v>0</v>
      </c>
      <c r="AC34" s="124">
        <v>0</v>
      </c>
      <c r="AD34" s="124">
        <v>0</v>
      </c>
    </row>
    <row r="35" spans="2:30" ht="20.45" customHeight="1" x14ac:dyDescent="0.25">
      <c r="B35" s="38" t="s">
        <v>306</v>
      </c>
      <c r="C35" s="124">
        <v>-53891</v>
      </c>
      <c r="D35" s="124">
        <v>-99404</v>
      </c>
      <c r="E35" s="124">
        <v>-286264</v>
      </c>
      <c r="F35" s="124">
        <v>-247621</v>
      </c>
      <c r="G35" s="306"/>
      <c r="H35" s="124"/>
      <c r="I35" s="124">
        <v>-61762</v>
      </c>
      <c r="J35" s="124">
        <v>-125093</v>
      </c>
      <c r="K35" s="124">
        <v>-247621</v>
      </c>
      <c r="L35" s="124">
        <v>-40415</v>
      </c>
      <c r="M35" s="124">
        <v>-52877</v>
      </c>
      <c r="N35" s="124">
        <v>-54925</v>
      </c>
      <c r="O35" s="124">
        <v>-148404</v>
      </c>
      <c r="P35" s="124">
        <v>-26817</v>
      </c>
      <c r="Q35" s="124">
        <v>-21593</v>
      </c>
      <c r="R35" s="124">
        <v>-71950</v>
      </c>
      <c r="S35" s="124">
        <v>-166910</v>
      </c>
      <c r="T35" s="124" t="s">
        <v>207</v>
      </c>
      <c r="U35" s="124">
        <v>-77589</v>
      </c>
      <c r="V35" s="124">
        <v>-65249</v>
      </c>
      <c r="W35" s="124">
        <v>-330114</v>
      </c>
      <c r="X35" s="124">
        <v>-78413</v>
      </c>
      <c r="Y35" s="124">
        <v>-58405</v>
      </c>
      <c r="Z35" s="124">
        <v>-84174</v>
      </c>
      <c r="AA35" s="124">
        <v>-186610</v>
      </c>
      <c r="AB35" s="124">
        <v>-45642</v>
      </c>
      <c r="AC35" s="124">
        <v>32467</v>
      </c>
      <c r="AD35" s="124">
        <v>-68445</v>
      </c>
    </row>
    <row r="36" spans="2:30" ht="20.45" customHeight="1" x14ac:dyDescent="0.25">
      <c r="B36" s="38" t="s">
        <v>307</v>
      </c>
      <c r="C36" s="124">
        <v>0</v>
      </c>
      <c r="D36" s="124"/>
      <c r="E36" s="124">
        <v>0</v>
      </c>
      <c r="F36" s="124">
        <v>0</v>
      </c>
      <c r="G36" s="306"/>
      <c r="H36" s="124"/>
      <c r="I36" s="124" t="s">
        <v>207</v>
      </c>
      <c r="J36" s="124">
        <v>0</v>
      </c>
      <c r="K36" s="124">
        <v>0</v>
      </c>
      <c r="L36" s="124" t="s">
        <v>207</v>
      </c>
      <c r="M36" s="124">
        <v>-2720</v>
      </c>
      <c r="N36" s="124">
        <v>0</v>
      </c>
      <c r="O36" s="124" t="s">
        <v>207</v>
      </c>
      <c r="P36" s="124">
        <v>-10973</v>
      </c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</row>
    <row r="37" spans="2:30" ht="20.45" customHeight="1" x14ac:dyDescent="0.25">
      <c r="B37" s="38" t="s">
        <v>308</v>
      </c>
      <c r="C37" s="307">
        <v>0</v>
      </c>
      <c r="D37" s="307">
        <v>0</v>
      </c>
      <c r="E37" s="307">
        <v>0</v>
      </c>
      <c r="F37" s="307">
        <v>0</v>
      </c>
      <c r="G37" s="306"/>
      <c r="H37" s="307"/>
      <c r="I37" s="307"/>
      <c r="J37" s="307">
        <v>0</v>
      </c>
      <c r="K37" s="307">
        <v>0</v>
      </c>
      <c r="L37" s="307">
        <v>0</v>
      </c>
      <c r="M37" s="124">
        <v>0</v>
      </c>
      <c r="N37" s="124">
        <v>0</v>
      </c>
      <c r="O37" s="307" t="s">
        <v>207</v>
      </c>
      <c r="P37" s="124"/>
      <c r="Q37" s="124" t="s">
        <v>207</v>
      </c>
      <c r="R37" s="124" t="s">
        <v>207</v>
      </c>
      <c r="S37" s="124"/>
      <c r="T37" s="124" t="s">
        <v>207</v>
      </c>
      <c r="U37" s="124" t="s">
        <v>207</v>
      </c>
      <c r="V37" s="124" t="s">
        <v>207</v>
      </c>
      <c r="W37" s="124"/>
      <c r="X37" s="124" t="s">
        <v>207</v>
      </c>
      <c r="Y37" s="124">
        <v>-3161</v>
      </c>
      <c r="Z37" s="124">
        <v>-3893</v>
      </c>
      <c r="AA37" s="124">
        <v>-9165</v>
      </c>
      <c r="AB37" s="124">
        <v>-3970</v>
      </c>
      <c r="AC37" s="124">
        <v>-1091</v>
      </c>
      <c r="AD37" s="124">
        <v>-691</v>
      </c>
    </row>
    <row r="38" spans="2:30" ht="20.45" customHeight="1" x14ac:dyDescent="0.25">
      <c r="B38" s="38" t="s">
        <v>309</v>
      </c>
      <c r="C38" s="124">
        <v>0</v>
      </c>
      <c r="D38" s="124">
        <v>0</v>
      </c>
      <c r="E38" s="124">
        <v>0</v>
      </c>
      <c r="F38" s="124">
        <v>-3161</v>
      </c>
      <c r="G38" s="306"/>
      <c r="H38" s="124">
        <v>0</v>
      </c>
      <c r="I38" s="124">
        <v>0</v>
      </c>
      <c r="J38" s="124">
        <v>0</v>
      </c>
      <c r="K38" s="124">
        <v>-3161</v>
      </c>
      <c r="L38" s="124">
        <v>0</v>
      </c>
      <c r="M38" s="124">
        <v>-717</v>
      </c>
      <c r="N38" s="124">
        <v>-2444</v>
      </c>
      <c r="O38" s="124">
        <v>-19859</v>
      </c>
      <c r="P38" s="124">
        <v>-2757</v>
      </c>
      <c r="Q38" s="124">
        <v>-6177</v>
      </c>
      <c r="R38" s="124">
        <v>-8254</v>
      </c>
      <c r="S38" s="124">
        <v>-39753</v>
      </c>
      <c r="T38" s="124">
        <v>-3574</v>
      </c>
      <c r="U38" s="124">
        <v>-16233</v>
      </c>
      <c r="V38" s="124">
        <v>-14040</v>
      </c>
      <c r="W38" s="124">
        <v>-69604</v>
      </c>
      <c r="X38" s="124">
        <v>-16124</v>
      </c>
      <c r="Y38" s="124">
        <v>-15772</v>
      </c>
      <c r="Z38" s="124">
        <v>-18376</v>
      </c>
      <c r="AA38" s="124">
        <v>-52708</v>
      </c>
      <c r="AB38" s="124">
        <v>-12228</v>
      </c>
      <c r="AC38" s="124">
        <v>-4416</v>
      </c>
      <c r="AD38" s="124">
        <v>-17333</v>
      </c>
    </row>
    <row r="39" spans="2:30" ht="20.45" customHeight="1" x14ac:dyDescent="0.25">
      <c r="B39" s="38" t="s">
        <v>310</v>
      </c>
      <c r="C39" s="124"/>
      <c r="D39" s="124">
        <v>0</v>
      </c>
      <c r="E39" s="124">
        <v>0</v>
      </c>
      <c r="F39" s="124">
        <v>0</v>
      </c>
      <c r="G39" s="306"/>
      <c r="H39" s="124"/>
      <c r="I39" s="124"/>
      <c r="J39" s="124">
        <v>0</v>
      </c>
      <c r="K39" s="124">
        <v>0</v>
      </c>
      <c r="L39" s="124">
        <v>0</v>
      </c>
      <c r="M39" s="124" t="s">
        <v>207</v>
      </c>
      <c r="N39" s="124" t="s">
        <v>207</v>
      </c>
      <c r="O39" s="124">
        <v>-177326</v>
      </c>
      <c r="P39" s="124">
        <v>0</v>
      </c>
      <c r="Q39" s="124">
        <v>-150010</v>
      </c>
      <c r="R39" s="124">
        <v>-12725</v>
      </c>
      <c r="S39" s="124">
        <v>-437887</v>
      </c>
      <c r="T39" s="124" t="s">
        <v>207</v>
      </c>
      <c r="U39" s="124" t="s">
        <v>207</v>
      </c>
      <c r="V39" s="124">
        <v>-456647</v>
      </c>
      <c r="W39" s="124">
        <v>-537976</v>
      </c>
      <c r="X39" s="124" t="s">
        <v>207</v>
      </c>
      <c r="Y39" s="124">
        <v>-425417</v>
      </c>
      <c r="Z39" s="124">
        <v>-187348</v>
      </c>
      <c r="AA39" s="124"/>
      <c r="AB39" s="124" t="s">
        <v>207</v>
      </c>
      <c r="AC39" s="124" t="s">
        <v>207</v>
      </c>
      <c r="AD39" s="124" t="s">
        <v>207</v>
      </c>
    </row>
    <row r="40" spans="2:30" ht="21.75" customHeight="1" x14ac:dyDescent="0.25">
      <c r="B40" s="38" t="s">
        <v>311</v>
      </c>
      <c r="C40" s="124">
        <v>-585</v>
      </c>
      <c r="D40" s="124">
        <v>0</v>
      </c>
      <c r="E40" s="124">
        <v>-16170</v>
      </c>
      <c r="F40" s="124">
        <v>0</v>
      </c>
      <c r="G40" s="306"/>
      <c r="H40" s="124"/>
      <c r="I40" s="124">
        <v>-6210</v>
      </c>
      <c r="J40" s="124">
        <v>-12524</v>
      </c>
      <c r="K40" s="124">
        <v>0</v>
      </c>
      <c r="L40" s="124">
        <v>0</v>
      </c>
      <c r="M40" s="124">
        <v>0</v>
      </c>
      <c r="N40" s="124">
        <v>-14919</v>
      </c>
      <c r="O40" s="124">
        <v>-41096</v>
      </c>
      <c r="P40" s="124">
        <v>-26374</v>
      </c>
      <c r="Q40" s="124">
        <v>-16779</v>
      </c>
      <c r="R40" s="124">
        <v>0</v>
      </c>
      <c r="S40" s="124">
        <v>-1293826</v>
      </c>
      <c r="T40" s="124">
        <v>-48819</v>
      </c>
      <c r="U40" s="124">
        <v>-356213</v>
      </c>
      <c r="V40" s="124" t="s">
        <v>207</v>
      </c>
      <c r="W40" s="124"/>
      <c r="X40" s="124" t="s">
        <v>207</v>
      </c>
      <c r="Y40" s="124" t="s">
        <v>207</v>
      </c>
      <c r="Z40" s="124">
        <v>-6784</v>
      </c>
      <c r="AA40" s="124"/>
      <c r="AB40" s="124" t="s">
        <v>207</v>
      </c>
      <c r="AC40" s="124" t="s">
        <v>207</v>
      </c>
      <c r="AD40" s="124" t="s">
        <v>207</v>
      </c>
    </row>
    <row r="41" spans="2:30" ht="21.75" customHeight="1" x14ac:dyDescent="0.25">
      <c r="B41" s="38" t="s">
        <v>312</v>
      </c>
      <c r="C41" s="124">
        <v>-6043</v>
      </c>
      <c r="D41" s="124">
        <v>-5913</v>
      </c>
      <c r="E41" s="124">
        <v>-24387</v>
      </c>
      <c r="F41" s="124">
        <v>-26981</v>
      </c>
      <c r="G41" s="306"/>
      <c r="H41" s="124"/>
      <c r="I41" s="124"/>
      <c r="J41" s="124">
        <v>-5974</v>
      </c>
      <c r="K41" s="124">
        <v>-26981</v>
      </c>
      <c r="L41" s="124">
        <v>-6085</v>
      </c>
      <c r="M41" s="124">
        <v>-6102</v>
      </c>
      <c r="N41" s="124">
        <v>-8881</v>
      </c>
      <c r="O41" s="124">
        <v>-35370</v>
      </c>
      <c r="P41" s="124">
        <v>-8944</v>
      </c>
      <c r="Q41" s="124">
        <v>-8945</v>
      </c>
      <c r="R41" s="124">
        <v>-8503</v>
      </c>
      <c r="S41" s="124">
        <v>-26835</v>
      </c>
      <c r="T41" s="124">
        <v>-6336</v>
      </c>
      <c r="U41" s="124">
        <v>-6188</v>
      </c>
      <c r="V41" s="124">
        <v>-6285</v>
      </c>
      <c r="W41" s="124">
        <v>-24974</v>
      </c>
      <c r="X41" s="124">
        <v>-6101</v>
      </c>
      <c r="Y41" s="124">
        <v>-6147</v>
      </c>
      <c r="Z41" s="124">
        <v>-6332</v>
      </c>
      <c r="AA41" s="124">
        <v>-26995</v>
      </c>
      <c r="AB41" s="124">
        <v>-6664</v>
      </c>
      <c r="AC41" s="124">
        <v>-6738</v>
      </c>
      <c r="AD41" s="124">
        <v>-6999</v>
      </c>
    </row>
    <row r="42" spans="2:30" x14ac:dyDescent="0.25">
      <c r="B42" s="38" t="s">
        <v>313</v>
      </c>
      <c r="C42" s="124">
        <v>-11626</v>
      </c>
      <c r="D42" s="124">
        <v>-7965</v>
      </c>
      <c r="E42" s="124">
        <v>-43192</v>
      </c>
      <c r="F42" s="124">
        <v>-29650</v>
      </c>
      <c r="G42" s="306"/>
      <c r="H42" s="124"/>
      <c r="I42" s="124">
        <v>-10364</v>
      </c>
      <c r="J42" s="124">
        <v>-9223</v>
      </c>
      <c r="K42" s="124">
        <v>-29650</v>
      </c>
      <c r="L42" s="124">
        <v>-7547</v>
      </c>
      <c r="M42" s="124">
        <v>-6888</v>
      </c>
      <c r="N42" s="124">
        <v>-7250</v>
      </c>
      <c r="O42" s="124">
        <v>-37700</v>
      </c>
      <c r="P42" s="124">
        <v>-9307</v>
      </c>
      <c r="Q42" s="124">
        <v>-9892</v>
      </c>
      <c r="R42" s="124">
        <v>-10259</v>
      </c>
      <c r="S42" s="124">
        <v>-38068</v>
      </c>
      <c r="T42" s="124">
        <v>-10980</v>
      </c>
      <c r="U42" s="124">
        <v>-9409</v>
      </c>
      <c r="V42" s="124">
        <v>-7313</v>
      </c>
      <c r="W42" s="124">
        <v>-12942</v>
      </c>
      <c r="X42" s="124">
        <v>-5651</v>
      </c>
      <c r="Y42" s="124" t="s">
        <v>207</v>
      </c>
      <c r="Z42" s="124" t="s">
        <v>207</v>
      </c>
      <c r="AA42" s="124"/>
      <c r="AB42" s="124" t="s">
        <v>207</v>
      </c>
      <c r="AC42" s="124" t="s">
        <v>207</v>
      </c>
      <c r="AD42" s="124" t="s">
        <v>207</v>
      </c>
    </row>
    <row r="43" spans="2:30" x14ac:dyDescent="0.25">
      <c r="B43" s="38" t="s">
        <v>314</v>
      </c>
      <c r="C43" s="124">
        <v>-1</v>
      </c>
      <c r="D43" s="124">
        <v>-1</v>
      </c>
      <c r="E43" s="124">
        <v>-75262</v>
      </c>
      <c r="F43" s="124">
        <v>-37971</v>
      </c>
      <c r="G43" s="306"/>
      <c r="H43" s="124"/>
      <c r="I43" s="124">
        <v>-75261</v>
      </c>
      <c r="J43" s="124">
        <v>0</v>
      </c>
      <c r="K43" s="124">
        <v>-37971</v>
      </c>
      <c r="L43" s="124">
        <v>0</v>
      </c>
      <c r="M43" s="124">
        <v>-37970</v>
      </c>
      <c r="N43" s="124"/>
      <c r="O43" s="124" t="s">
        <v>207</v>
      </c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</row>
    <row r="44" spans="2:30" x14ac:dyDescent="0.25">
      <c r="B44" s="38" t="s">
        <v>315</v>
      </c>
      <c r="C44" s="124">
        <v>-12658</v>
      </c>
      <c r="D44" s="124">
        <v>-17607</v>
      </c>
      <c r="E44" s="124">
        <v>-73835</v>
      </c>
      <c r="F44" s="124">
        <v>-95628</v>
      </c>
      <c r="G44" s="306"/>
      <c r="H44" s="124"/>
      <c r="I44" s="124">
        <v>-21598</v>
      </c>
      <c r="J44" s="124">
        <v>-24694</v>
      </c>
      <c r="K44" s="124">
        <v>-95628</v>
      </c>
      <c r="L44" s="124">
        <v>-19309</v>
      </c>
      <c r="M44" s="124">
        <v>-31737</v>
      </c>
      <c r="N44" s="124">
        <v>-26975</v>
      </c>
      <c r="O44" s="124">
        <v>-164499</v>
      </c>
      <c r="P44" s="124">
        <v>-47388</v>
      </c>
      <c r="Q44" s="124">
        <v>-22897</v>
      </c>
      <c r="R44" s="124">
        <v>-78118</v>
      </c>
      <c r="S44" s="124">
        <v>-80772</v>
      </c>
      <c r="T44" s="124">
        <v>-16833</v>
      </c>
      <c r="U44" s="124">
        <v>-30493</v>
      </c>
      <c r="V44" s="124">
        <v>-20005</v>
      </c>
      <c r="W44" s="124">
        <v>-82436</v>
      </c>
      <c r="X44" s="124">
        <v>-14295</v>
      </c>
      <c r="Y44" s="124">
        <v>-29221</v>
      </c>
      <c r="Z44" s="124">
        <v>-13820</v>
      </c>
      <c r="AA44" s="124">
        <v>-93239</v>
      </c>
      <c r="AB44" s="124">
        <v>-24103</v>
      </c>
      <c r="AC44" s="124">
        <v>-11970</v>
      </c>
      <c r="AD44" s="124">
        <v>-10623</v>
      </c>
    </row>
    <row r="45" spans="2:30" x14ac:dyDescent="0.25">
      <c r="B45" s="122"/>
      <c r="C45" s="127">
        <f>SUM(C28:C44)</f>
        <v>-540689</v>
      </c>
      <c r="D45" s="127">
        <f t="shared" ref="D45:F45" si="1">SUM(D28:D44)</f>
        <v>-679958</v>
      </c>
      <c r="E45" s="127">
        <f t="shared" si="1"/>
        <v>-2061188</v>
      </c>
      <c r="F45" s="127">
        <f t="shared" si="1"/>
        <v>-1950788</v>
      </c>
      <c r="G45" s="306"/>
      <c r="H45" s="127"/>
      <c r="I45" s="127">
        <v>-565404</v>
      </c>
      <c r="J45" s="127">
        <v>-443168</v>
      </c>
      <c r="K45" s="127">
        <v>-1950788</v>
      </c>
      <c r="L45" s="127">
        <v>-324110</v>
      </c>
      <c r="M45" s="127">
        <v>-607355</v>
      </c>
      <c r="N45" s="127">
        <f>SUM(N28:N44)</f>
        <v>-399231</v>
      </c>
      <c r="O45" s="127">
        <v>-1651045</v>
      </c>
      <c r="P45" s="127">
        <v>-560530</v>
      </c>
      <c r="Q45" s="127">
        <v>-472321</v>
      </c>
      <c r="R45" s="127">
        <v>-435698</v>
      </c>
      <c r="S45" s="127">
        <v>-3066415</v>
      </c>
      <c r="T45" s="127">
        <v>-521209</v>
      </c>
      <c r="U45" s="127">
        <v>-1233880</v>
      </c>
      <c r="V45" s="127">
        <v>-794862</v>
      </c>
      <c r="W45" s="127">
        <v>-3096299</v>
      </c>
      <c r="X45" s="127">
        <v>-1434317</v>
      </c>
      <c r="Y45" s="127">
        <v>-809897</v>
      </c>
      <c r="Z45" s="127">
        <v>-1419635</v>
      </c>
      <c r="AA45" s="127">
        <v>-3350864</v>
      </c>
      <c r="AB45" s="127">
        <v>-661987</v>
      </c>
      <c r="AC45" s="127">
        <v>-705395</v>
      </c>
      <c r="AD45" s="127">
        <v>-2209481</v>
      </c>
    </row>
    <row r="46" spans="2:30" ht="19.5" thickBot="1" x14ac:dyDescent="0.3">
      <c r="B46" s="39" t="s">
        <v>316</v>
      </c>
      <c r="C46" s="128">
        <f>C45+C26</f>
        <v>-290431</v>
      </c>
      <c r="D46" s="128">
        <f t="shared" ref="D46:F46" si="2">D45+D26</f>
        <v>-396380</v>
      </c>
      <c r="E46" s="128">
        <f t="shared" si="2"/>
        <v>-1079084</v>
      </c>
      <c r="F46" s="128">
        <f t="shared" si="2"/>
        <v>-520792</v>
      </c>
      <c r="G46" s="306"/>
      <c r="H46" s="128"/>
      <c r="I46" s="128">
        <v>-262960</v>
      </c>
      <c r="J46" s="128">
        <v>-249631</v>
      </c>
      <c r="K46" s="128">
        <v>-520792</v>
      </c>
      <c r="L46" s="128">
        <v>-61545</v>
      </c>
      <c r="M46" s="128">
        <v>118119</v>
      </c>
      <c r="N46" s="128">
        <f>N45+N26</f>
        <v>-180986</v>
      </c>
      <c r="O46" s="128">
        <v>-378966</v>
      </c>
      <c r="P46" s="128">
        <v>-214852</v>
      </c>
      <c r="Q46" s="128">
        <v>39810</v>
      </c>
      <c r="R46" s="128">
        <v>-105914</v>
      </c>
      <c r="S46" s="128">
        <v>-1566621</v>
      </c>
      <c r="T46" s="128">
        <v>-109461</v>
      </c>
      <c r="U46" s="128">
        <v>-870949</v>
      </c>
      <c r="V46" s="128">
        <v>314163</v>
      </c>
      <c r="W46" s="128">
        <v>-2252993</v>
      </c>
      <c r="X46" s="128">
        <v>-1155490</v>
      </c>
      <c r="Y46" s="128">
        <v>478528</v>
      </c>
      <c r="Z46" s="128">
        <v>-1265220</v>
      </c>
      <c r="AA46" s="128">
        <v>-905459</v>
      </c>
      <c r="AB46" s="128">
        <v>-496619</v>
      </c>
      <c r="AC46" s="128">
        <v>-35317</v>
      </c>
      <c r="AD46" s="128">
        <v>-726746</v>
      </c>
    </row>
    <row r="47" spans="2:30" ht="19.5" thickTop="1" x14ac:dyDescent="0.25"/>
  </sheetData>
  <mergeCells count="8">
    <mergeCell ref="H9:AD9"/>
    <mergeCell ref="B9:B10"/>
    <mergeCell ref="D9:D10"/>
    <mergeCell ref="C9:C10"/>
    <mergeCell ref="C8:D8"/>
    <mergeCell ref="E8:F8"/>
    <mergeCell ref="E9:E10"/>
    <mergeCell ref="F9:F10"/>
  </mergeCells>
  <conditionalFormatting sqref="B11:B30 B32 B35:B46">
    <cfRule type="expression" dxfId="47" priority="42">
      <formula>MOD(ROW(),2)=0</formula>
    </cfRule>
  </conditionalFormatting>
  <conditionalFormatting sqref="B31">
    <cfRule type="expression" dxfId="46" priority="9">
      <formula>MOD(ROW(),2)=0</formula>
    </cfRule>
  </conditionalFormatting>
  <conditionalFormatting sqref="C11:D25 C26:F46">
    <cfRule type="expression" dxfId="45" priority="1">
      <formula>MOD(ROW(),2)=0</formula>
    </cfRule>
  </conditionalFormatting>
  <conditionalFormatting sqref="E12:F25">
    <cfRule type="expression" dxfId="44" priority="4">
      <formula>MOD(ROW(),2)=0</formula>
    </cfRule>
  </conditionalFormatting>
  <conditionalFormatting sqref="G9:G10 E11:G11 G12:G46">
    <cfRule type="cellIs" dxfId="43" priority="35" operator="notEqual">
      <formula>0</formula>
    </cfRule>
  </conditionalFormatting>
  <conditionalFormatting sqref="H14:P21">
    <cfRule type="expression" dxfId="42" priority="3">
      <formula>MOD(ROW(),2)=0</formula>
    </cfRule>
  </conditionalFormatting>
  <conditionalFormatting sqref="H23:P46">
    <cfRule type="expression" dxfId="41" priority="5">
      <formula>MOD(ROW(),2)=0</formula>
    </cfRule>
  </conditionalFormatting>
  <conditionalFormatting sqref="H11:AD13 Q23:AD30">
    <cfRule type="expression" dxfId="40" priority="14">
      <formula>MOD(ROW(),2)=0</formula>
    </cfRule>
  </conditionalFormatting>
  <conditionalFormatting sqref="H22:AD22">
    <cfRule type="expression" dxfId="39" priority="2">
      <formula>MOD(ROW(),2)=0</formula>
    </cfRule>
  </conditionalFormatting>
  <conditionalFormatting sqref="M1:M8">
    <cfRule type="cellIs" dxfId="38" priority="36" operator="notEqual">
      <formula>0</formula>
    </cfRule>
  </conditionalFormatting>
  <conditionalFormatting sqref="Q14:S19 V14:AD19">
    <cfRule type="expression" dxfId="37" priority="34">
      <formula>MOD(ROW(),2)=0</formula>
    </cfRule>
  </conditionalFormatting>
  <conditionalFormatting sqref="Q20:AD21 V31:V44 X31:AD46 B33:B34 W38:W44">
    <cfRule type="expression" dxfId="36" priority="30">
      <formula>MOD(ROW(),2)=0</formula>
    </cfRule>
  </conditionalFormatting>
  <conditionalFormatting sqref="T14:V14 T15:U15 T16:V16 T17:U18 T19:V19 Q31:W31 Q32:U32 W32 Q33:W34 Q35:U36 W35:W36 Q37:W37 Q38:U41 U42:U45 Q42:T46 V45:W45 U46:W46">
    <cfRule type="expression" dxfId="35" priority="41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B4:Z90"/>
  <sheetViews>
    <sheetView showGridLines="0" showRowColHeaders="0" zoomScale="70" zoomScaleNormal="70" workbookViewId="0">
      <selection activeCell="D17" sqref="D1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38.5703125" customWidth="1"/>
    <col min="3" max="3" width="18.7109375" customWidth="1"/>
    <col min="4" max="4" width="13.7109375" customWidth="1"/>
    <col min="5" max="5" width="15.28515625" customWidth="1"/>
    <col min="6" max="6" width="12.5703125" customWidth="1"/>
    <col min="7" max="11" width="13.5703125" customWidth="1"/>
    <col min="12" max="13" width="12.85546875" bestFit="1" customWidth="1"/>
    <col min="14" max="31" width="13.5703125" customWidth="1"/>
  </cols>
  <sheetData>
    <row r="4" spans="2:11" x14ac:dyDescent="0.25">
      <c r="B4" s="519"/>
      <c r="C4" s="519"/>
      <c r="D4" s="519"/>
      <c r="E4" s="519"/>
      <c r="F4" s="519"/>
      <c r="G4" s="519"/>
      <c r="H4" s="519"/>
      <c r="I4" s="519"/>
      <c r="J4" s="519"/>
      <c r="K4" s="519"/>
    </row>
    <row r="5" spans="2:11" x14ac:dyDescent="0.25">
      <c r="B5" s="519"/>
      <c r="C5" s="519"/>
      <c r="D5" s="519"/>
      <c r="E5" s="519"/>
      <c r="F5" s="519"/>
      <c r="G5" s="519"/>
      <c r="H5" s="519"/>
      <c r="I5" s="519"/>
      <c r="J5" s="519"/>
      <c r="K5" s="519"/>
    </row>
    <row r="6" spans="2:11" x14ac:dyDescent="0.25">
      <c r="B6" s="519"/>
      <c r="C6" s="519"/>
      <c r="D6" s="519"/>
      <c r="E6" s="519"/>
      <c r="F6" s="519"/>
      <c r="G6" s="519"/>
      <c r="H6" s="519"/>
      <c r="I6" s="519"/>
      <c r="J6" s="519"/>
      <c r="K6" s="519"/>
    </row>
    <row r="7" spans="2:11" ht="18.75" x14ac:dyDescent="0.25"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2:11" ht="18.75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</row>
    <row r="9" spans="2:11" ht="18.75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</row>
    <row r="10" spans="2:11" x14ac:dyDescent="0.25">
      <c r="B10" s="184" t="s">
        <v>167</v>
      </c>
      <c r="C10" s="184"/>
    </row>
    <row r="11" spans="2:11" ht="30" x14ac:dyDescent="0.25">
      <c r="B11" s="185" t="s">
        <v>317</v>
      </c>
      <c r="C11" s="185"/>
      <c r="D11" s="186">
        <v>2026</v>
      </c>
      <c r="E11" s="186">
        <v>2027</v>
      </c>
      <c r="F11" s="186">
        <v>2028</v>
      </c>
      <c r="G11" s="186">
        <v>2029</v>
      </c>
      <c r="H11" s="186">
        <v>2030</v>
      </c>
      <c r="I11" s="186" t="s">
        <v>318</v>
      </c>
      <c r="J11" s="186" t="s">
        <v>4</v>
      </c>
    </row>
    <row r="12" spans="2:11" x14ac:dyDescent="0.25">
      <c r="B12" s="187" t="s">
        <v>319</v>
      </c>
      <c r="C12" s="187"/>
      <c r="D12" s="191" t="s">
        <v>24</v>
      </c>
      <c r="E12" s="191" t="s">
        <v>24</v>
      </c>
      <c r="F12" s="191" t="s">
        <v>24</v>
      </c>
      <c r="G12" s="191" t="s">
        <v>24</v>
      </c>
      <c r="H12" s="191" t="s">
        <v>24</v>
      </c>
      <c r="I12" s="191" t="s">
        <v>24</v>
      </c>
      <c r="J12" s="191" t="s">
        <v>24</v>
      </c>
    </row>
    <row r="13" spans="2:11" x14ac:dyDescent="0.25">
      <c r="B13" s="188" t="s">
        <v>320</v>
      </c>
      <c r="C13" s="188"/>
      <c r="D13" s="457">
        <v>224181</v>
      </c>
      <c r="E13" s="191" t="s">
        <v>232</v>
      </c>
      <c r="F13" s="191" t="s">
        <v>232</v>
      </c>
      <c r="G13" s="191" t="s">
        <v>232</v>
      </c>
      <c r="H13" s="191" t="s">
        <v>232</v>
      </c>
      <c r="I13" s="191" t="s">
        <v>232</v>
      </c>
      <c r="J13" s="191">
        <v>224181</v>
      </c>
    </row>
    <row r="14" spans="2:11" x14ac:dyDescent="0.25">
      <c r="B14" s="187" t="s">
        <v>321</v>
      </c>
      <c r="C14" s="187"/>
      <c r="D14" s="459">
        <v>224181</v>
      </c>
      <c r="E14" s="191">
        <v>0</v>
      </c>
      <c r="F14" s="191" t="s">
        <v>232</v>
      </c>
      <c r="G14" s="191" t="s">
        <v>232</v>
      </c>
      <c r="H14" s="191" t="s">
        <v>232</v>
      </c>
      <c r="I14" s="191" t="s">
        <v>232</v>
      </c>
      <c r="J14" s="191">
        <v>224181</v>
      </c>
    </row>
    <row r="15" spans="2:11" x14ac:dyDescent="0.25">
      <c r="B15" s="187" t="s">
        <v>322</v>
      </c>
      <c r="C15" s="187"/>
      <c r="D15" s="458"/>
      <c r="E15" s="191"/>
      <c r="F15" s="191"/>
      <c r="G15" s="191"/>
      <c r="H15" s="191"/>
      <c r="I15" s="191"/>
      <c r="J15" s="191"/>
    </row>
    <row r="16" spans="2:11" x14ac:dyDescent="0.25">
      <c r="B16" s="188" t="s">
        <v>323</v>
      </c>
      <c r="C16" s="188"/>
      <c r="D16" s="461">
        <v>1348281</v>
      </c>
      <c r="E16" s="191">
        <v>144946</v>
      </c>
      <c r="F16" s="191">
        <v>441433</v>
      </c>
      <c r="G16" s="191">
        <v>793456</v>
      </c>
      <c r="H16" s="191">
        <v>158750</v>
      </c>
      <c r="I16" s="191">
        <v>8693668</v>
      </c>
      <c r="J16" s="191">
        <v>11580534</v>
      </c>
    </row>
    <row r="17" spans="2:11" x14ac:dyDescent="0.25">
      <c r="B17" s="188" t="s">
        <v>324</v>
      </c>
      <c r="C17" s="188"/>
      <c r="D17" s="463">
        <v>1487329</v>
      </c>
      <c r="E17" s="189">
        <v>800000</v>
      </c>
      <c r="F17" s="189">
        <v>300000</v>
      </c>
      <c r="G17" s="189">
        <v>1117333</v>
      </c>
      <c r="H17" s="189">
        <v>1384000</v>
      </c>
      <c r="I17" s="189">
        <v>2892000</v>
      </c>
      <c r="J17" s="189">
        <v>7980662</v>
      </c>
    </row>
    <row r="18" spans="2:11" x14ac:dyDescent="0.25">
      <c r="B18" s="187" t="s">
        <v>325</v>
      </c>
      <c r="C18" s="187"/>
      <c r="D18" s="462">
        <v>2835610</v>
      </c>
      <c r="E18" s="190">
        <v>944946</v>
      </c>
      <c r="F18" s="190">
        <v>741433</v>
      </c>
      <c r="G18" s="190">
        <v>1910789</v>
      </c>
      <c r="H18" s="190">
        <v>1542750</v>
      </c>
      <c r="I18" s="190">
        <v>11585668</v>
      </c>
      <c r="J18" s="190">
        <v>19561196</v>
      </c>
    </row>
    <row r="19" spans="2:11" x14ac:dyDescent="0.25">
      <c r="B19" s="192" t="s">
        <v>326</v>
      </c>
      <c r="C19" s="188"/>
      <c r="D19" s="191">
        <v>-6371</v>
      </c>
      <c r="E19" s="191">
        <v>-3256</v>
      </c>
      <c r="F19" s="191">
        <v>-8687</v>
      </c>
      <c r="G19" s="191">
        <v>-14221</v>
      </c>
      <c r="H19" s="191">
        <v>-5915</v>
      </c>
      <c r="I19" s="191">
        <v>-268989</v>
      </c>
      <c r="J19" s="191">
        <v>-307439</v>
      </c>
      <c r="K19" s="326"/>
    </row>
    <row r="20" spans="2:11" x14ac:dyDescent="0.25">
      <c r="B20" s="192" t="s">
        <v>327</v>
      </c>
      <c r="C20" s="188"/>
      <c r="D20" s="191">
        <v>-1777</v>
      </c>
      <c r="E20" s="191" t="s">
        <v>207</v>
      </c>
      <c r="F20" s="191" t="s">
        <v>207</v>
      </c>
      <c r="G20" s="191">
        <v>-94</v>
      </c>
      <c r="H20" s="191">
        <v>-94</v>
      </c>
      <c r="I20" s="191">
        <v>-10642</v>
      </c>
      <c r="J20" s="191">
        <v>-12607</v>
      </c>
    </row>
    <row r="21" spans="2:11" ht="15.75" thickBot="1" x14ac:dyDescent="0.3">
      <c r="B21" s="289" t="s">
        <v>328</v>
      </c>
      <c r="C21" s="289"/>
      <c r="D21" s="290">
        <v>3051643</v>
      </c>
      <c r="E21" s="460">
        <v>941690</v>
      </c>
      <c r="F21" s="460">
        <v>732746</v>
      </c>
      <c r="G21" s="460">
        <v>1896474</v>
      </c>
      <c r="H21" s="460">
        <v>1536741</v>
      </c>
      <c r="I21" s="460">
        <v>11306037</v>
      </c>
      <c r="J21" s="460">
        <v>19465331</v>
      </c>
    </row>
    <row r="22" spans="2:11" ht="15.75" thickTop="1" x14ac:dyDescent="0.25">
      <c r="B22" s="193"/>
      <c r="C22" s="386"/>
      <c r="D22" s="418"/>
      <c r="E22" s="418"/>
      <c r="F22" s="418"/>
      <c r="G22" s="418"/>
      <c r="H22" s="418"/>
      <c r="I22" s="418"/>
      <c r="J22" s="418"/>
      <c r="K22" s="105"/>
    </row>
    <row r="23" spans="2:11" x14ac:dyDescent="0.25">
      <c r="E23" s="105"/>
      <c r="F23" s="105"/>
      <c r="G23" s="105"/>
      <c r="H23" s="105"/>
      <c r="I23" s="105"/>
      <c r="J23" s="105"/>
      <c r="K23" s="105"/>
    </row>
    <row r="24" spans="2:11" ht="15.75" thickBot="1" x14ac:dyDescent="0.3">
      <c r="B24" s="184" t="s">
        <v>167</v>
      </c>
      <c r="C24" s="184"/>
    </row>
    <row r="25" spans="2:11" x14ac:dyDescent="0.25">
      <c r="B25" s="520" t="s">
        <v>329</v>
      </c>
      <c r="C25" s="388"/>
      <c r="D25" s="523" t="s">
        <v>330</v>
      </c>
      <c r="E25" s="523" t="s">
        <v>331</v>
      </c>
      <c r="F25" s="523" t="s">
        <v>319</v>
      </c>
      <c r="G25" s="526" t="s">
        <v>332</v>
      </c>
      <c r="H25" s="527"/>
      <c r="I25" s="527"/>
      <c r="J25" s="527"/>
    </row>
    <row r="26" spans="2:11" ht="15.75" thickBot="1" x14ac:dyDescent="0.3">
      <c r="B26" s="521"/>
      <c r="C26" s="185"/>
      <c r="D26" s="524"/>
      <c r="E26" s="524"/>
      <c r="F26" s="524"/>
      <c r="G26" s="528">
        <v>46022</v>
      </c>
      <c r="H26" s="529"/>
      <c r="I26" s="530"/>
      <c r="J26" s="339">
        <v>45657</v>
      </c>
    </row>
    <row r="27" spans="2:11" ht="30.75" thickBot="1" x14ac:dyDescent="0.3">
      <c r="B27" s="522"/>
      <c r="C27" s="387"/>
      <c r="D27" s="525"/>
      <c r="E27" s="525"/>
      <c r="F27" s="525"/>
      <c r="G27" s="195" t="s">
        <v>333</v>
      </c>
      <c r="H27" s="197" t="s">
        <v>334</v>
      </c>
      <c r="I27" s="197" t="s">
        <v>4</v>
      </c>
      <c r="J27" s="194" t="s">
        <v>4</v>
      </c>
    </row>
    <row r="28" spans="2:11" x14ac:dyDescent="0.25">
      <c r="B28" s="198" t="s">
        <v>335</v>
      </c>
      <c r="C28" s="198"/>
      <c r="D28" s="199"/>
      <c r="E28" s="200"/>
      <c r="F28" s="200"/>
      <c r="G28" s="201"/>
      <c r="H28" s="201"/>
      <c r="I28" s="201"/>
      <c r="J28" s="225"/>
    </row>
    <row r="29" spans="2:11" x14ac:dyDescent="0.25">
      <c r="B29" s="202" t="s">
        <v>336</v>
      </c>
      <c r="C29" s="202"/>
      <c r="D29" s="199">
        <v>2026</v>
      </c>
      <c r="E29" s="200" t="s">
        <v>337</v>
      </c>
      <c r="F29" s="200" t="s">
        <v>338</v>
      </c>
      <c r="G29" s="201">
        <v>224181</v>
      </c>
      <c r="H29" s="201" t="s">
        <v>207</v>
      </c>
      <c r="I29" s="201">
        <v>224181</v>
      </c>
      <c r="J29" s="225" t="s">
        <v>207</v>
      </c>
    </row>
    <row r="30" spans="2:11" x14ac:dyDescent="0.25">
      <c r="B30" s="198" t="s">
        <v>339</v>
      </c>
      <c r="C30" s="198"/>
      <c r="D30" s="199"/>
      <c r="E30" s="200"/>
      <c r="F30" s="200"/>
      <c r="G30" s="201">
        <v>224181</v>
      </c>
      <c r="H30" s="201" t="s">
        <v>207</v>
      </c>
      <c r="I30" s="201">
        <v>224181</v>
      </c>
      <c r="J30" s="225" t="s">
        <v>207</v>
      </c>
    </row>
    <row r="31" spans="2:11" x14ac:dyDescent="0.25">
      <c r="B31" s="198"/>
      <c r="C31" s="198"/>
      <c r="D31" s="199"/>
      <c r="E31" s="200"/>
      <c r="F31" s="200"/>
      <c r="G31" s="201"/>
      <c r="H31" s="201"/>
      <c r="I31" s="201"/>
      <c r="J31" s="225"/>
    </row>
    <row r="32" spans="2:11" x14ac:dyDescent="0.25">
      <c r="B32" s="198" t="s">
        <v>340</v>
      </c>
      <c r="C32" s="198"/>
      <c r="D32" s="199"/>
      <c r="E32" s="200"/>
      <c r="F32" s="200"/>
      <c r="G32" s="201"/>
      <c r="H32" s="201"/>
      <c r="I32" s="201"/>
      <c r="J32" s="225"/>
    </row>
    <row r="33" spans="2:13" x14ac:dyDescent="0.25">
      <c r="B33" s="202" t="s">
        <v>341</v>
      </c>
      <c r="C33" s="202"/>
      <c r="D33" s="199">
        <v>2025</v>
      </c>
      <c r="E33" s="203" t="s">
        <v>342</v>
      </c>
      <c r="F33" s="203" t="s">
        <v>192</v>
      </c>
      <c r="G33" s="201" t="s">
        <v>207</v>
      </c>
      <c r="H33" s="201" t="s">
        <v>207</v>
      </c>
      <c r="I33" s="201" t="s">
        <v>207</v>
      </c>
      <c r="J33" s="225">
        <v>334188</v>
      </c>
      <c r="K33" s="23"/>
    </row>
    <row r="34" spans="2:13" x14ac:dyDescent="0.25">
      <c r="B34" s="202" t="s">
        <v>343</v>
      </c>
      <c r="C34" s="202"/>
      <c r="D34" s="199">
        <v>2026</v>
      </c>
      <c r="E34" s="204" t="s">
        <v>344</v>
      </c>
      <c r="F34" s="204" t="s">
        <v>192</v>
      </c>
      <c r="G34" s="201">
        <v>1067120</v>
      </c>
      <c r="H34" s="201" t="s">
        <v>207</v>
      </c>
      <c r="I34" s="201">
        <v>1067120</v>
      </c>
      <c r="J34" s="225">
        <v>2048454</v>
      </c>
      <c r="K34" s="23"/>
    </row>
    <row r="35" spans="2:13" x14ac:dyDescent="0.25">
      <c r="B35" s="202" t="s">
        <v>345</v>
      </c>
      <c r="C35" s="202"/>
      <c r="D35" s="199">
        <v>2027</v>
      </c>
      <c r="E35" s="204" t="s">
        <v>346</v>
      </c>
      <c r="F35" s="204" t="s">
        <v>192</v>
      </c>
      <c r="G35" s="201">
        <v>3335</v>
      </c>
      <c r="H35" s="201">
        <v>500000</v>
      </c>
      <c r="I35" s="201">
        <v>503335</v>
      </c>
      <c r="J35" s="225">
        <v>502548</v>
      </c>
      <c r="K35" s="23"/>
      <c r="M35" s="23"/>
    </row>
    <row r="36" spans="2:13" x14ac:dyDescent="0.25">
      <c r="B36" s="202" t="s">
        <v>347</v>
      </c>
      <c r="C36" s="202"/>
      <c r="D36" s="199">
        <v>2029</v>
      </c>
      <c r="E36" s="204" t="s">
        <v>348</v>
      </c>
      <c r="F36" s="204" t="s">
        <v>192</v>
      </c>
      <c r="G36" s="201">
        <v>1628</v>
      </c>
      <c r="H36" s="201">
        <v>579172</v>
      </c>
      <c r="I36" s="201">
        <v>580800</v>
      </c>
      <c r="J36" s="225">
        <v>557412</v>
      </c>
      <c r="K36" s="23"/>
      <c r="M36" s="23"/>
    </row>
    <row r="37" spans="2:13" x14ac:dyDescent="0.25">
      <c r="B37" s="202" t="s">
        <v>349</v>
      </c>
      <c r="C37" s="202"/>
      <c r="D37" s="199">
        <v>2026</v>
      </c>
      <c r="E37" s="204" t="s">
        <v>350</v>
      </c>
      <c r="F37" s="204" t="s">
        <v>192</v>
      </c>
      <c r="G37" s="201">
        <v>1019131</v>
      </c>
      <c r="H37" s="201" t="s">
        <v>207</v>
      </c>
      <c r="I37" s="201">
        <v>1019131</v>
      </c>
      <c r="J37" s="225">
        <v>2030078</v>
      </c>
      <c r="K37" s="23"/>
      <c r="M37" s="23"/>
    </row>
    <row r="38" spans="2:13" x14ac:dyDescent="0.25">
      <c r="B38" s="202" t="s">
        <v>351</v>
      </c>
      <c r="C38" s="202"/>
      <c r="D38" s="199">
        <v>2029</v>
      </c>
      <c r="E38" s="204" t="s">
        <v>352</v>
      </c>
      <c r="F38" s="204" t="s">
        <v>192</v>
      </c>
      <c r="G38" s="201">
        <v>23017</v>
      </c>
      <c r="H38" s="201">
        <v>400000</v>
      </c>
      <c r="I38" s="201">
        <v>423017</v>
      </c>
      <c r="J38" s="225">
        <v>417151</v>
      </c>
      <c r="K38" s="23"/>
      <c r="M38" s="23"/>
    </row>
    <row r="39" spans="2:13" x14ac:dyDescent="0.25">
      <c r="B39" s="202" t="s">
        <v>353</v>
      </c>
      <c r="C39" s="202"/>
      <c r="D39" s="199">
        <v>2034</v>
      </c>
      <c r="E39" s="204" t="s">
        <v>354</v>
      </c>
      <c r="F39" s="204" t="s">
        <v>192</v>
      </c>
      <c r="G39" s="201">
        <v>39728</v>
      </c>
      <c r="H39" s="201">
        <v>1728381</v>
      </c>
      <c r="I39" s="201">
        <v>1768109</v>
      </c>
      <c r="J39" s="225">
        <v>1696909</v>
      </c>
      <c r="K39" s="23"/>
      <c r="M39" s="23"/>
    </row>
    <row r="40" spans="2:13" x14ac:dyDescent="0.25">
      <c r="B40" s="202" t="s">
        <v>355</v>
      </c>
      <c r="C40" s="202"/>
      <c r="D40" s="199">
        <v>2031</v>
      </c>
      <c r="E40" s="204" t="s">
        <v>356</v>
      </c>
      <c r="F40" s="204" t="s">
        <v>192</v>
      </c>
      <c r="G40" s="201">
        <v>43906</v>
      </c>
      <c r="H40" s="201">
        <v>1000000</v>
      </c>
      <c r="I40" s="201">
        <v>1043906</v>
      </c>
      <c r="J40" s="225">
        <v>1028493</v>
      </c>
      <c r="K40" s="23"/>
      <c r="M40" s="23"/>
    </row>
    <row r="41" spans="2:13" x14ac:dyDescent="0.25">
      <c r="B41" s="202" t="s">
        <v>357</v>
      </c>
      <c r="C41" s="202"/>
      <c r="D41" s="199">
        <v>2036</v>
      </c>
      <c r="E41" s="204" t="s">
        <v>358</v>
      </c>
      <c r="F41" s="204" t="s">
        <v>192</v>
      </c>
      <c r="G41" s="201">
        <v>30462</v>
      </c>
      <c r="H41" s="201">
        <v>1591686</v>
      </c>
      <c r="I41" s="201">
        <v>1622148</v>
      </c>
      <c r="J41" s="225">
        <v>1552871</v>
      </c>
      <c r="K41" s="23"/>
      <c r="M41" s="23"/>
    </row>
    <row r="42" spans="2:13" x14ac:dyDescent="0.25">
      <c r="B42" s="202" t="s">
        <v>359</v>
      </c>
      <c r="C42" s="202"/>
      <c r="D42" s="199">
        <v>2032</v>
      </c>
      <c r="E42" s="200" t="s">
        <v>360</v>
      </c>
      <c r="F42" s="200" t="s">
        <v>192</v>
      </c>
      <c r="G42" s="201">
        <v>73575</v>
      </c>
      <c r="H42" s="201">
        <v>1640000</v>
      </c>
      <c r="I42" s="201">
        <v>1713575</v>
      </c>
      <c r="J42" s="225" t="s">
        <v>207</v>
      </c>
      <c r="M42" s="23"/>
    </row>
    <row r="43" spans="2:13" x14ac:dyDescent="0.25">
      <c r="B43" s="202" t="s">
        <v>361</v>
      </c>
      <c r="C43" s="202"/>
      <c r="D43" s="199">
        <v>2040</v>
      </c>
      <c r="E43" s="204" t="s">
        <v>362</v>
      </c>
      <c r="F43" s="204" t="s">
        <v>192</v>
      </c>
      <c r="G43" s="201">
        <v>19350</v>
      </c>
      <c r="H43" s="201">
        <v>884013</v>
      </c>
      <c r="I43" s="201">
        <v>903363</v>
      </c>
      <c r="J43" s="225" t="s">
        <v>207</v>
      </c>
      <c r="M43" s="23"/>
    </row>
    <row r="44" spans="2:13" x14ac:dyDescent="0.25">
      <c r="B44" s="202" t="s">
        <v>363</v>
      </c>
      <c r="C44" s="202"/>
      <c r="D44" s="199">
        <v>2030</v>
      </c>
      <c r="E44" s="204" t="s">
        <v>364</v>
      </c>
      <c r="F44" s="204" t="s">
        <v>192</v>
      </c>
      <c r="G44" s="201">
        <v>35461</v>
      </c>
      <c r="H44" s="201">
        <v>1143000</v>
      </c>
      <c r="I44" s="201">
        <v>1178461</v>
      </c>
      <c r="J44" s="225" t="s">
        <v>207</v>
      </c>
      <c r="M44" s="23"/>
    </row>
    <row r="45" spans="2:13" x14ac:dyDescent="0.25">
      <c r="B45" s="202" t="s">
        <v>365</v>
      </c>
      <c r="C45" s="202"/>
      <c r="D45" s="199">
        <v>2032</v>
      </c>
      <c r="E45" s="204" t="s">
        <v>366</v>
      </c>
      <c r="F45" s="204" t="s">
        <v>192</v>
      </c>
      <c r="G45" s="201">
        <v>23590</v>
      </c>
      <c r="H45" s="201">
        <v>752000</v>
      </c>
      <c r="I45" s="201">
        <v>775590</v>
      </c>
      <c r="J45" s="225" t="s">
        <v>207</v>
      </c>
      <c r="M45" s="23"/>
    </row>
    <row r="46" spans="2:13" x14ac:dyDescent="0.25">
      <c r="B46" s="202" t="s">
        <v>367</v>
      </c>
      <c r="C46" s="202"/>
      <c r="D46" s="199">
        <v>2037</v>
      </c>
      <c r="E46" s="204" t="s">
        <v>368</v>
      </c>
      <c r="F46" s="204" t="s">
        <v>192</v>
      </c>
      <c r="G46" s="201">
        <v>15789</v>
      </c>
      <c r="H46" s="201">
        <v>2011614</v>
      </c>
      <c r="I46" s="201">
        <v>2027403</v>
      </c>
      <c r="J46" s="225" t="s">
        <v>207</v>
      </c>
    </row>
    <row r="47" spans="2:13" x14ac:dyDescent="0.25">
      <c r="B47" s="202" t="s">
        <v>369</v>
      </c>
      <c r="C47" s="202"/>
      <c r="D47" s="199">
        <v>2040</v>
      </c>
      <c r="E47" s="204" t="s">
        <v>370</v>
      </c>
      <c r="F47" s="204" t="s">
        <v>192</v>
      </c>
      <c r="G47" s="201">
        <v>3870</v>
      </c>
      <c r="H47" s="201">
        <v>502905</v>
      </c>
      <c r="I47" s="201">
        <v>506775</v>
      </c>
      <c r="J47" s="225" t="s">
        <v>207</v>
      </c>
    </row>
    <row r="48" spans="2:13" x14ac:dyDescent="0.25">
      <c r="B48" s="198" t="s">
        <v>371</v>
      </c>
      <c r="C48" s="198"/>
      <c r="D48" s="199"/>
      <c r="E48" s="204"/>
      <c r="F48" s="204"/>
      <c r="G48" s="201"/>
      <c r="H48" s="201"/>
      <c r="I48" s="340"/>
      <c r="J48" s="405"/>
    </row>
    <row r="49" spans="2:11" x14ac:dyDescent="0.25">
      <c r="B49" s="202" t="s">
        <v>372</v>
      </c>
      <c r="C49" s="202"/>
      <c r="D49" s="199">
        <v>2031</v>
      </c>
      <c r="E49" s="204" t="s">
        <v>373</v>
      </c>
      <c r="F49" s="204" t="s">
        <v>192</v>
      </c>
      <c r="G49" s="201">
        <v>156181</v>
      </c>
      <c r="H49" s="201">
        <v>779945</v>
      </c>
      <c r="I49" s="201">
        <v>936126</v>
      </c>
      <c r="J49" s="225">
        <v>1025100</v>
      </c>
    </row>
    <row r="50" spans="2:11" x14ac:dyDescent="0.25">
      <c r="B50" s="202" t="s">
        <v>349</v>
      </c>
      <c r="C50" s="202"/>
      <c r="D50" s="199">
        <v>2029</v>
      </c>
      <c r="E50" s="204" t="s">
        <v>374</v>
      </c>
      <c r="F50" s="204" t="s">
        <v>192</v>
      </c>
      <c r="G50" s="201">
        <v>1257</v>
      </c>
      <c r="H50" s="201">
        <v>200000</v>
      </c>
      <c r="I50" s="201">
        <v>201257</v>
      </c>
      <c r="J50" s="225">
        <v>200190</v>
      </c>
    </row>
    <row r="51" spans="2:11" x14ac:dyDescent="0.25">
      <c r="B51" s="202" t="s">
        <v>375</v>
      </c>
      <c r="C51" s="202"/>
      <c r="D51" s="199">
        <v>2035</v>
      </c>
      <c r="E51" s="204" t="s">
        <v>376</v>
      </c>
      <c r="F51" s="204" t="s">
        <v>192</v>
      </c>
      <c r="G51" s="201">
        <v>1280</v>
      </c>
      <c r="H51" s="201">
        <v>300705</v>
      </c>
      <c r="I51" s="201">
        <v>301985</v>
      </c>
      <c r="J51" s="225" t="s">
        <v>207</v>
      </c>
    </row>
    <row r="52" spans="2:11" x14ac:dyDescent="0.25">
      <c r="B52" s="198" t="s">
        <v>335</v>
      </c>
      <c r="C52" s="198"/>
      <c r="D52" s="199"/>
      <c r="E52" s="204"/>
      <c r="F52" s="204"/>
      <c r="G52" s="201"/>
      <c r="H52" s="201"/>
      <c r="I52" s="201"/>
      <c r="J52" s="225"/>
    </row>
    <row r="53" spans="2:11" x14ac:dyDescent="0.25">
      <c r="B53" s="202" t="s">
        <v>377</v>
      </c>
      <c r="C53" s="202"/>
      <c r="D53" s="199">
        <v>2027</v>
      </c>
      <c r="E53" s="204" t="s">
        <v>378</v>
      </c>
      <c r="F53" s="204" t="s">
        <v>192</v>
      </c>
      <c r="G53" s="201">
        <v>236442</v>
      </c>
      <c r="H53" s="201">
        <v>233333</v>
      </c>
      <c r="I53" s="201">
        <v>469775</v>
      </c>
      <c r="J53" s="225">
        <v>703560</v>
      </c>
    </row>
    <row r="54" spans="2:11" x14ac:dyDescent="0.25">
      <c r="B54" s="202" t="s">
        <v>379</v>
      </c>
      <c r="C54" s="202"/>
      <c r="D54" s="199">
        <v>2029</v>
      </c>
      <c r="E54" s="204" t="s">
        <v>380</v>
      </c>
      <c r="F54" s="204" t="s">
        <v>192</v>
      </c>
      <c r="G54" s="201">
        <v>1109</v>
      </c>
      <c r="H54" s="201">
        <v>345120</v>
      </c>
      <c r="I54" s="201">
        <v>346229</v>
      </c>
      <c r="J54" s="225">
        <v>332268</v>
      </c>
    </row>
    <row r="55" spans="2:11" x14ac:dyDescent="0.25">
      <c r="B55" s="202" t="s">
        <v>381</v>
      </c>
      <c r="C55" s="202"/>
      <c r="D55" s="199">
        <v>2030</v>
      </c>
      <c r="E55" s="200" t="s">
        <v>382</v>
      </c>
      <c r="F55" s="200" t="s">
        <v>192</v>
      </c>
      <c r="G55" s="201">
        <v>27615</v>
      </c>
      <c r="H55" s="201">
        <v>625000</v>
      </c>
      <c r="I55" s="201">
        <v>652615</v>
      </c>
      <c r="J55" s="225" t="s">
        <v>207</v>
      </c>
    </row>
    <row r="56" spans="2:11" x14ac:dyDescent="0.25">
      <c r="B56" s="202" t="s">
        <v>383</v>
      </c>
      <c r="C56" s="202"/>
      <c r="D56" s="199">
        <v>2037</v>
      </c>
      <c r="E56" s="383" t="s">
        <v>368</v>
      </c>
      <c r="F56" s="384" t="s">
        <v>192</v>
      </c>
      <c r="G56" s="385">
        <v>7894</v>
      </c>
      <c r="H56" s="385">
        <v>1005807</v>
      </c>
      <c r="I56" s="385">
        <v>1013701</v>
      </c>
      <c r="J56" s="385" t="s">
        <v>207</v>
      </c>
    </row>
    <row r="57" spans="2:11" x14ac:dyDescent="0.25">
      <c r="B57" s="202" t="s">
        <v>384</v>
      </c>
      <c r="C57" s="202"/>
      <c r="D57" s="199">
        <v>2040</v>
      </c>
      <c r="E57" s="383" t="s">
        <v>370</v>
      </c>
      <c r="F57" s="384" t="s">
        <v>192</v>
      </c>
      <c r="G57" s="385">
        <v>3870</v>
      </c>
      <c r="H57" s="385">
        <v>502905</v>
      </c>
      <c r="I57" s="385">
        <v>506775</v>
      </c>
      <c r="J57" s="385" t="s">
        <v>207</v>
      </c>
    </row>
    <row r="58" spans="2:11" x14ac:dyDescent="0.25">
      <c r="B58" s="202" t="s">
        <v>385</v>
      </c>
      <c r="C58" s="202"/>
      <c r="D58" s="199"/>
      <c r="E58" s="205"/>
      <c r="F58" s="376"/>
      <c r="G58" s="372">
        <v>-1777</v>
      </c>
      <c r="H58" s="372">
        <v>-10830</v>
      </c>
      <c r="I58" s="372">
        <v>-12607</v>
      </c>
      <c r="J58" s="372">
        <v>-5326</v>
      </c>
    </row>
    <row r="59" spans="2:11" x14ac:dyDescent="0.25">
      <c r="B59" s="202" t="s">
        <v>386</v>
      </c>
      <c r="C59" s="202"/>
      <c r="D59" s="199"/>
      <c r="E59" s="204"/>
      <c r="F59" s="204"/>
      <c r="G59" s="201">
        <v>-6371</v>
      </c>
      <c r="H59" s="201">
        <v>-301068</v>
      </c>
      <c r="I59" s="201">
        <v>-307439</v>
      </c>
      <c r="J59" s="225">
        <v>-144596</v>
      </c>
    </row>
    <row r="60" spans="2:11" x14ac:dyDescent="0.25">
      <c r="B60" s="198" t="s">
        <v>387</v>
      </c>
      <c r="C60" s="198"/>
      <c r="D60" s="199"/>
      <c r="E60" s="200"/>
      <c r="F60" s="200"/>
      <c r="G60" s="373">
        <v>2827462</v>
      </c>
      <c r="H60" s="373">
        <v>16413688</v>
      </c>
      <c r="I60" s="373">
        <v>19241150</v>
      </c>
      <c r="J60" s="374">
        <v>12279300</v>
      </c>
    </row>
    <row r="61" spans="2:11" ht="15" customHeight="1" x14ac:dyDescent="0.25">
      <c r="B61" s="198" t="s">
        <v>388</v>
      </c>
      <c r="C61" s="198"/>
      <c r="D61" s="199"/>
      <c r="E61" s="205"/>
      <c r="F61" s="376"/>
      <c r="G61" s="375">
        <v>3051643</v>
      </c>
      <c r="H61" s="375">
        <v>16413688</v>
      </c>
      <c r="I61" s="375">
        <v>19465331</v>
      </c>
      <c r="J61" s="375">
        <v>12279300</v>
      </c>
      <c r="K61" s="105"/>
    </row>
    <row r="62" spans="2:11" x14ac:dyDescent="0.25">
      <c r="H62" s="105" t="e">
        <f>G36+#REF!-#REF!</f>
        <v>#REF!</v>
      </c>
      <c r="I62" s="105" t="e">
        <f>H36+#REF!-#REF!</f>
        <v>#REF!</v>
      </c>
      <c r="J62" s="105" t="e">
        <f>I36+#REF!-#REF!</f>
        <v>#REF!</v>
      </c>
      <c r="K62" s="105" t="e">
        <f>J36+#REF!-#REF!</f>
        <v>#REF!</v>
      </c>
    </row>
    <row r="63" spans="2:11" x14ac:dyDescent="0.25">
      <c r="G63" s="326"/>
      <c r="H63" s="326"/>
      <c r="I63" s="326"/>
      <c r="J63" s="326"/>
    </row>
    <row r="64" spans="2:11" x14ac:dyDescent="0.25">
      <c r="B64" s="184" t="s">
        <v>167</v>
      </c>
      <c r="C64" s="184"/>
      <c r="D64" s="184"/>
      <c r="E64" s="184"/>
      <c r="F64" s="184"/>
      <c r="G64" s="326"/>
      <c r="H64" s="184"/>
    </row>
    <row r="65" spans="2:26" x14ac:dyDescent="0.25">
      <c r="B65" s="206" t="s">
        <v>168</v>
      </c>
      <c r="C65" s="207">
        <v>2025</v>
      </c>
      <c r="D65" s="207" t="s">
        <v>389</v>
      </c>
      <c r="E65" s="207" t="s">
        <v>390</v>
      </c>
      <c r="F65" s="207" t="s">
        <v>174</v>
      </c>
      <c r="G65" s="207">
        <v>2024</v>
      </c>
      <c r="H65" s="207" t="s">
        <v>391</v>
      </c>
      <c r="I65" s="207" t="s">
        <v>392</v>
      </c>
      <c r="J65" s="207" t="s">
        <v>177</v>
      </c>
      <c r="K65" s="207">
        <v>2023</v>
      </c>
      <c r="L65" s="207" t="s">
        <v>393</v>
      </c>
      <c r="M65" s="208" t="s">
        <v>394</v>
      </c>
      <c r="N65" s="196" t="s">
        <v>181</v>
      </c>
      <c r="O65" s="196">
        <v>2022</v>
      </c>
      <c r="P65" s="207" t="s">
        <v>395</v>
      </c>
      <c r="Q65" s="208" t="s">
        <v>396</v>
      </c>
      <c r="R65" s="196" t="s">
        <v>184</v>
      </c>
      <c r="S65" s="196">
        <v>2021</v>
      </c>
      <c r="T65" s="207" t="s">
        <v>397</v>
      </c>
      <c r="U65" s="208" t="s">
        <v>398</v>
      </c>
      <c r="V65" s="196" t="s">
        <v>187</v>
      </c>
      <c r="W65" s="196">
        <v>2020</v>
      </c>
      <c r="X65" s="196" t="s">
        <v>399</v>
      </c>
      <c r="Y65" s="196" t="s">
        <v>400</v>
      </c>
      <c r="Z65" s="196" t="s">
        <v>401</v>
      </c>
    </row>
    <row r="66" spans="2:26" x14ac:dyDescent="0.25">
      <c r="B66" s="209" t="s">
        <v>402</v>
      </c>
      <c r="C66" s="210">
        <f>I29</f>
        <v>224181</v>
      </c>
      <c r="D66" s="210">
        <v>214186</v>
      </c>
      <c r="E66" s="210">
        <v>0</v>
      </c>
      <c r="F66" s="210">
        <v>0</v>
      </c>
      <c r="G66" s="210">
        <v>0</v>
      </c>
      <c r="H66" s="210">
        <v>2147796</v>
      </c>
      <c r="I66" s="210">
        <v>2133148</v>
      </c>
      <c r="J66" s="210">
        <v>1968173</v>
      </c>
      <c r="K66" s="210">
        <v>1854093</v>
      </c>
      <c r="L66" s="210">
        <v>3911139</v>
      </c>
      <c r="M66" s="210">
        <v>3662763</v>
      </c>
      <c r="N66" s="210">
        <v>3964520</v>
      </c>
      <c r="O66" s="210">
        <v>3959805</v>
      </c>
      <c r="P66" s="210">
        <v>5577738</v>
      </c>
      <c r="Q66" s="210">
        <v>5259126</v>
      </c>
      <c r="R66" s="210">
        <v>4882483</v>
      </c>
      <c r="S66" s="210">
        <v>5601097</v>
      </c>
      <c r="T66" s="210">
        <v>5605439</v>
      </c>
      <c r="U66" s="210">
        <v>7523214</v>
      </c>
      <c r="V66" s="210">
        <v>8819606</v>
      </c>
      <c r="W66" s="210">
        <v>7824706</v>
      </c>
      <c r="X66" s="210">
        <v>8728334</v>
      </c>
      <c r="Y66" s="210">
        <v>8244066</v>
      </c>
      <c r="Z66" s="210">
        <v>8048277</v>
      </c>
    </row>
    <row r="67" spans="2:26" x14ac:dyDescent="0.25">
      <c r="B67" s="209" t="s">
        <v>403</v>
      </c>
      <c r="C67" s="211">
        <v>0</v>
      </c>
      <c r="D67" s="408">
        <v>0</v>
      </c>
      <c r="E67" s="211">
        <v>0</v>
      </c>
      <c r="F67" s="211">
        <v>0</v>
      </c>
      <c r="G67" s="211">
        <v>0</v>
      </c>
      <c r="H67" s="211">
        <v>0</v>
      </c>
      <c r="I67" s="211">
        <v>0</v>
      </c>
      <c r="J67" s="211">
        <v>0</v>
      </c>
      <c r="K67" s="211">
        <v>0</v>
      </c>
      <c r="L67" s="211">
        <v>256</v>
      </c>
      <c r="M67" s="212">
        <v>765</v>
      </c>
      <c r="N67" s="212">
        <v>1572</v>
      </c>
      <c r="O67" s="212">
        <v>2380</v>
      </c>
      <c r="P67" s="212">
        <v>60768</v>
      </c>
      <c r="Q67" s="212">
        <v>59550</v>
      </c>
      <c r="R67" s="212">
        <v>58650</v>
      </c>
      <c r="S67" s="212">
        <v>58077</v>
      </c>
      <c r="T67" s="212">
        <v>57876</v>
      </c>
      <c r="U67" s="212">
        <v>74684</v>
      </c>
      <c r="V67" s="212">
        <v>83897</v>
      </c>
      <c r="W67" s="212">
        <v>90301</v>
      </c>
      <c r="X67" s="212">
        <v>217112</v>
      </c>
      <c r="Y67" s="212">
        <v>1128089</v>
      </c>
      <c r="Z67" s="212">
        <v>1123465</v>
      </c>
    </row>
    <row r="68" spans="2:26" x14ac:dyDescent="0.25">
      <c r="B68" s="209" t="s">
        <v>339</v>
      </c>
      <c r="C68" s="210">
        <f>SUM(C66:C67)</f>
        <v>224181</v>
      </c>
      <c r="D68" s="210">
        <v>214186</v>
      </c>
      <c r="E68" s="213"/>
      <c r="F68" s="213">
        <v>0</v>
      </c>
      <c r="G68" s="213">
        <v>0</v>
      </c>
      <c r="H68" s="213">
        <v>2147796</v>
      </c>
      <c r="I68" s="213">
        <v>2133148</v>
      </c>
      <c r="J68" s="213">
        <v>1968173</v>
      </c>
      <c r="K68" s="213">
        <v>1854093</v>
      </c>
      <c r="L68" s="213">
        <v>3911395</v>
      </c>
      <c r="M68" s="213">
        <v>3663528</v>
      </c>
      <c r="N68" s="214">
        <v>3966092</v>
      </c>
      <c r="O68" s="214">
        <v>3962185</v>
      </c>
      <c r="P68" s="214">
        <v>5638506</v>
      </c>
      <c r="Q68" s="214">
        <v>5318676</v>
      </c>
      <c r="R68" s="214">
        <v>4941133</v>
      </c>
      <c r="S68" s="214">
        <v>5659174</v>
      </c>
      <c r="T68" s="214">
        <v>5663315</v>
      </c>
      <c r="U68" s="214">
        <v>7597898</v>
      </c>
      <c r="V68" s="214">
        <v>8903503</v>
      </c>
      <c r="W68" s="214">
        <v>7915007</v>
      </c>
      <c r="X68" s="214">
        <v>8945446</v>
      </c>
      <c r="Y68" s="214">
        <v>9372155</v>
      </c>
      <c r="Z68" s="214">
        <v>9171742</v>
      </c>
    </row>
    <row r="69" spans="2:26" x14ac:dyDescent="0.25">
      <c r="B69" s="202" t="s">
        <v>387</v>
      </c>
      <c r="C69" s="215">
        <f>I60</f>
        <v>19241150</v>
      </c>
      <c r="D69" s="409">
        <v>15197203</v>
      </c>
      <c r="E69" s="215">
        <v>15263937</v>
      </c>
      <c r="F69" s="215">
        <v>15242574</v>
      </c>
      <c r="G69" s="215">
        <v>12279300</v>
      </c>
      <c r="H69" s="215">
        <v>11986477</v>
      </c>
      <c r="I69" s="215">
        <v>9510290</v>
      </c>
      <c r="J69" s="215">
        <v>9657701</v>
      </c>
      <c r="K69" s="215">
        <v>7977046</v>
      </c>
      <c r="L69" s="215">
        <v>8194519</v>
      </c>
      <c r="M69" s="215">
        <v>8167518</v>
      </c>
      <c r="N69" s="210">
        <v>6313225</v>
      </c>
      <c r="O69" s="210">
        <v>6617313</v>
      </c>
      <c r="P69" s="210">
        <v>5730446</v>
      </c>
      <c r="Q69" s="210">
        <v>5866169</v>
      </c>
      <c r="R69" s="210">
        <v>4908563</v>
      </c>
      <c r="S69" s="210">
        <v>5704789</v>
      </c>
      <c r="T69" s="210">
        <v>5687938</v>
      </c>
      <c r="U69" s="210">
        <v>5721090</v>
      </c>
      <c r="V69" s="210">
        <v>5762000</v>
      </c>
      <c r="W69" s="210">
        <v>7105551</v>
      </c>
      <c r="X69" s="210">
        <v>7161295</v>
      </c>
      <c r="Y69" s="210">
        <v>6490274</v>
      </c>
      <c r="Z69" s="210">
        <v>6590832</v>
      </c>
    </row>
    <row r="70" spans="2:26" ht="15.75" thickBot="1" x14ac:dyDescent="0.3">
      <c r="B70" s="216" t="s">
        <v>388</v>
      </c>
      <c r="C70" s="217">
        <f>SUM(C68:C69)</f>
        <v>19465331</v>
      </c>
      <c r="D70" s="217">
        <v>15411389</v>
      </c>
      <c r="E70" s="217">
        <f>E69</f>
        <v>15263937</v>
      </c>
      <c r="F70" s="217">
        <f>F69+F68</f>
        <v>15242574</v>
      </c>
      <c r="G70" s="217">
        <f>G69+G68</f>
        <v>12279300</v>
      </c>
      <c r="H70" s="217">
        <v>14134273</v>
      </c>
      <c r="I70" s="217">
        <v>11643438</v>
      </c>
      <c r="J70" s="217">
        <v>11625874</v>
      </c>
      <c r="K70" s="217">
        <v>9831139</v>
      </c>
      <c r="L70" s="217">
        <v>12105914</v>
      </c>
      <c r="M70" s="217">
        <v>11831046</v>
      </c>
      <c r="N70" s="218">
        <v>10279317</v>
      </c>
      <c r="O70" s="218">
        <v>10579498</v>
      </c>
      <c r="P70" s="218">
        <v>11368952</v>
      </c>
      <c r="Q70" s="218">
        <v>11184845</v>
      </c>
      <c r="R70" s="218">
        <v>9849696</v>
      </c>
      <c r="S70" s="218">
        <v>11363963</v>
      </c>
      <c r="T70" s="218">
        <v>11351253</v>
      </c>
      <c r="U70" s="218">
        <v>13318988</v>
      </c>
      <c r="V70" s="218">
        <v>14665503</v>
      </c>
      <c r="W70" s="218">
        <v>15020558</v>
      </c>
      <c r="X70" s="218">
        <v>16106741</v>
      </c>
      <c r="Y70" s="218">
        <v>15862429</v>
      </c>
      <c r="Z70" s="218">
        <v>15762574</v>
      </c>
    </row>
    <row r="71" spans="2:26" ht="15.75" thickTop="1" x14ac:dyDescent="0.25">
      <c r="C71" s="326"/>
      <c r="K71" s="219"/>
      <c r="L71" s="219"/>
      <c r="M71" s="219"/>
      <c r="N71" s="219"/>
      <c r="O71" s="219"/>
      <c r="P71" s="219"/>
      <c r="Q71" s="219"/>
      <c r="R71" s="219"/>
      <c r="S71" s="219"/>
      <c r="T71" s="219"/>
      <c r="U71" s="219"/>
      <c r="V71" s="219"/>
      <c r="W71" s="219"/>
      <c r="X71" s="219"/>
      <c r="Y71" s="219"/>
      <c r="Z71" s="219"/>
    </row>
    <row r="72" spans="2:26" x14ac:dyDescent="0.25">
      <c r="C72" s="326"/>
      <c r="D72" s="377"/>
      <c r="E72" s="377"/>
      <c r="F72" s="377"/>
      <c r="G72" s="377"/>
      <c r="J72" s="219"/>
      <c r="K72" s="219"/>
      <c r="L72" s="219"/>
      <c r="M72" s="219"/>
      <c r="N72" s="219"/>
      <c r="O72" s="219"/>
      <c r="P72" s="219"/>
      <c r="Q72" s="219"/>
      <c r="R72" s="219"/>
      <c r="S72" s="219"/>
      <c r="T72" s="219"/>
      <c r="U72" s="219"/>
      <c r="V72" s="219"/>
      <c r="W72" s="219"/>
      <c r="X72" s="219"/>
      <c r="Y72" s="219"/>
      <c r="Z72" s="219"/>
    </row>
    <row r="73" spans="2:26" x14ac:dyDescent="0.25">
      <c r="C73" s="326"/>
      <c r="D73" s="377"/>
      <c r="E73" s="377"/>
      <c r="F73" s="377"/>
      <c r="G73" s="377"/>
    </row>
    <row r="74" spans="2:26" x14ac:dyDescent="0.25">
      <c r="B74" s="184" t="s">
        <v>167</v>
      </c>
      <c r="C74" s="184"/>
      <c r="E74" s="184"/>
      <c r="F74" s="184"/>
      <c r="G74" s="184"/>
      <c r="H74" s="184"/>
      <c r="I74" s="184"/>
      <c r="J74" s="184"/>
    </row>
    <row r="75" spans="2:26" x14ac:dyDescent="0.25">
      <c r="B75" s="206" t="s">
        <v>168</v>
      </c>
      <c r="C75" s="207">
        <v>2025</v>
      </c>
      <c r="D75" s="207" t="s">
        <v>389</v>
      </c>
      <c r="E75" s="207" t="s">
        <v>390</v>
      </c>
      <c r="F75" s="207" t="s">
        <v>174</v>
      </c>
      <c r="G75" s="207">
        <v>2024</v>
      </c>
      <c r="H75" s="207" t="str">
        <f>H65</f>
        <v>9M24</v>
      </c>
      <c r="I75" s="208" t="s">
        <v>392</v>
      </c>
      <c r="J75" s="207" t="s">
        <v>177</v>
      </c>
      <c r="K75" s="207">
        <v>2023</v>
      </c>
      <c r="L75" s="207" t="s">
        <v>393</v>
      </c>
      <c r="M75" s="208" t="s">
        <v>394</v>
      </c>
      <c r="N75" s="196" t="s">
        <v>181</v>
      </c>
      <c r="O75" s="196">
        <v>2022</v>
      </c>
      <c r="P75" s="207" t="s">
        <v>395</v>
      </c>
      <c r="Q75" s="208" t="s">
        <v>396</v>
      </c>
      <c r="R75" s="196" t="s">
        <v>184</v>
      </c>
      <c r="S75" s="196">
        <v>2021</v>
      </c>
      <c r="T75" s="207" t="s">
        <v>397</v>
      </c>
      <c r="U75" s="208" t="s">
        <v>398</v>
      </c>
      <c r="V75" s="196" t="s">
        <v>187</v>
      </c>
      <c r="W75" s="196">
        <v>2020</v>
      </c>
      <c r="X75" s="196" t="s">
        <v>399</v>
      </c>
      <c r="Y75" s="196" t="s">
        <v>400</v>
      </c>
      <c r="Z75" s="196" t="s">
        <v>401</v>
      </c>
    </row>
    <row r="76" spans="2:26" x14ac:dyDescent="0.25">
      <c r="B76" s="209" t="s">
        <v>404</v>
      </c>
      <c r="C76" s="211">
        <f>C70</f>
        <v>19465331</v>
      </c>
      <c r="D76" s="211">
        <f t="shared" ref="D76:H76" si="0">D70</f>
        <v>15411389</v>
      </c>
      <c r="E76" s="211">
        <f t="shared" si="0"/>
        <v>15263937</v>
      </c>
      <c r="F76" s="211">
        <f t="shared" si="0"/>
        <v>15242574</v>
      </c>
      <c r="G76" s="211">
        <f t="shared" si="0"/>
        <v>12279300</v>
      </c>
      <c r="H76" s="211">
        <f t="shared" si="0"/>
        <v>14134273</v>
      </c>
      <c r="I76" s="211">
        <v>11643438</v>
      </c>
      <c r="J76" s="211">
        <v>11625874</v>
      </c>
      <c r="K76" s="211">
        <v>9831139</v>
      </c>
      <c r="L76" s="211">
        <v>12105914</v>
      </c>
      <c r="M76" s="220">
        <v>11831046</v>
      </c>
      <c r="N76" s="221">
        <v>10279317</v>
      </c>
      <c r="O76" s="221">
        <v>10579498</v>
      </c>
      <c r="P76" s="221">
        <v>11368952</v>
      </c>
      <c r="Q76" s="221">
        <v>11184845</v>
      </c>
      <c r="R76" s="221">
        <v>9849696</v>
      </c>
      <c r="S76" s="221">
        <v>11363963</v>
      </c>
      <c r="T76" s="221">
        <v>11351253</v>
      </c>
      <c r="U76" s="221">
        <v>13318988</v>
      </c>
      <c r="V76" s="221">
        <v>14665503</v>
      </c>
      <c r="W76" s="221">
        <v>15020558</v>
      </c>
      <c r="X76" s="221">
        <v>16106741</v>
      </c>
      <c r="Y76" s="221">
        <v>15862429</v>
      </c>
      <c r="Z76" s="221">
        <v>15762574</v>
      </c>
    </row>
    <row r="77" spans="2:26" x14ac:dyDescent="0.25">
      <c r="B77" s="209" t="s">
        <v>405</v>
      </c>
      <c r="C77" s="220">
        <f>-'BP (Ativo)'!C12</f>
        <v>-1901636</v>
      </c>
      <c r="D77" s="220">
        <v>-1451684</v>
      </c>
      <c r="E77" s="220">
        <v>-1757787</v>
      </c>
      <c r="F77" s="220">
        <f>-'BP (Ativo)'!F12</f>
        <v>-3244030</v>
      </c>
      <c r="G77" s="220">
        <f>-'BP (Ativo)'!G12</f>
        <v>-1898224</v>
      </c>
      <c r="H77" s="220">
        <f>-'BP (Ativo)'!H12</f>
        <v>-3660787</v>
      </c>
      <c r="I77" s="220">
        <v>-1564249</v>
      </c>
      <c r="J77" s="220">
        <v>-2177401</v>
      </c>
      <c r="K77" s="220">
        <v>-1537482</v>
      </c>
      <c r="L77" s="220">
        <v>-2355680</v>
      </c>
      <c r="M77" s="220">
        <v>-2182819</v>
      </c>
      <c r="N77" s="221">
        <v>-1600178</v>
      </c>
      <c r="O77" s="221">
        <v>-1440661</v>
      </c>
      <c r="P77" s="221">
        <v>-1990712</v>
      </c>
      <c r="Q77" s="221">
        <v>-1867781</v>
      </c>
      <c r="R77" s="221">
        <v>-1409372</v>
      </c>
      <c r="S77" s="221">
        <v>-825208</v>
      </c>
      <c r="T77" s="221">
        <v>-827784</v>
      </c>
      <c r="U77" s="221">
        <v>-2661596</v>
      </c>
      <c r="V77" s="221">
        <v>-3332411</v>
      </c>
      <c r="W77" s="221">
        <v>-1680397</v>
      </c>
      <c r="X77" s="221">
        <v>-1420751</v>
      </c>
      <c r="Y77" s="221">
        <v>-971314</v>
      </c>
      <c r="Z77" s="221">
        <v>-795731</v>
      </c>
    </row>
    <row r="78" spans="2:26" x14ac:dyDescent="0.25">
      <c r="B78" s="209" t="s">
        <v>406</v>
      </c>
      <c r="C78" s="220">
        <f>-'BP (Ativo)'!C13</f>
        <v>-759702</v>
      </c>
      <c r="D78" s="220">
        <v>-865359</v>
      </c>
      <c r="E78" s="220">
        <v>-1277509</v>
      </c>
      <c r="F78" s="220">
        <f>-'BP (Ativo)'!F13-'BP (Ativo)'!F33</f>
        <v>-1511057</v>
      </c>
      <c r="G78" s="220">
        <f>-'BP (Ativo)'!G13-'BP (Ativo)'!G33</f>
        <v>-492519</v>
      </c>
      <c r="H78" s="220">
        <f>-'BP (Ativo)'!H13-'BP (Ativo)'!H33</f>
        <v>-3091303</v>
      </c>
      <c r="I78" s="220">
        <v>-1431008</v>
      </c>
      <c r="J78" s="220">
        <v>-2376087</v>
      </c>
      <c r="K78" s="220">
        <v>-773982</v>
      </c>
      <c r="L78" s="220">
        <v>-1812392</v>
      </c>
      <c r="M78" s="220">
        <v>-1681785</v>
      </c>
      <c r="N78" s="221">
        <v>-1494006</v>
      </c>
      <c r="O78" s="221">
        <v>-1878177</v>
      </c>
      <c r="P78" s="221">
        <v>-2913708</v>
      </c>
      <c r="Q78" s="221">
        <v>-1924612</v>
      </c>
      <c r="R78" s="221">
        <v>-1165861</v>
      </c>
      <c r="S78" s="221">
        <v>-2077818</v>
      </c>
      <c r="T78" s="221">
        <v>-3027479</v>
      </c>
      <c r="U78" s="221">
        <v>-4336479</v>
      </c>
      <c r="V78" s="221">
        <v>-2848692</v>
      </c>
      <c r="W78" s="221">
        <v>-4125063</v>
      </c>
      <c r="X78" s="221">
        <v>-4098637</v>
      </c>
      <c r="Y78" s="221">
        <v>-2733920</v>
      </c>
      <c r="Z78" s="221">
        <v>-1644895</v>
      </c>
    </row>
    <row r="79" spans="2:26" x14ac:dyDescent="0.25">
      <c r="B79" s="209" t="s">
        <v>407</v>
      </c>
      <c r="C79" s="220">
        <v>0</v>
      </c>
      <c r="D79" s="220">
        <v>-10172</v>
      </c>
      <c r="E79" s="220">
        <v>0</v>
      </c>
      <c r="F79" s="220">
        <v>0</v>
      </c>
      <c r="G79" s="220" t="s">
        <v>207</v>
      </c>
      <c r="H79" s="220">
        <v>-499910</v>
      </c>
      <c r="I79" s="220">
        <v>-486625</v>
      </c>
      <c r="J79" s="220">
        <v>-410083</v>
      </c>
      <c r="K79" s="220">
        <v>-368051</v>
      </c>
      <c r="L79" s="220">
        <v>-336789</v>
      </c>
      <c r="M79" s="220">
        <v>-234362</v>
      </c>
      <c r="N79" s="221">
        <v>-599483</v>
      </c>
      <c r="O79" s="221">
        <v>-612208</v>
      </c>
      <c r="P79" s="221">
        <v>-721095</v>
      </c>
      <c r="Q79" s="221">
        <v>-846524</v>
      </c>
      <c r="R79" s="221">
        <v>-756399</v>
      </c>
      <c r="S79" s="221">
        <v>-1213046</v>
      </c>
      <c r="T79" s="221">
        <v>-1302639</v>
      </c>
      <c r="U79" s="221">
        <v>-1290704</v>
      </c>
      <c r="V79" s="221">
        <v>-2761582</v>
      </c>
      <c r="W79" s="221">
        <v>-2948930</v>
      </c>
      <c r="X79" s="221">
        <v>-3284142</v>
      </c>
      <c r="Y79" s="221">
        <v>-3281491</v>
      </c>
      <c r="Z79" s="221">
        <v>-3005184</v>
      </c>
    </row>
    <row r="80" spans="2:26" ht="15.75" thickBot="1" x14ac:dyDescent="0.3">
      <c r="B80" s="216" t="s">
        <v>408</v>
      </c>
      <c r="C80" s="222">
        <f>SUM(C76:C79)</f>
        <v>16803993</v>
      </c>
      <c r="D80" s="222">
        <f>D76+D77+D78+D79</f>
        <v>13084174</v>
      </c>
      <c r="E80" s="222">
        <f>SUM(E76:E79)</f>
        <v>12228641</v>
      </c>
      <c r="F80" s="222">
        <f>SUM(F76:F79)</f>
        <v>10487487</v>
      </c>
      <c r="G80" s="222">
        <f>SUM(G76:G79)</f>
        <v>9888557</v>
      </c>
      <c r="H80" s="222">
        <f>SUM(H76:H79)</f>
        <v>6882273</v>
      </c>
      <c r="I80" s="222">
        <v>8161556</v>
      </c>
      <c r="J80" s="222">
        <v>6662303</v>
      </c>
      <c r="K80" s="222">
        <v>7151624</v>
      </c>
      <c r="L80" s="222">
        <v>7601053</v>
      </c>
      <c r="M80" s="223">
        <v>7732080</v>
      </c>
      <c r="N80" s="223">
        <v>6585650</v>
      </c>
      <c r="O80" s="223">
        <v>6648452</v>
      </c>
      <c r="P80" s="223">
        <v>5743437</v>
      </c>
      <c r="Q80" s="223">
        <v>6545928</v>
      </c>
      <c r="R80" s="223">
        <v>6518064</v>
      </c>
      <c r="S80" s="223">
        <v>7247891</v>
      </c>
      <c r="T80" s="223">
        <v>6193351</v>
      </c>
      <c r="U80" s="223">
        <v>5030209</v>
      </c>
      <c r="V80" s="223">
        <v>5722818</v>
      </c>
      <c r="W80" s="223">
        <v>6266168</v>
      </c>
      <c r="X80" s="223">
        <v>7303211</v>
      </c>
      <c r="Y80" s="223">
        <v>8875704</v>
      </c>
      <c r="Z80" s="223">
        <v>10316764</v>
      </c>
    </row>
    <row r="81" spans="2:26" ht="9.75" customHeight="1" thickTop="1" x14ac:dyDescent="0.25"/>
    <row r="82" spans="2:26" x14ac:dyDescent="0.25">
      <c r="B82" s="224" t="s">
        <v>409</v>
      </c>
      <c r="C82" s="224"/>
      <c r="D82" s="224"/>
      <c r="E82" s="224"/>
      <c r="F82" s="224"/>
      <c r="G82" s="224"/>
    </row>
    <row r="83" spans="2:26" x14ac:dyDescent="0.25">
      <c r="C83" s="326"/>
      <c r="D83" s="326"/>
      <c r="E83" s="326"/>
      <c r="F83" s="326"/>
      <c r="G83" s="326"/>
      <c r="H83" s="326"/>
      <c r="I83" s="326"/>
      <c r="J83" s="326"/>
      <c r="K83" s="326"/>
      <c r="L83" s="326"/>
      <c r="M83" s="326"/>
      <c r="N83" s="326"/>
      <c r="O83" s="326"/>
      <c r="P83" s="326"/>
      <c r="Q83" s="326"/>
      <c r="R83" s="326"/>
      <c r="S83" s="326"/>
      <c r="T83" s="326"/>
      <c r="U83" s="326"/>
      <c r="V83" s="326"/>
      <c r="W83" s="326"/>
      <c r="X83" s="326"/>
      <c r="Y83" s="326"/>
      <c r="Z83" s="326"/>
    </row>
    <row r="84" spans="2:26" x14ac:dyDescent="0.25">
      <c r="D84" s="377"/>
      <c r="E84" s="377"/>
      <c r="F84" s="377"/>
      <c r="G84" s="326"/>
      <c r="H84" s="326"/>
      <c r="I84" s="326"/>
      <c r="J84" s="326"/>
      <c r="K84" s="326"/>
      <c r="L84" s="326"/>
      <c r="M84" s="326"/>
      <c r="N84" s="326"/>
      <c r="O84" s="326"/>
      <c r="P84" s="326"/>
      <c r="Q84" s="326"/>
      <c r="R84" s="326"/>
      <c r="S84" s="326"/>
      <c r="T84" s="326"/>
      <c r="U84" s="326"/>
      <c r="V84" s="326"/>
      <c r="W84" s="326"/>
      <c r="X84" s="326"/>
      <c r="Y84" s="326"/>
      <c r="Z84" s="326"/>
    </row>
    <row r="85" spans="2:26" x14ac:dyDescent="0.25">
      <c r="D85" s="326"/>
      <c r="E85" s="326"/>
      <c r="F85" s="326"/>
      <c r="G85" s="326"/>
      <c r="H85" s="319"/>
      <c r="I85" s="319"/>
      <c r="J85" s="319"/>
      <c r="K85" s="319"/>
      <c r="L85" s="319"/>
      <c r="M85" s="319"/>
      <c r="N85" s="319"/>
      <c r="O85" s="319"/>
      <c r="P85" s="319"/>
      <c r="Q85" s="319"/>
      <c r="R85" s="319"/>
      <c r="S85" s="319"/>
      <c r="T85" s="319"/>
      <c r="U85" s="319"/>
      <c r="V85" s="319"/>
      <c r="W85" s="319"/>
      <c r="X85" s="319"/>
      <c r="Y85" s="319"/>
    </row>
    <row r="86" spans="2:26" x14ac:dyDescent="0.25">
      <c r="D86" s="319"/>
      <c r="E86" s="319"/>
      <c r="F86" s="319"/>
      <c r="G86" s="319"/>
      <c r="H86" s="319"/>
      <c r="I86" s="319"/>
      <c r="J86" s="319"/>
      <c r="K86" s="319"/>
      <c r="L86" s="319"/>
      <c r="M86" s="319"/>
      <c r="N86" s="319"/>
      <c r="O86" s="319"/>
      <c r="P86" s="319"/>
      <c r="Q86" s="319"/>
      <c r="R86" s="319"/>
      <c r="S86" s="319"/>
      <c r="T86" s="319"/>
      <c r="U86" s="319"/>
      <c r="V86" s="319"/>
      <c r="W86" s="319"/>
      <c r="X86" s="319"/>
      <c r="Y86" s="319"/>
    </row>
    <row r="87" spans="2:26" x14ac:dyDescent="0.25">
      <c r="D87" s="326"/>
      <c r="E87" s="326"/>
      <c r="F87" s="326"/>
      <c r="G87" s="326"/>
      <c r="H87" s="326"/>
      <c r="I87" s="326"/>
      <c r="J87" s="326"/>
      <c r="K87" s="326"/>
      <c r="L87" s="326"/>
      <c r="M87" s="326"/>
      <c r="N87" s="326"/>
      <c r="O87" s="326"/>
      <c r="P87" s="326"/>
      <c r="Q87" s="326"/>
      <c r="R87" s="326"/>
      <c r="S87" s="326"/>
      <c r="T87" s="326"/>
      <c r="U87" s="326"/>
      <c r="V87" s="326"/>
      <c r="W87" s="326"/>
      <c r="X87" s="326"/>
      <c r="Y87" s="326"/>
    </row>
    <row r="88" spans="2:26" x14ac:dyDescent="0.25">
      <c r="D88" s="326"/>
      <c r="E88" s="326"/>
      <c r="F88" s="326"/>
      <c r="G88" s="326"/>
      <c r="H88" s="326"/>
      <c r="I88" s="326"/>
      <c r="J88" s="326"/>
      <c r="K88" s="326"/>
      <c r="L88" s="326"/>
      <c r="M88" s="326"/>
      <c r="N88" s="326"/>
      <c r="O88" s="326"/>
      <c r="P88" s="326"/>
      <c r="Q88" s="326"/>
      <c r="R88" s="326"/>
      <c r="S88" s="326"/>
      <c r="T88" s="326"/>
      <c r="U88" s="326"/>
      <c r="V88" s="326"/>
      <c r="W88" s="326"/>
      <c r="X88" s="326"/>
      <c r="Y88" s="326"/>
    </row>
    <row r="89" spans="2:26" x14ac:dyDescent="0.25">
      <c r="D89" s="326"/>
      <c r="E89" s="326"/>
      <c r="F89" s="326"/>
      <c r="G89" s="326"/>
      <c r="H89" s="326"/>
      <c r="I89" s="326"/>
      <c r="J89" s="326"/>
      <c r="K89" s="326"/>
      <c r="L89" s="326"/>
      <c r="M89" s="326"/>
      <c r="N89" s="326"/>
      <c r="O89" s="326"/>
      <c r="P89" s="326"/>
      <c r="Q89" s="326"/>
      <c r="R89" s="326"/>
      <c r="S89" s="326"/>
      <c r="T89" s="326"/>
      <c r="U89" s="326"/>
      <c r="V89" s="326"/>
      <c r="W89" s="326"/>
      <c r="X89" s="326"/>
      <c r="Y89" s="326"/>
    </row>
    <row r="90" spans="2:26" x14ac:dyDescent="0.25">
      <c r="D90" s="326"/>
      <c r="E90" s="326"/>
      <c r="F90" s="326"/>
      <c r="G90" s="326"/>
      <c r="H90" s="326"/>
      <c r="I90" s="326"/>
      <c r="J90" s="326"/>
      <c r="K90" s="326"/>
      <c r="L90" s="326"/>
      <c r="M90" s="326"/>
      <c r="N90" s="326"/>
      <c r="O90" s="326"/>
      <c r="P90" s="326"/>
      <c r="Q90" s="326"/>
      <c r="R90" s="326"/>
      <c r="S90" s="326"/>
      <c r="T90" s="326"/>
      <c r="U90" s="326"/>
      <c r="V90" s="326"/>
      <c r="W90" s="326"/>
      <c r="X90" s="326"/>
      <c r="Y90" s="326"/>
    </row>
  </sheetData>
  <mergeCells count="7">
    <mergeCell ref="B4:K6"/>
    <mergeCell ref="B25:B27"/>
    <mergeCell ref="D25:D27"/>
    <mergeCell ref="E25:E27"/>
    <mergeCell ref="G25:J25"/>
    <mergeCell ref="G26:I26"/>
    <mergeCell ref="F25:F27"/>
  </mergeCells>
  <conditionalFormatting sqref="B66:B68 B70">
    <cfRule type="expression" dxfId="34" priority="22">
      <formula>MOD(ROW(),2)=0</formula>
    </cfRule>
  </conditionalFormatting>
  <conditionalFormatting sqref="B69">
    <cfRule type="expression" dxfId="33" priority="16">
      <formula>MOD(ROW(),2)=0</formula>
    </cfRule>
  </conditionalFormatting>
  <conditionalFormatting sqref="B76:Z80">
    <cfRule type="expression" dxfId="32" priority="3">
      <formula>MOD(ROW(),2)=0</formula>
    </cfRule>
  </conditionalFormatting>
  <conditionalFormatting sqref="C66:Z70">
    <cfRule type="expression" dxfId="31" priority="2">
      <formula>MOD(ROW(),2)=0</formula>
    </cfRule>
  </conditionalFormatting>
  <conditionalFormatting sqref="D16:D17">
    <cfRule type="expression" dxfId="30" priority="1">
      <formula>MOD(ROW(),2)=0</formula>
    </cfRule>
  </conditionalFormatting>
  <conditionalFormatting sqref="D12:J15 B12:C21 E16:J17 D18:J20 B28:J61">
    <cfRule type="expression" dxfId="29" priority="6">
      <formula>MOD(ROW(),2)=0</formula>
    </cfRule>
  </conditionalFormatting>
  <conditionalFormatting sqref="D22:K22 E23:K23 K61 H62:K62 K71:Z71 J72:Z72 H85:Y86 D86:G86">
    <cfRule type="cellIs" dxfId="28" priority="15" operator="notEqual">
      <formula>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6"/>
  <dimension ref="A7:G25"/>
  <sheetViews>
    <sheetView showGridLines="0" showRowColHeaders="0" zoomScale="70" zoomScaleNormal="70" workbookViewId="0">
      <selection activeCell="J29" sqref="J2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" x14ac:dyDescent="0.25"/>
  <cols>
    <col min="1" max="1" width="13.7109375" style="41" customWidth="1"/>
    <col min="2" max="2" width="49.7109375" style="41" customWidth="1"/>
    <col min="3" max="4" width="22.28515625" style="41" customWidth="1"/>
    <col min="5" max="5" width="18.42578125" style="41" customWidth="1"/>
    <col min="6" max="7" width="9.140625" style="41" customWidth="1"/>
    <col min="8" max="16384" width="9.140625" style="41"/>
  </cols>
  <sheetData>
    <row r="7" spans="1:7" x14ac:dyDescent="0.25">
      <c r="A7"/>
      <c r="B7" s="519"/>
      <c r="C7" s="532"/>
      <c r="D7" s="532"/>
      <c r="E7" s="532"/>
      <c r="F7" s="532"/>
      <c r="G7" s="532"/>
    </row>
    <row r="8" spans="1:7" x14ac:dyDescent="0.25">
      <c r="A8"/>
      <c r="B8" s="532"/>
      <c r="C8" s="532"/>
      <c r="D8" s="532"/>
      <c r="E8" s="532"/>
      <c r="F8" s="532"/>
      <c r="G8" s="532"/>
    </row>
    <row r="9" spans="1:7" ht="21.6" customHeight="1" x14ac:dyDescent="0.25">
      <c r="B9" s="17" t="s">
        <v>410</v>
      </c>
      <c r="C9" s="5"/>
      <c r="D9" s="5"/>
    </row>
    <row r="10" spans="1:7" ht="17.45" customHeight="1" x14ac:dyDescent="0.25">
      <c r="B10" s="531" t="s">
        <v>411</v>
      </c>
      <c r="C10" s="45" t="s">
        <v>412</v>
      </c>
    </row>
    <row r="11" spans="1:7" ht="17.45" customHeight="1" x14ac:dyDescent="0.25">
      <c r="B11" s="531"/>
      <c r="C11" s="45">
        <v>2025</v>
      </c>
    </row>
    <row r="12" spans="1:7" ht="17.45" customHeight="1" x14ac:dyDescent="0.25">
      <c r="B12" s="37" t="s">
        <v>413</v>
      </c>
      <c r="C12" s="47">
        <v>411</v>
      </c>
    </row>
    <row r="13" spans="1:7" ht="17.45" customHeight="1" x14ac:dyDescent="0.25">
      <c r="B13" s="43"/>
      <c r="C13" s="48"/>
    </row>
    <row r="14" spans="1:7" ht="17.45" customHeight="1" x14ac:dyDescent="0.25">
      <c r="B14" s="37" t="s">
        <v>414</v>
      </c>
      <c r="C14" s="47">
        <v>461</v>
      </c>
    </row>
    <row r="15" spans="1:7" ht="17.45" customHeight="1" x14ac:dyDescent="0.25">
      <c r="B15" s="43"/>
      <c r="C15" s="48"/>
    </row>
    <row r="16" spans="1:7" ht="17.45" customHeight="1" x14ac:dyDescent="0.25">
      <c r="B16" s="37" t="s">
        <v>415</v>
      </c>
      <c r="C16" s="47">
        <v>5076</v>
      </c>
    </row>
    <row r="17" spans="2:4" ht="17.45" customHeight="1" x14ac:dyDescent="0.25">
      <c r="B17" s="43"/>
      <c r="C17" s="48"/>
    </row>
    <row r="18" spans="2:4" ht="17.45" customHeight="1" x14ac:dyDescent="0.25">
      <c r="B18" s="44" t="s">
        <v>416</v>
      </c>
      <c r="C18" s="46">
        <v>680</v>
      </c>
    </row>
    <row r="19" spans="2:4" ht="17.45" customHeight="1" x14ac:dyDescent="0.25">
      <c r="B19" s="43" t="s">
        <v>417</v>
      </c>
      <c r="C19" s="102">
        <v>314</v>
      </c>
    </row>
    <row r="20" spans="2:4" ht="17.45" customHeight="1" x14ac:dyDescent="0.25">
      <c r="B20" s="43" t="s">
        <v>418</v>
      </c>
      <c r="C20" s="102">
        <v>361</v>
      </c>
    </row>
    <row r="21" spans="2:4" ht="17.45" customHeight="1" x14ac:dyDescent="0.25">
      <c r="B21" s="37" t="s">
        <v>37</v>
      </c>
      <c r="C21" s="46">
        <f>C18+C16+C14+C12</f>
        <v>6628</v>
      </c>
    </row>
    <row r="22" spans="2:4" x14ac:dyDescent="0.25">
      <c r="C22" s="42"/>
    </row>
    <row r="23" spans="2:4" x14ac:dyDescent="0.25">
      <c r="C23" s="42"/>
    </row>
    <row r="25" spans="2:4" ht="23.25" x14ac:dyDescent="0.35">
      <c r="B25" s="259" t="s">
        <v>419</v>
      </c>
      <c r="C25" s="259"/>
      <c r="D25" s="259"/>
    </row>
  </sheetData>
  <mergeCells count="2">
    <mergeCell ref="B10:B11"/>
    <mergeCell ref="B7:G8"/>
  </mergeCells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B6:Z52"/>
  <sheetViews>
    <sheetView showGridLines="0" showRowColHeaders="0" zoomScale="40" zoomScaleNormal="40" workbookViewId="0">
      <selection activeCell="J74" sqref="J74:J7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" x14ac:dyDescent="0.25"/>
  <cols>
    <col min="1" max="1" width="5.42578125" customWidth="1"/>
    <col min="2" max="2" width="68.140625" customWidth="1"/>
    <col min="3" max="3" width="19.5703125" customWidth="1"/>
    <col min="4" max="4" width="15.85546875" customWidth="1"/>
    <col min="5" max="5" width="17.42578125" customWidth="1"/>
    <col min="6" max="6" width="16.42578125" customWidth="1"/>
    <col min="7" max="7" width="15.140625" customWidth="1"/>
    <col min="8" max="8" width="15" customWidth="1"/>
    <col min="9" max="9" width="17.42578125" customWidth="1"/>
    <col min="10" max="10" width="16.140625" customWidth="1"/>
    <col min="11" max="26" width="20.28515625" customWidth="1"/>
  </cols>
  <sheetData>
    <row r="6" spans="2:26" x14ac:dyDescent="0.25">
      <c r="B6" s="519"/>
      <c r="C6" s="519"/>
      <c r="D6" s="519"/>
      <c r="E6" s="519"/>
      <c r="F6" s="519"/>
      <c r="G6" s="519"/>
      <c r="H6" s="519"/>
      <c r="I6" s="519"/>
      <c r="J6" s="519"/>
      <c r="K6" s="532"/>
      <c r="L6" s="532"/>
      <c r="M6" s="532"/>
    </row>
    <row r="7" spans="2:26" x14ac:dyDescent="0.25">
      <c r="B7" s="532"/>
      <c r="C7" s="532"/>
      <c r="D7" s="532"/>
      <c r="E7" s="532"/>
      <c r="F7" s="532"/>
      <c r="G7" s="532"/>
      <c r="H7" s="532"/>
      <c r="I7" s="532"/>
      <c r="J7" s="532"/>
      <c r="K7" s="532"/>
      <c r="L7" s="532"/>
      <c r="M7" s="532"/>
    </row>
    <row r="8" spans="2:26" x14ac:dyDescent="0.25">
      <c r="B8" s="532"/>
      <c r="C8" s="532"/>
      <c r="D8" s="532"/>
      <c r="E8" s="532"/>
      <c r="F8" s="532"/>
      <c r="G8" s="532"/>
      <c r="H8" s="532"/>
      <c r="I8" s="532"/>
      <c r="J8" s="532"/>
      <c r="K8" s="532"/>
      <c r="L8" s="532"/>
      <c r="M8" s="532"/>
    </row>
    <row r="9" spans="2:26" x14ac:dyDescent="0.25">
      <c r="B9" s="17" t="s">
        <v>167</v>
      </c>
      <c r="C9" s="17"/>
      <c r="D9" s="17"/>
      <c r="E9" s="17"/>
      <c r="F9" s="17"/>
      <c r="G9" s="17"/>
      <c r="H9" s="17"/>
      <c r="K9" s="2"/>
      <c r="L9" s="2"/>
      <c r="M9" s="2"/>
    </row>
    <row r="10" spans="2:26" x14ac:dyDescent="0.25">
      <c r="B10" s="154"/>
      <c r="C10" s="354">
        <v>2025</v>
      </c>
      <c r="D10" s="354" t="s">
        <v>389</v>
      </c>
      <c r="E10" s="264" t="s">
        <v>390</v>
      </c>
      <c r="F10" s="264" t="s">
        <v>174</v>
      </c>
      <c r="G10" s="264">
        <v>2024</v>
      </c>
      <c r="H10" s="264" t="s">
        <v>391</v>
      </c>
      <c r="I10" s="150" t="s">
        <v>392</v>
      </c>
      <c r="J10" s="264" t="s">
        <v>177</v>
      </c>
      <c r="K10" s="264">
        <v>2023</v>
      </c>
      <c r="L10" s="264" t="s">
        <v>393</v>
      </c>
      <c r="M10" s="150" t="s">
        <v>394</v>
      </c>
      <c r="N10" s="67" t="s">
        <v>181</v>
      </c>
      <c r="O10" s="67">
        <v>2022</v>
      </c>
      <c r="P10" s="264" t="s">
        <v>395</v>
      </c>
      <c r="Q10" s="150" t="s">
        <v>396</v>
      </c>
      <c r="R10" s="67" t="s">
        <v>184</v>
      </c>
      <c r="S10" s="67">
        <v>2021</v>
      </c>
      <c r="T10" s="264" t="s">
        <v>397</v>
      </c>
      <c r="U10" s="150" t="s">
        <v>398</v>
      </c>
      <c r="V10" s="67" t="s">
        <v>187</v>
      </c>
      <c r="W10" s="67">
        <v>2020</v>
      </c>
      <c r="X10" s="67" t="s">
        <v>399</v>
      </c>
      <c r="Y10" s="67" t="s">
        <v>400</v>
      </c>
      <c r="Z10" s="67" t="s">
        <v>401</v>
      </c>
    </row>
    <row r="11" spans="2:26" x14ac:dyDescent="0.25">
      <c r="B11" s="39" t="s">
        <v>420</v>
      </c>
      <c r="C11" s="39"/>
      <c r="D11" s="39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</row>
    <row r="12" spans="2:26" x14ac:dyDescent="0.25">
      <c r="B12" s="50" t="s">
        <v>421</v>
      </c>
      <c r="C12" s="131">
        <v>1901636</v>
      </c>
      <c r="D12" s="131">
        <v>1451684</v>
      </c>
      <c r="E12" s="131">
        <v>1757787</v>
      </c>
      <c r="F12" s="131">
        <v>3244030</v>
      </c>
      <c r="G12" s="131">
        <v>1898224</v>
      </c>
      <c r="H12" s="131">
        <v>3660787</v>
      </c>
      <c r="I12" s="131">
        <v>1564249</v>
      </c>
      <c r="J12" s="131">
        <v>2177401</v>
      </c>
      <c r="K12" s="131">
        <v>1537482</v>
      </c>
      <c r="L12" s="131">
        <v>2355680</v>
      </c>
      <c r="M12" s="131">
        <v>2182819</v>
      </c>
      <c r="N12" s="131">
        <v>1600178</v>
      </c>
      <c r="O12" s="129">
        <v>1440661</v>
      </c>
      <c r="P12" s="129">
        <v>1990712</v>
      </c>
      <c r="Q12" s="129">
        <v>1867781</v>
      </c>
      <c r="R12" s="129">
        <v>1409372</v>
      </c>
      <c r="S12" s="129">
        <v>825208</v>
      </c>
      <c r="T12" s="129">
        <v>827784</v>
      </c>
      <c r="U12" s="129">
        <v>2661596</v>
      </c>
      <c r="V12" s="129">
        <v>3332411</v>
      </c>
      <c r="W12" s="129">
        <v>1680397</v>
      </c>
      <c r="X12" s="129">
        <v>1420751</v>
      </c>
      <c r="Y12" s="129">
        <v>971314</v>
      </c>
      <c r="Z12" s="129">
        <v>795731</v>
      </c>
    </row>
    <row r="13" spans="2:26" x14ac:dyDescent="0.25">
      <c r="B13" s="50" t="s">
        <v>422</v>
      </c>
      <c r="C13" s="131">
        <v>759702</v>
      </c>
      <c r="D13" s="131">
        <v>865359</v>
      </c>
      <c r="E13" s="131">
        <v>1221070</v>
      </c>
      <c r="F13" s="131">
        <v>1456430</v>
      </c>
      <c r="G13" s="131">
        <v>357913</v>
      </c>
      <c r="H13" s="131">
        <v>2960449</v>
      </c>
      <c r="I13" s="131">
        <v>1353092</v>
      </c>
      <c r="J13" s="131">
        <v>2300277</v>
      </c>
      <c r="K13" s="131">
        <v>773982</v>
      </c>
      <c r="L13" s="131">
        <v>1812392</v>
      </c>
      <c r="M13" s="131">
        <v>1542983</v>
      </c>
      <c r="N13" s="131">
        <v>1356927</v>
      </c>
      <c r="O13" s="129">
        <v>1744546</v>
      </c>
      <c r="P13" s="129">
        <v>2778971</v>
      </c>
      <c r="Q13" s="129">
        <v>1773720</v>
      </c>
      <c r="R13" s="129">
        <v>975334</v>
      </c>
      <c r="S13" s="129">
        <v>1724088</v>
      </c>
      <c r="T13" s="129">
        <v>2338481</v>
      </c>
      <c r="U13" s="129">
        <v>3468420</v>
      </c>
      <c r="V13" s="129">
        <v>2240626</v>
      </c>
      <c r="W13" s="129">
        <v>3360270</v>
      </c>
      <c r="X13" s="129">
        <v>3689369</v>
      </c>
      <c r="Y13" s="129">
        <v>2529359</v>
      </c>
      <c r="Z13" s="129">
        <v>1511678</v>
      </c>
    </row>
    <row r="14" spans="2:26" ht="25.5" x14ac:dyDescent="0.25">
      <c r="B14" s="50" t="s">
        <v>423</v>
      </c>
      <c r="C14" s="131">
        <v>5795113</v>
      </c>
      <c r="D14" s="131">
        <v>5570183</v>
      </c>
      <c r="E14" s="131">
        <v>5651867</v>
      </c>
      <c r="F14" s="131">
        <v>5518267</v>
      </c>
      <c r="G14" s="131">
        <v>5596248</v>
      </c>
      <c r="H14" s="131">
        <v>5212452</v>
      </c>
      <c r="I14" s="131">
        <v>5218594</v>
      </c>
      <c r="J14" s="131">
        <v>5225446</v>
      </c>
      <c r="K14" s="131">
        <v>5434358</v>
      </c>
      <c r="L14" s="131">
        <v>4992945</v>
      </c>
      <c r="M14" s="131">
        <v>4688726</v>
      </c>
      <c r="N14" s="131">
        <v>4911463</v>
      </c>
      <c r="O14" s="129">
        <v>4769431</v>
      </c>
      <c r="P14" s="129">
        <v>4641604</v>
      </c>
      <c r="Q14" s="129">
        <v>4403850</v>
      </c>
      <c r="R14" s="129">
        <v>4796738</v>
      </c>
      <c r="S14" s="129">
        <v>4429883</v>
      </c>
      <c r="T14" s="129">
        <v>4989132</v>
      </c>
      <c r="U14" s="129">
        <v>4313779</v>
      </c>
      <c r="V14" s="129">
        <v>4317385</v>
      </c>
      <c r="W14" s="129">
        <v>4373075</v>
      </c>
      <c r="X14" s="129">
        <v>4436196</v>
      </c>
      <c r="Y14" s="129">
        <v>4173334</v>
      </c>
      <c r="Z14" s="129">
        <v>4326756</v>
      </c>
    </row>
    <row r="15" spans="2:26" x14ac:dyDescent="0.25">
      <c r="B15" s="50" t="s">
        <v>424</v>
      </c>
      <c r="C15" s="131">
        <v>1675291</v>
      </c>
      <c r="D15" s="131">
        <v>1353582</v>
      </c>
      <c r="E15" s="131">
        <v>1232360</v>
      </c>
      <c r="F15" s="131">
        <v>1332464</v>
      </c>
      <c r="G15" s="131">
        <v>1190020</v>
      </c>
      <c r="H15" s="131">
        <v>1026072</v>
      </c>
      <c r="I15" s="131">
        <v>811758</v>
      </c>
      <c r="J15" s="131">
        <v>926100</v>
      </c>
      <c r="K15" s="131">
        <v>814378</v>
      </c>
      <c r="L15" s="131">
        <v>834993</v>
      </c>
      <c r="M15" s="131">
        <v>777231</v>
      </c>
      <c r="N15" s="131">
        <v>1028762</v>
      </c>
      <c r="O15" s="129">
        <v>1055378</v>
      </c>
      <c r="P15" s="129">
        <v>1266468</v>
      </c>
      <c r="Q15" s="129">
        <v>1622523</v>
      </c>
      <c r="R15" s="129">
        <v>1340337</v>
      </c>
      <c r="S15" s="129">
        <v>1504666</v>
      </c>
      <c r="T15" s="129">
        <v>959191</v>
      </c>
      <c r="U15" s="129">
        <v>446477</v>
      </c>
      <c r="V15" s="129">
        <v>296393</v>
      </c>
      <c r="W15" s="129">
        <v>258588</v>
      </c>
      <c r="X15" s="129">
        <v>580989</v>
      </c>
      <c r="Y15" s="129">
        <v>1268509</v>
      </c>
      <c r="Z15" s="129">
        <v>1138980</v>
      </c>
    </row>
    <row r="16" spans="2:26" x14ac:dyDescent="0.25">
      <c r="B16" s="50" t="s">
        <v>425</v>
      </c>
      <c r="C16" s="131">
        <v>1115452</v>
      </c>
      <c r="D16" s="131">
        <v>1124444</v>
      </c>
      <c r="E16" s="131">
        <v>1109923</v>
      </c>
      <c r="F16" s="131">
        <v>1179364</v>
      </c>
      <c r="G16" s="131">
        <v>1140037</v>
      </c>
      <c r="H16" s="131">
        <v>1129372</v>
      </c>
      <c r="I16" s="131">
        <v>889247</v>
      </c>
      <c r="J16" s="131">
        <v>860465</v>
      </c>
      <c r="K16" s="131">
        <v>850071</v>
      </c>
      <c r="L16" s="131">
        <v>831592</v>
      </c>
      <c r="M16" s="131">
        <v>786793</v>
      </c>
      <c r="N16" s="131">
        <v>759414</v>
      </c>
      <c r="O16" s="129">
        <v>728404</v>
      </c>
      <c r="P16" s="129">
        <v>704291</v>
      </c>
      <c r="Q16" s="129">
        <v>675325</v>
      </c>
      <c r="R16" s="129">
        <v>638210</v>
      </c>
      <c r="S16" s="129">
        <v>599692</v>
      </c>
      <c r="T16" s="129">
        <v>559885</v>
      </c>
      <c r="U16" s="129">
        <v>540876</v>
      </c>
      <c r="V16" s="129">
        <v>774507</v>
      </c>
      <c r="W16" s="129">
        <v>737110</v>
      </c>
      <c r="X16" s="129">
        <v>246677</v>
      </c>
      <c r="Y16" s="129">
        <v>176299</v>
      </c>
      <c r="Z16" s="129">
        <v>166220</v>
      </c>
    </row>
    <row r="17" spans="2:26" x14ac:dyDescent="0.25">
      <c r="B17" s="50" t="s">
        <v>426</v>
      </c>
      <c r="C17" s="131">
        <v>580004</v>
      </c>
      <c r="D17" s="131">
        <v>557882</v>
      </c>
      <c r="E17" s="131">
        <v>551193</v>
      </c>
      <c r="F17" s="131">
        <v>532808</v>
      </c>
      <c r="G17" s="131">
        <v>510963</v>
      </c>
      <c r="H17" s="131">
        <v>625894</v>
      </c>
      <c r="I17" s="131">
        <v>542868</v>
      </c>
      <c r="J17" s="131">
        <v>527561</v>
      </c>
      <c r="K17" s="131">
        <v>634864</v>
      </c>
      <c r="L17" s="131">
        <v>802885</v>
      </c>
      <c r="M17" s="131">
        <v>1163202</v>
      </c>
      <c r="N17" s="131">
        <v>1529363</v>
      </c>
      <c r="O17" s="129">
        <v>1916701</v>
      </c>
      <c r="P17" s="129">
        <v>1499658</v>
      </c>
      <c r="Q17" s="129">
        <v>1583804</v>
      </c>
      <c r="R17" s="129">
        <v>1901020</v>
      </c>
      <c r="S17" s="129">
        <v>1968979</v>
      </c>
      <c r="T17" s="129">
        <v>1939671</v>
      </c>
      <c r="U17" s="129">
        <v>1987881</v>
      </c>
      <c r="V17" s="129">
        <v>1821241</v>
      </c>
      <c r="W17" s="129">
        <v>1850057</v>
      </c>
      <c r="X17" s="129">
        <v>2183014</v>
      </c>
      <c r="Y17" s="129">
        <v>2117663</v>
      </c>
      <c r="Z17" s="129">
        <v>102273</v>
      </c>
    </row>
    <row r="18" spans="2:26" x14ac:dyDescent="0.25">
      <c r="B18" s="50" t="s">
        <v>427</v>
      </c>
      <c r="C18" s="131">
        <v>396698</v>
      </c>
      <c r="D18" s="131">
        <v>237826</v>
      </c>
      <c r="E18" s="131">
        <v>152812</v>
      </c>
      <c r="F18" s="131">
        <v>33386</v>
      </c>
      <c r="G18" s="131">
        <v>7283</v>
      </c>
      <c r="H18" s="131">
        <v>1613</v>
      </c>
      <c r="I18" s="131">
        <v>7429</v>
      </c>
      <c r="J18" s="131">
        <v>248910</v>
      </c>
      <c r="K18" s="131">
        <v>411376</v>
      </c>
      <c r="L18" s="131">
        <v>683444</v>
      </c>
      <c r="M18" s="131">
        <v>835924</v>
      </c>
      <c r="N18" s="131">
        <v>778173</v>
      </c>
      <c r="O18" s="129">
        <v>775492</v>
      </c>
      <c r="P18" s="129">
        <v>798518</v>
      </c>
      <c r="Q18" s="129">
        <v>969935</v>
      </c>
      <c r="R18" s="129">
        <v>465150</v>
      </c>
      <c r="S18" s="129">
        <v>698914</v>
      </c>
      <c r="T18" s="129">
        <v>709414</v>
      </c>
      <c r="U18" s="129">
        <v>375554</v>
      </c>
      <c r="V18" s="129">
        <v>482222</v>
      </c>
      <c r="W18" s="129">
        <v>597610</v>
      </c>
      <c r="X18" s="129">
        <v>579082</v>
      </c>
      <c r="Y18" s="129">
        <v>496822</v>
      </c>
      <c r="Z18" s="129">
        <v>493381</v>
      </c>
    </row>
    <row r="19" spans="2:26" x14ac:dyDescent="0.25">
      <c r="B19" s="50" t="s">
        <v>428</v>
      </c>
      <c r="C19" s="131">
        <v>0</v>
      </c>
      <c r="D19" s="131" t="s">
        <v>207</v>
      </c>
      <c r="E19" s="131">
        <v>0</v>
      </c>
      <c r="F19" s="131">
        <v>0</v>
      </c>
      <c r="G19" s="131" t="s">
        <v>207</v>
      </c>
      <c r="H19" s="131">
        <v>499910</v>
      </c>
      <c r="I19" s="131">
        <v>486625</v>
      </c>
      <c r="J19" s="131">
        <v>410083</v>
      </c>
      <c r="K19" s="131">
        <v>368051</v>
      </c>
      <c r="L19" s="131" t="s">
        <v>207</v>
      </c>
      <c r="M19" s="131" t="s">
        <v>207</v>
      </c>
      <c r="N19" s="131">
        <v>0</v>
      </c>
      <c r="O19" s="131"/>
      <c r="P19" s="129">
        <v>68609</v>
      </c>
      <c r="Q19" s="129" t="s">
        <v>207</v>
      </c>
      <c r="R19" s="129" t="s">
        <v>207</v>
      </c>
      <c r="S19" s="129" t="s">
        <v>207</v>
      </c>
      <c r="T19" s="129">
        <v>152802</v>
      </c>
      <c r="U19" s="129">
        <v>160784</v>
      </c>
      <c r="V19" s="129">
        <v>512050</v>
      </c>
      <c r="W19" s="129">
        <v>522579</v>
      </c>
      <c r="X19" s="129">
        <v>619119</v>
      </c>
      <c r="Y19" s="129">
        <v>589555</v>
      </c>
      <c r="Z19" s="129">
        <v>485006</v>
      </c>
    </row>
    <row r="20" spans="2:26" x14ac:dyDescent="0.25">
      <c r="B20" s="50" t="s">
        <v>429</v>
      </c>
      <c r="C20" s="131">
        <v>80677</v>
      </c>
      <c r="D20" s="131">
        <v>81550</v>
      </c>
      <c r="E20" s="131">
        <v>63382</v>
      </c>
      <c r="F20" s="131">
        <v>75462</v>
      </c>
      <c r="G20" s="131">
        <v>111367</v>
      </c>
      <c r="H20" s="131">
        <v>44811</v>
      </c>
      <c r="I20" s="131">
        <v>56091</v>
      </c>
      <c r="J20" s="131">
        <v>88035</v>
      </c>
      <c r="K20" s="131">
        <v>49914</v>
      </c>
      <c r="L20" s="131">
        <v>68837</v>
      </c>
      <c r="M20" s="131">
        <v>74121</v>
      </c>
      <c r="N20" s="131">
        <v>157487</v>
      </c>
      <c r="O20" s="129">
        <v>145908</v>
      </c>
      <c r="P20" s="129">
        <v>71217</v>
      </c>
      <c r="Q20" s="129">
        <v>196364</v>
      </c>
      <c r="R20" s="129">
        <v>230240</v>
      </c>
      <c r="S20" s="129">
        <v>335189</v>
      </c>
      <c r="T20" s="129">
        <v>87301</v>
      </c>
      <c r="U20" s="129">
        <v>111295</v>
      </c>
      <c r="V20" s="129">
        <v>231673</v>
      </c>
      <c r="W20" s="129">
        <v>188327</v>
      </c>
      <c r="X20" s="129">
        <v>84253</v>
      </c>
      <c r="Y20" s="129">
        <v>97398</v>
      </c>
      <c r="Z20" s="129">
        <v>186310</v>
      </c>
    </row>
    <row r="21" spans="2:26" x14ac:dyDescent="0.25">
      <c r="B21" s="50" t="s">
        <v>430</v>
      </c>
      <c r="C21" s="131">
        <v>239558</v>
      </c>
      <c r="D21" s="131">
        <v>48244</v>
      </c>
      <c r="E21" s="131">
        <v>45106</v>
      </c>
      <c r="F21" s="131">
        <v>784082</v>
      </c>
      <c r="G21" s="131">
        <v>235206</v>
      </c>
      <c r="H21" s="131"/>
      <c r="I21" s="131"/>
      <c r="J21" s="131"/>
      <c r="K21" s="131">
        <v>30615</v>
      </c>
      <c r="L21" s="131"/>
      <c r="M21" s="131"/>
      <c r="N21" s="131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</row>
    <row r="22" spans="2:26" x14ac:dyDescent="0.25">
      <c r="B22" s="50" t="s">
        <v>431</v>
      </c>
      <c r="C22" s="131">
        <v>340645</v>
      </c>
      <c r="D22" s="131">
        <v>340243</v>
      </c>
      <c r="E22" s="131">
        <v>327073</v>
      </c>
      <c r="F22" s="131">
        <v>309362</v>
      </c>
      <c r="G22" s="131">
        <v>296061</v>
      </c>
      <c r="H22" s="131">
        <v>269300</v>
      </c>
      <c r="I22" s="131">
        <v>257043</v>
      </c>
      <c r="J22" s="131">
        <v>266283</v>
      </c>
      <c r="K22" s="131">
        <v>260722</v>
      </c>
      <c r="L22" s="131">
        <v>239530</v>
      </c>
      <c r="M22" s="131">
        <v>232578</v>
      </c>
      <c r="N22" s="131">
        <v>225055</v>
      </c>
      <c r="O22" s="129">
        <v>207280</v>
      </c>
      <c r="P22" s="129">
        <v>201325</v>
      </c>
      <c r="Q22" s="129">
        <v>198731</v>
      </c>
      <c r="R22" s="129">
        <v>247276</v>
      </c>
      <c r="S22" s="129">
        <v>233309</v>
      </c>
      <c r="T22" s="129">
        <v>237019</v>
      </c>
      <c r="U22" s="129">
        <v>197132</v>
      </c>
      <c r="V22" s="129">
        <v>177499</v>
      </c>
      <c r="W22" s="129">
        <v>179401</v>
      </c>
      <c r="X22" s="129">
        <v>164967</v>
      </c>
      <c r="Y22" s="129">
        <v>175521</v>
      </c>
      <c r="Z22" s="129">
        <v>173724</v>
      </c>
    </row>
    <row r="23" spans="2:26" x14ac:dyDescent="0.25">
      <c r="B23" s="50" t="s">
        <v>432</v>
      </c>
      <c r="C23" s="131">
        <v>616328</v>
      </c>
      <c r="D23" s="131">
        <v>617718</v>
      </c>
      <c r="E23" s="131">
        <v>623470</v>
      </c>
      <c r="F23" s="131">
        <v>0</v>
      </c>
      <c r="G23" s="131" t="s">
        <v>207</v>
      </c>
      <c r="H23" s="131">
        <v>0</v>
      </c>
      <c r="I23" s="131">
        <v>0</v>
      </c>
      <c r="J23" s="131">
        <v>0</v>
      </c>
      <c r="K23" s="131">
        <v>0</v>
      </c>
      <c r="L23" s="131">
        <v>195834</v>
      </c>
      <c r="M23" s="131">
        <v>124343</v>
      </c>
      <c r="N23" s="131">
        <v>97336</v>
      </c>
      <c r="O23" s="129">
        <v>0</v>
      </c>
      <c r="P23" s="129">
        <v>96514</v>
      </c>
      <c r="Q23" s="129">
        <v>95588</v>
      </c>
      <c r="R23" s="129">
        <v>101961</v>
      </c>
      <c r="S23" s="129">
        <v>291896</v>
      </c>
      <c r="T23" s="129">
        <v>85400</v>
      </c>
      <c r="U23" s="129">
        <v>85846</v>
      </c>
      <c r="V23" s="129">
        <v>87836</v>
      </c>
      <c r="W23" s="129">
        <v>88349</v>
      </c>
      <c r="X23" s="129">
        <v>86257</v>
      </c>
      <c r="Y23" s="129">
        <v>89048</v>
      </c>
      <c r="Z23" s="129">
        <v>96836</v>
      </c>
    </row>
    <row r="24" spans="2:26" x14ac:dyDescent="0.25">
      <c r="B24" s="50" t="s">
        <v>433</v>
      </c>
      <c r="C24" s="131">
        <v>978684</v>
      </c>
      <c r="D24" s="131">
        <v>934051</v>
      </c>
      <c r="E24" s="131">
        <v>819038</v>
      </c>
      <c r="F24" s="131">
        <v>948232</v>
      </c>
      <c r="G24" s="131">
        <v>832396</v>
      </c>
      <c r="H24" s="131">
        <v>803120</v>
      </c>
      <c r="I24" s="131">
        <v>718075</v>
      </c>
      <c r="J24" s="131">
        <v>657085</v>
      </c>
      <c r="K24" s="131">
        <v>645388</v>
      </c>
      <c r="L24" s="131">
        <v>692802</v>
      </c>
      <c r="M24" s="131">
        <v>769286</v>
      </c>
      <c r="N24" s="131">
        <v>686681</v>
      </c>
      <c r="O24" s="131">
        <v>681402</v>
      </c>
      <c r="P24" s="131">
        <v>588237</v>
      </c>
      <c r="Q24" s="131">
        <v>563085</v>
      </c>
      <c r="R24" s="131">
        <v>428120</v>
      </c>
      <c r="S24" s="131">
        <v>337326</v>
      </c>
      <c r="T24" s="131">
        <v>370821</v>
      </c>
      <c r="U24" s="131">
        <v>544122</v>
      </c>
      <c r="V24" s="131">
        <v>392202</v>
      </c>
      <c r="W24" s="131">
        <v>362326</v>
      </c>
      <c r="X24" s="131">
        <v>372766</v>
      </c>
      <c r="Y24" s="131">
        <v>352706</v>
      </c>
      <c r="Z24" s="131">
        <v>352859</v>
      </c>
    </row>
    <row r="25" spans="2:26" x14ac:dyDescent="0.25">
      <c r="B25" s="50"/>
      <c r="C25" s="132">
        <v>14479788</v>
      </c>
      <c r="D25" s="132">
        <v>13182766</v>
      </c>
      <c r="E25" s="132">
        <v>13555081</v>
      </c>
      <c r="F25" s="132">
        <v>15413887</v>
      </c>
      <c r="G25" s="132">
        <v>12175718</v>
      </c>
      <c r="H25" s="132">
        <v>16233780</v>
      </c>
      <c r="I25" s="132">
        <v>11905071</v>
      </c>
      <c r="J25" s="132">
        <v>13687646</v>
      </c>
      <c r="K25" s="132">
        <v>11811201</v>
      </c>
      <c r="L25" s="132">
        <v>13510934</v>
      </c>
      <c r="M25" s="132">
        <v>13178006</v>
      </c>
      <c r="N25" s="132">
        <v>13130839</v>
      </c>
      <c r="O25" s="132">
        <v>13465203</v>
      </c>
      <c r="P25" s="132">
        <v>14706124</v>
      </c>
      <c r="Q25" s="132">
        <v>13950706</v>
      </c>
      <c r="R25" s="132">
        <v>12533758</v>
      </c>
      <c r="S25" s="132">
        <v>12949150</v>
      </c>
      <c r="T25" s="132">
        <v>13256901</v>
      </c>
      <c r="U25" s="132">
        <v>14893762</v>
      </c>
      <c r="V25" s="132">
        <v>14666045</v>
      </c>
      <c r="W25" s="132">
        <v>14198089</v>
      </c>
      <c r="X25" s="132">
        <v>14463440</v>
      </c>
      <c r="Y25" s="132">
        <v>13037528</v>
      </c>
      <c r="Z25" s="132">
        <v>9829754</v>
      </c>
    </row>
    <row r="26" spans="2:26" x14ac:dyDescent="0.25">
      <c r="B26" s="50"/>
      <c r="C26" s="359"/>
      <c r="D26" s="359"/>
      <c r="E26" s="359"/>
      <c r="F26" s="359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232"/>
      <c r="Y26" s="133"/>
      <c r="Z26" s="133"/>
    </row>
    <row r="27" spans="2:26" x14ac:dyDescent="0.25">
      <c r="B27" s="50" t="s">
        <v>434</v>
      </c>
      <c r="C27" s="131">
        <v>0</v>
      </c>
      <c r="D27" s="134">
        <v>63794</v>
      </c>
      <c r="E27" s="134">
        <v>57114</v>
      </c>
      <c r="F27" s="134">
        <v>57614</v>
      </c>
      <c r="G27" s="134">
        <v>56864</v>
      </c>
      <c r="H27" s="134">
        <v>38959</v>
      </c>
      <c r="I27" s="134">
        <v>1157394</v>
      </c>
      <c r="J27" s="134">
        <v>1118565</v>
      </c>
      <c r="K27" s="134">
        <v>57867</v>
      </c>
      <c r="L27" s="134">
        <v>408422</v>
      </c>
      <c r="M27" s="134">
        <v>362423</v>
      </c>
      <c r="N27" s="134">
        <v>7212</v>
      </c>
      <c r="O27" s="135">
        <v>0</v>
      </c>
      <c r="P27" s="135">
        <v>0</v>
      </c>
      <c r="Q27" s="135">
        <v>0</v>
      </c>
      <c r="R27" s="135">
        <v>0</v>
      </c>
      <c r="S27" s="135">
        <v>0</v>
      </c>
      <c r="T27" s="135">
        <v>0</v>
      </c>
      <c r="U27" s="135">
        <v>0</v>
      </c>
      <c r="V27" s="135">
        <v>0</v>
      </c>
      <c r="W27" s="135">
        <v>1258111</v>
      </c>
      <c r="X27" s="129">
        <v>987844</v>
      </c>
      <c r="Y27" s="129">
        <v>1124088</v>
      </c>
      <c r="Z27" s="129">
        <v>648951</v>
      </c>
    </row>
    <row r="28" spans="2:26" x14ac:dyDescent="0.25">
      <c r="B28" s="50"/>
      <c r="C28" s="50"/>
      <c r="D28" s="50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</row>
    <row r="29" spans="2:26" ht="15.75" thickBot="1" x14ac:dyDescent="0.3">
      <c r="B29" s="88" t="s">
        <v>435</v>
      </c>
      <c r="C29" s="136">
        <v>14479788</v>
      </c>
      <c r="D29" s="136">
        <v>13246560</v>
      </c>
      <c r="E29" s="136">
        <f>E25+E27</f>
        <v>13612195</v>
      </c>
      <c r="F29" s="136">
        <v>15471501</v>
      </c>
      <c r="G29" s="136">
        <v>12232582</v>
      </c>
      <c r="H29" s="136">
        <v>16272739</v>
      </c>
      <c r="I29" s="136">
        <v>13062465</v>
      </c>
      <c r="J29" s="136">
        <f>J27+J25</f>
        <v>14806211</v>
      </c>
      <c r="K29" s="136">
        <v>11869068</v>
      </c>
      <c r="L29" s="136">
        <v>13919356</v>
      </c>
      <c r="M29" s="136">
        <v>13540429</v>
      </c>
      <c r="N29" s="136">
        <v>13138051</v>
      </c>
      <c r="O29" s="136">
        <v>13465203</v>
      </c>
      <c r="P29" s="136">
        <v>14706124</v>
      </c>
      <c r="Q29" s="136">
        <v>13950706</v>
      </c>
      <c r="R29" s="136">
        <v>12533758</v>
      </c>
      <c r="S29" s="136">
        <v>12949150</v>
      </c>
      <c r="T29" s="136">
        <v>13256901</v>
      </c>
      <c r="U29" s="136">
        <v>14893762</v>
      </c>
      <c r="V29" s="136">
        <v>14666045</v>
      </c>
      <c r="W29" s="136">
        <v>15456200</v>
      </c>
      <c r="X29" s="136">
        <v>15451284</v>
      </c>
      <c r="Y29" s="136">
        <v>14161616</v>
      </c>
      <c r="Z29" s="136">
        <v>10478705</v>
      </c>
    </row>
    <row r="30" spans="2:26" ht="15.75" thickTop="1" x14ac:dyDescent="0.25">
      <c r="B30" s="359"/>
      <c r="C30" s="359"/>
      <c r="D30" s="359"/>
      <c r="E30" s="359"/>
      <c r="F30" s="35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</row>
    <row r="31" spans="2:26" x14ac:dyDescent="0.25">
      <c r="B31" s="39" t="s">
        <v>436</v>
      </c>
      <c r="C31" s="39"/>
      <c r="D31" s="39"/>
      <c r="E31" s="129"/>
      <c r="F31" s="129"/>
      <c r="G31" s="129"/>
      <c r="H31" s="129"/>
      <c r="I31" s="129"/>
      <c r="J31" s="129"/>
      <c r="K31" s="129"/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</row>
    <row r="32" spans="2:26" x14ac:dyDescent="0.25">
      <c r="B32" s="39" t="s">
        <v>437</v>
      </c>
      <c r="C32" s="318">
        <v>26381494</v>
      </c>
      <c r="D32" s="318">
        <v>25854019</v>
      </c>
      <c r="E32" s="318">
        <v>24985060</v>
      </c>
      <c r="F32" s="318">
        <v>23966799</v>
      </c>
      <c r="G32" s="318">
        <v>23365059</v>
      </c>
      <c r="H32" s="318">
        <f>SUM(H33:H44)</f>
        <v>23193143</v>
      </c>
      <c r="I32" s="318">
        <f t="shared" ref="I32:Z32" si="0">SUM(I33:I44)</f>
        <v>20698483</v>
      </c>
      <c r="J32" s="318">
        <f t="shared" si="0"/>
        <v>19908373</v>
      </c>
      <c r="K32" s="318">
        <f t="shared" si="0"/>
        <v>19596217</v>
      </c>
      <c r="L32" s="318">
        <f t="shared" si="0"/>
        <v>19249068</v>
      </c>
      <c r="M32" s="318">
        <f t="shared" si="0"/>
        <v>18566525</v>
      </c>
      <c r="N32" s="318">
        <f t="shared" si="0"/>
        <v>18393906</v>
      </c>
      <c r="O32" s="318">
        <f t="shared" si="0"/>
        <v>17739629</v>
      </c>
      <c r="P32" s="318">
        <f t="shared" si="0"/>
        <v>18284483</v>
      </c>
      <c r="Q32" s="318">
        <f t="shared" si="0"/>
        <v>18106605</v>
      </c>
      <c r="R32" s="318">
        <f t="shared" si="0"/>
        <v>17516702</v>
      </c>
      <c r="S32" s="318">
        <f t="shared" si="0"/>
        <v>18392553</v>
      </c>
      <c r="T32" s="318">
        <f t="shared" si="0"/>
        <v>18671171</v>
      </c>
      <c r="U32" s="318">
        <f t="shared" si="0"/>
        <v>18304138</v>
      </c>
      <c r="V32" s="318">
        <f t="shared" si="0"/>
        <v>18466450</v>
      </c>
      <c r="W32" s="318">
        <f t="shared" si="0"/>
        <v>18782442</v>
      </c>
      <c r="X32" s="318">
        <f t="shared" si="0"/>
        <v>17945860</v>
      </c>
      <c r="Y32" s="318">
        <f t="shared" si="0"/>
        <v>18511950</v>
      </c>
      <c r="Z32" s="318">
        <f t="shared" si="0"/>
        <v>20042920</v>
      </c>
    </row>
    <row r="33" spans="2:26" x14ac:dyDescent="0.25">
      <c r="B33" s="50" t="s">
        <v>422</v>
      </c>
      <c r="C33" s="131">
        <v>0</v>
      </c>
      <c r="D33" s="131">
        <v>0</v>
      </c>
      <c r="E33" s="131">
        <v>56439</v>
      </c>
      <c r="F33" s="131">
        <v>54627</v>
      </c>
      <c r="G33" s="131">
        <v>134606</v>
      </c>
      <c r="H33" s="131">
        <v>130854</v>
      </c>
      <c r="I33" s="131">
        <v>77916</v>
      </c>
      <c r="J33" s="131">
        <v>75810</v>
      </c>
      <c r="K33" s="183">
        <v>0</v>
      </c>
      <c r="L33" s="183">
        <v>0</v>
      </c>
      <c r="M33" s="129">
        <v>138802</v>
      </c>
      <c r="N33" s="129">
        <v>137079</v>
      </c>
      <c r="O33" s="129">
        <v>133631</v>
      </c>
      <c r="P33" s="129">
        <v>134737</v>
      </c>
      <c r="Q33" s="129">
        <v>150892</v>
      </c>
      <c r="R33" s="129">
        <v>190527</v>
      </c>
      <c r="S33" s="129">
        <v>353730</v>
      </c>
      <c r="T33" s="129">
        <v>688998</v>
      </c>
      <c r="U33" s="129">
        <v>868059</v>
      </c>
      <c r="V33" s="129">
        <v>608066</v>
      </c>
      <c r="W33" s="129">
        <v>764793</v>
      </c>
      <c r="X33" s="129">
        <v>409268</v>
      </c>
      <c r="Y33" s="129">
        <v>204561</v>
      </c>
      <c r="Z33" s="129">
        <v>133217</v>
      </c>
    </row>
    <row r="34" spans="2:26" ht="25.5" x14ac:dyDescent="0.25">
      <c r="B34" s="50" t="s">
        <v>423</v>
      </c>
      <c r="C34" s="129">
        <v>311771</v>
      </c>
      <c r="D34" s="129">
        <v>291486</v>
      </c>
      <c r="E34" s="129">
        <v>276672</v>
      </c>
      <c r="F34" s="129">
        <v>274714</v>
      </c>
      <c r="G34" s="129">
        <v>253925</v>
      </c>
      <c r="H34" s="129">
        <v>227183</v>
      </c>
      <c r="I34" s="129">
        <v>41142</v>
      </c>
      <c r="J34" s="129">
        <v>42451</v>
      </c>
      <c r="K34" s="129">
        <v>42804</v>
      </c>
      <c r="L34" s="129">
        <v>44523</v>
      </c>
      <c r="M34" s="129">
        <v>46665</v>
      </c>
      <c r="N34" s="129">
        <v>45827</v>
      </c>
      <c r="O34" s="129">
        <v>43449</v>
      </c>
      <c r="P34" s="129">
        <v>45858</v>
      </c>
      <c r="Q34" s="129">
        <v>48158</v>
      </c>
      <c r="R34" s="129">
        <v>49760</v>
      </c>
      <c r="S34" s="129">
        <v>51540</v>
      </c>
      <c r="T34" s="129">
        <v>70027</v>
      </c>
      <c r="U34" s="129">
        <v>107234</v>
      </c>
      <c r="V34" s="129">
        <v>134070</v>
      </c>
      <c r="W34" s="129">
        <v>160969</v>
      </c>
      <c r="X34" s="129">
        <v>162794</v>
      </c>
      <c r="Y34" s="129">
        <v>74151</v>
      </c>
      <c r="Z34" s="129">
        <v>74622</v>
      </c>
    </row>
    <row r="35" spans="2:26" x14ac:dyDescent="0.25">
      <c r="B35" s="49" t="s">
        <v>426</v>
      </c>
      <c r="C35" s="129">
        <v>1556611</v>
      </c>
      <c r="D35" s="129">
        <v>1515913</v>
      </c>
      <c r="E35" s="129">
        <v>1507199</v>
      </c>
      <c r="F35" s="129">
        <v>1475706</v>
      </c>
      <c r="G35" s="129">
        <v>1454662</v>
      </c>
      <c r="H35" s="129">
        <v>1404369</v>
      </c>
      <c r="I35" s="129">
        <v>1353058</v>
      </c>
      <c r="J35" s="129">
        <v>1325410</v>
      </c>
      <c r="K35" s="129">
        <v>1318547</v>
      </c>
      <c r="L35" s="129">
        <v>1263355</v>
      </c>
      <c r="M35" s="129">
        <v>1213329</v>
      </c>
      <c r="N35" s="129">
        <v>1401982</v>
      </c>
      <c r="O35" s="129">
        <v>1357846</v>
      </c>
      <c r="P35" s="129">
        <v>1672230</v>
      </c>
      <c r="Q35" s="129">
        <v>1758675</v>
      </c>
      <c r="R35" s="129">
        <v>1735313</v>
      </c>
      <c r="S35" s="129">
        <v>1997285</v>
      </c>
      <c r="T35" s="129">
        <v>2416545</v>
      </c>
      <c r="U35" s="129">
        <v>2704563</v>
      </c>
      <c r="V35" s="129">
        <v>3087870</v>
      </c>
      <c r="W35" s="129">
        <v>3442071</v>
      </c>
      <c r="X35" s="129">
        <v>3691045</v>
      </c>
      <c r="Y35" s="129">
        <v>4237507</v>
      </c>
      <c r="Z35" s="129">
        <v>6393879</v>
      </c>
    </row>
    <row r="36" spans="2:26" x14ac:dyDescent="0.25">
      <c r="B36" s="49" t="s">
        <v>427</v>
      </c>
      <c r="C36" s="129">
        <v>592670</v>
      </c>
      <c r="D36" s="129">
        <v>548439</v>
      </c>
      <c r="E36" s="129">
        <v>511669</v>
      </c>
      <c r="F36" s="129">
        <v>564274</v>
      </c>
      <c r="G36" s="129">
        <v>582348</v>
      </c>
      <c r="H36" s="129">
        <v>602027</v>
      </c>
      <c r="I36" s="129">
        <v>564557</v>
      </c>
      <c r="J36" s="129">
        <v>294536</v>
      </c>
      <c r="K36" s="129">
        <v>445339</v>
      </c>
      <c r="L36" s="129">
        <v>222747</v>
      </c>
      <c r="M36" s="129">
        <v>148505</v>
      </c>
      <c r="N36" s="129">
        <v>144086</v>
      </c>
      <c r="O36" s="129">
        <v>172718</v>
      </c>
      <c r="P36" s="129">
        <v>294216</v>
      </c>
      <c r="Q36" s="129">
        <v>301000</v>
      </c>
      <c r="R36" s="129">
        <v>327478</v>
      </c>
      <c r="S36" s="129">
        <v>315405</v>
      </c>
      <c r="T36" s="129">
        <v>286386</v>
      </c>
      <c r="U36" s="129">
        <v>302510</v>
      </c>
      <c r="V36" s="129">
        <v>271266</v>
      </c>
      <c r="W36" s="129">
        <v>346523</v>
      </c>
      <c r="X36" s="129">
        <v>195622</v>
      </c>
      <c r="Y36" s="129">
        <v>195622</v>
      </c>
      <c r="Z36" s="129">
        <v>193307</v>
      </c>
    </row>
    <row r="37" spans="2:26" x14ac:dyDescent="0.25">
      <c r="B37" s="50" t="s">
        <v>438</v>
      </c>
      <c r="C37" s="129">
        <v>1852995</v>
      </c>
      <c r="D37" s="129">
        <v>2396172</v>
      </c>
      <c r="E37" s="129">
        <v>2348044</v>
      </c>
      <c r="F37" s="129">
        <v>2367343</v>
      </c>
      <c r="G37" s="129">
        <v>2333721</v>
      </c>
      <c r="H37" s="129">
        <v>2684617</v>
      </c>
      <c r="I37" s="129">
        <v>2725604</v>
      </c>
      <c r="J37" s="129">
        <v>3017520</v>
      </c>
      <c r="K37" s="129">
        <v>3044738</v>
      </c>
      <c r="L37" s="129">
        <v>2963432</v>
      </c>
      <c r="M37" s="129">
        <v>2982457</v>
      </c>
      <c r="N37" s="129">
        <v>3131998</v>
      </c>
      <c r="O37" s="129">
        <v>3119522</v>
      </c>
      <c r="P37" s="129">
        <v>3116860</v>
      </c>
      <c r="Q37" s="129">
        <v>3072772</v>
      </c>
      <c r="R37" s="129">
        <v>2524598</v>
      </c>
      <c r="S37" s="129">
        <v>2464734</v>
      </c>
      <c r="T37" s="129">
        <v>2435285</v>
      </c>
      <c r="U37" s="129">
        <v>2464775</v>
      </c>
      <c r="V37" s="129">
        <v>2544690</v>
      </c>
      <c r="W37" s="129">
        <v>2452860</v>
      </c>
      <c r="X37" s="129">
        <v>2505092</v>
      </c>
      <c r="Y37" s="129">
        <v>2537820</v>
      </c>
      <c r="Z37" s="129">
        <v>2644927</v>
      </c>
    </row>
    <row r="38" spans="2:26" x14ac:dyDescent="0.25">
      <c r="B38" s="50" t="s">
        <v>439</v>
      </c>
      <c r="C38" s="129">
        <v>1311033</v>
      </c>
      <c r="D38" s="129">
        <v>1288796</v>
      </c>
      <c r="E38" s="129">
        <v>1207197</v>
      </c>
      <c r="F38" s="129">
        <v>1204150</v>
      </c>
      <c r="G38" s="129">
        <v>1196083</v>
      </c>
      <c r="H38" s="129">
        <v>1276044</v>
      </c>
      <c r="I38" s="129">
        <v>1276268</v>
      </c>
      <c r="J38" s="129">
        <v>1267276</v>
      </c>
      <c r="K38" s="129">
        <v>1243012</v>
      </c>
      <c r="L38" s="129">
        <v>1231984</v>
      </c>
      <c r="M38" s="129">
        <v>1214964</v>
      </c>
      <c r="N38" s="129">
        <v>1205273</v>
      </c>
      <c r="O38" s="129">
        <v>1206595</v>
      </c>
      <c r="P38" s="129">
        <v>1246581</v>
      </c>
      <c r="Q38" s="129">
        <v>1219483</v>
      </c>
      <c r="R38" s="129">
        <v>1195649</v>
      </c>
      <c r="S38" s="129">
        <v>1155169</v>
      </c>
      <c r="T38" s="129">
        <v>1150331</v>
      </c>
      <c r="U38" s="129">
        <v>1111042</v>
      </c>
      <c r="V38" s="129">
        <v>1106468</v>
      </c>
      <c r="W38" s="129">
        <v>1055797</v>
      </c>
      <c r="X38" s="129">
        <v>1088828</v>
      </c>
      <c r="Y38" s="129">
        <v>1170254</v>
      </c>
      <c r="Z38" s="129">
        <v>1137584</v>
      </c>
    </row>
    <row r="39" spans="2:26" x14ac:dyDescent="0.25">
      <c r="B39" s="50" t="s">
        <v>440</v>
      </c>
      <c r="C39" s="129">
        <v>106863</v>
      </c>
      <c r="D39" s="129">
        <v>88079</v>
      </c>
      <c r="E39" s="129">
        <v>15620</v>
      </c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129"/>
    </row>
    <row r="40" spans="2:26" x14ac:dyDescent="0.25">
      <c r="B40" s="50" t="s">
        <v>441</v>
      </c>
      <c r="C40" s="183">
        <v>0</v>
      </c>
      <c r="D40" s="183">
        <v>0</v>
      </c>
      <c r="E40" s="183"/>
      <c r="F40" s="183">
        <v>0</v>
      </c>
      <c r="G40" s="183" t="s">
        <v>207</v>
      </c>
      <c r="H40" s="183">
        <v>0</v>
      </c>
      <c r="I40" s="183">
        <v>0</v>
      </c>
      <c r="J40" s="183" t="s">
        <v>207</v>
      </c>
      <c r="K40" s="183">
        <v>0</v>
      </c>
      <c r="L40" s="129">
        <v>378531</v>
      </c>
      <c r="M40" s="129">
        <v>339382</v>
      </c>
      <c r="N40" s="129">
        <v>709067</v>
      </c>
      <c r="O40" s="129">
        <v>702734</v>
      </c>
      <c r="P40" s="129">
        <v>744179</v>
      </c>
      <c r="Q40" s="129">
        <v>975023</v>
      </c>
      <c r="R40" s="129">
        <v>866223</v>
      </c>
      <c r="S40" s="129">
        <v>1219176</v>
      </c>
      <c r="T40" s="129">
        <v>1149837</v>
      </c>
      <c r="U40" s="129">
        <v>1188952</v>
      </c>
      <c r="V40" s="129">
        <v>2249532</v>
      </c>
      <c r="W40" s="129">
        <v>2426351</v>
      </c>
      <c r="X40" s="129">
        <v>2665023</v>
      </c>
      <c r="Y40" s="129">
        <v>2691936</v>
      </c>
      <c r="Z40" s="129">
        <v>2520178</v>
      </c>
    </row>
    <row r="41" spans="2:26" x14ac:dyDescent="0.25">
      <c r="B41" s="50" t="s">
        <v>442</v>
      </c>
      <c r="C41" s="129">
        <v>29572</v>
      </c>
      <c r="D41" s="129">
        <v>32281</v>
      </c>
      <c r="E41" s="129">
        <v>34987</v>
      </c>
      <c r="F41" s="129">
        <v>37690</v>
      </c>
      <c r="G41" s="129">
        <v>40393</v>
      </c>
      <c r="H41" s="129">
        <v>43095</v>
      </c>
      <c r="I41" s="129">
        <v>45798</v>
      </c>
      <c r="J41" s="129">
        <v>13366</v>
      </c>
      <c r="K41" s="129">
        <v>13366</v>
      </c>
      <c r="L41" s="129">
        <v>13366</v>
      </c>
      <c r="M41" s="129">
        <v>13366</v>
      </c>
      <c r="N41" s="129">
        <v>13366</v>
      </c>
      <c r="O41" s="129">
        <v>13366</v>
      </c>
      <c r="P41" s="129">
        <v>13366</v>
      </c>
      <c r="Q41" s="129">
        <v>13366</v>
      </c>
      <c r="R41" s="129">
        <v>13366</v>
      </c>
      <c r="S41" s="129">
        <v>13366</v>
      </c>
      <c r="T41" s="129">
        <v>13366</v>
      </c>
      <c r="U41" s="129">
        <v>13366</v>
      </c>
      <c r="V41" s="129">
        <v>12573</v>
      </c>
      <c r="W41" s="129">
        <v>11614</v>
      </c>
      <c r="X41" s="129">
        <v>131794</v>
      </c>
      <c r="Y41" s="129">
        <v>120258</v>
      </c>
      <c r="Z41" s="129">
        <v>117144</v>
      </c>
    </row>
    <row r="42" spans="2:26" x14ac:dyDescent="0.25">
      <c r="B42" s="50" t="s">
        <v>424</v>
      </c>
      <c r="C42" s="129">
        <v>8394918</v>
      </c>
      <c r="D42" s="129">
        <v>8047513</v>
      </c>
      <c r="E42" s="129">
        <v>7642329</v>
      </c>
      <c r="F42" s="129">
        <v>7183855</v>
      </c>
      <c r="G42" s="129">
        <v>6881394</v>
      </c>
      <c r="H42" s="129">
        <v>6506199</v>
      </c>
      <c r="I42" s="129">
        <v>6141972</v>
      </c>
      <c r="J42" s="129">
        <v>5903547</v>
      </c>
      <c r="K42" s="129">
        <v>5726352</v>
      </c>
      <c r="L42" s="129">
        <v>5621191</v>
      </c>
      <c r="M42" s="129">
        <v>5444226</v>
      </c>
      <c r="N42" s="129">
        <v>5155986</v>
      </c>
      <c r="O42" s="129">
        <v>4937187</v>
      </c>
      <c r="P42" s="129">
        <v>4375746</v>
      </c>
      <c r="Q42" s="129">
        <v>4262681</v>
      </c>
      <c r="R42" s="129">
        <v>4591689</v>
      </c>
      <c r="S42" s="129">
        <v>4969400</v>
      </c>
      <c r="T42" s="129">
        <v>5168068</v>
      </c>
      <c r="U42" s="129">
        <v>4468750</v>
      </c>
      <c r="V42" s="129">
        <v>4010432</v>
      </c>
      <c r="W42" s="129">
        <v>3798734</v>
      </c>
      <c r="X42" s="129">
        <v>4470210</v>
      </c>
      <c r="Y42" s="129">
        <v>4728409</v>
      </c>
      <c r="Z42" s="129">
        <v>4730622</v>
      </c>
    </row>
    <row r="43" spans="2:26" x14ac:dyDescent="0.25">
      <c r="B43" s="50" t="s">
        <v>425</v>
      </c>
      <c r="C43" s="129">
        <v>12081355</v>
      </c>
      <c r="D43" s="129">
        <v>11496117</v>
      </c>
      <c r="E43" s="129">
        <v>11243748</v>
      </c>
      <c r="F43" s="129">
        <v>10669960</v>
      </c>
      <c r="G43" s="129">
        <v>10326877</v>
      </c>
      <c r="H43" s="129">
        <v>10171720</v>
      </c>
      <c r="I43" s="129">
        <v>8353321</v>
      </c>
      <c r="J43" s="129">
        <v>7872906</v>
      </c>
      <c r="K43" s="129">
        <v>7675592</v>
      </c>
      <c r="L43" s="129">
        <v>7410163</v>
      </c>
      <c r="M43" s="129">
        <v>6947683</v>
      </c>
      <c r="N43" s="129">
        <v>6369437</v>
      </c>
      <c r="O43" s="129">
        <v>5976420</v>
      </c>
      <c r="P43" s="129">
        <v>6568231</v>
      </c>
      <c r="Q43" s="129">
        <v>6223570</v>
      </c>
      <c r="R43" s="129">
        <v>5949114</v>
      </c>
      <c r="S43" s="129">
        <v>5780316</v>
      </c>
      <c r="T43" s="129">
        <v>5216007</v>
      </c>
      <c r="U43" s="129">
        <v>5000117</v>
      </c>
      <c r="V43" s="129">
        <v>4368011</v>
      </c>
      <c r="W43" s="129">
        <v>4242962</v>
      </c>
      <c r="X43" s="129">
        <v>2528645</v>
      </c>
      <c r="Y43" s="129">
        <v>2429995</v>
      </c>
      <c r="Z43" s="129">
        <v>1930945</v>
      </c>
    </row>
    <row r="44" spans="2:26" x14ac:dyDescent="0.25">
      <c r="B44" s="50" t="s">
        <v>433</v>
      </c>
      <c r="C44" s="129">
        <v>143706</v>
      </c>
      <c r="D44" s="129">
        <v>149223</v>
      </c>
      <c r="E44" s="129">
        <v>141156</v>
      </c>
      <c r="F44" s="129">
        <v>134480</v>
      </c>
      <c r="G44" s="129">
        <v>161050</v>
      </c>
      <c r="H44" s="129">
        <v>147035</v>
      </c>
      <c r="I44" s="129">
        <v>118847</v>
      </c>
      <c r="J44" s="129">
        <v>95551</v>
      </c>
      <c r="K44" s="129">
        <v>86467</v>
      </c>
      <c r="L44" s="129">
        <v>99776</v>
      </c>
      <c r="M44" s="129">
        <v>77146</v>
      </c>
      <c r="N44" s="129">
        <v>79805</v>
      </c>
      <c r="O44" s="129">
        <v>76161</v>
      </c>
      <c r="P44" s="129">
        <v>72479</v>
      </c>
      <c r="Q44" s="129">
        <v>80985</v>
      </c>
      <c r="R44" s="129">
        <v>72985</v>
      </c>
      <c r="S44" s="129">
        <v>72432</v>
      </c>
      <c r="T44" s="129">
        <v>76321</v>
      </c>
      <c r="U44" s="129">
        <v>74770</v>
      </c>
      <c r="V44" s="129">
        <v>73472</v>
      </c>
      <c r="W44" s="129">
        <v>79768</v>
      </c>
      <c r="X44" s="129">
        <v>97539</v>
      </c>
      <c r="Y44" s="129">
        <v>121437</v>
      </c>
      <c r="Z44" s="129">
        <v>166495</v>
      </c>
    </row>
    <row r="45" spans="2:26" x14ac:dyDescent="0.25">
      <c r="B45" s="91" t="s">
        <v>443</v>
      </c>
      <c r="C45" s="129">
        <v>3059741</v>
      </c>
      <c r="D45" s="129">
        <v>3233714</v>
      </c>
      <c r="E45" s="129">
        <v>3275291</v>
      </c>
      <c r="F45" s="129">
        <v>3253848</v>
      </c>
      <c r="G45" s="129">
        <v>3221020</v>
      </c>
      <c r="H45" s="129">
        <v>3367882</v>
      </c>
      <c r="I45" s="129">
        <v>3376358</v>
      </c>
      <c r="J45" s="129">
        <v>3461948</v>
      </c>
      <c r="K45" s="129">
        <v>4631720</v>
      </c>
      <c r="L45" s="129">
        <v>4797643</v>
      </c>
      <c r="M45" s="129">
        <v>4821254</v>
      </c>
      <c r="N45" s="129">
        <v>5123692</v>
      </c>
      <c r="O45" s="129">
        <v>5105724</v>
      </c>
      <c r="P45" s="129">
        <v>5373517</v>
      </c>
      <c r="Q45" s="129">
        <v>5404996</v>
      </c>
      <c r="R45" s="129">
        <v>5404409</v>
      </c>
      <c r="S45" s="129">
        <v>5105926</v>
      </c>
      <c r="T45" s="129">
        <v>5613565</v>
      </c>
      <c r="U45" s="129">
        <v>5331408</v>
      </c>
      <c r="V45" s="129">
        <v>5502497</v>
      </c>
      <c r="W45" s="129">
        <v>5415293</v>
      </c>
      <c r="X45" s="129">
        <v>5504974</v>
      </c>
      <c r="Y45" s="129">
        <v>5455180</v>
      </c>
      <c r="Z45" s="129">
        <v>5453989</v>
      </c>
    </row>
    <row r="46" spans="2:26" x14ac:dyDescent="0.25">
      <c r="B46" s="91" t="s">
        <v>444</v>
      </c>
      <c r="C46" s="129">
        <v>4189942</v>
      </c>
      <c r="D46" s="129">
        <v>4017948</v>
      </c>
      <c r="E46" s="129">
        <v>3910084</v>
      </c>
      <c r="F46" s="129">
        <v>3749261</v>
      </c>
      <c r="G46" s="129">
        <v>3715105</v>
      </c>
      <c r="H46" s="129">
        <v>3590827</v>
      </c>
      <c r="I46" s="129">
        <v>3422825</v>
      </c>
      <c r="J46" s="129">
        <v>3351219</v>
      </c>
      <c r="K46" s="129">
        <v>3256226</v>
      </c>
      <c r="L46" s="129">
        <v>2958286</v>
      </c>
      <c r="M46" s="129">
        <v>2608064</v>
      </c>
      <c r="N46" s="129">
        <v>2408039</v>
      </c>
      <c r="O46" s="129">
        <v>2409351</v>
      </c>
      <c r="P46" s="129">
        <v>2404840</v>
      </c>
      <c r="Q46" s="129">
        <v>2372711</v>
      </c>
      <c r="R46" s="129">
        <v>2389491</v>
      </c>
      <c r="S46" s="129">
        <v>2419269</v>
      </c>
      <c r="T46" s="129">
        <v>2390117</v>
      </c>
      <c r="U46" s="129">
        <v>2392881</v>
      </c>
      <c r="V46" s="129">
        <v>2391080</v>
      </c>
      <c r="W46" s="129">
        <v>2407143</v>
      </c>
      <c r="X46" s="129">
        <v>2404412</v>
      </c>
      <c r="Y46" s="129">
        <v>2422073</v>
      </c>
      <c r="Z46" s="129">
        <v>2429566</v>
      </c>
    </row>
    <row r="47" spans="2:26" x14ac:dyDescent="0.25">
      <c r="B47" s="91" t="s">
        <v>445</v>
      </c>
      <c r="C47" s="129">
        <v>18547016</v>
      </c>
      <c r="D47" s="129">
        <v>18020044</v>
      </c>
      <c r="E47" s="129">
        <v>17247304</v>
      </c>
      <c r="F47" s="129">
        <v>17086997</v>
      </c>
      <c r="G47" s="129">
        <v>16805900</v>
      </c>
      <c r="H47" s="129">
        <v>16203774</v>
      </c>
      <c r="I47" s="129">
        <v>15790780</v>
      </c>
      <c r="J47" s="129">
        <v>15528596</v>
      </c>
      <c r="K47" s="129">
        <v>15248980</v>
      </c>
      <c r="L47" s="129">
        <v>14864580</v>
      </c>
      <c r="M47" s="129">
        <v>14620636</v>
      </c>
      <c r="N47" s="129">
        <v>14644219</v>
      </c>
      <c r="O47" s="129">
        <v>14621853</v>
      </c>
      <c r="P47" s="129">
        <v>13523670</v>
      </c>
      <c r="Q47" s="129">
        <v>13185048</v>
      </c>
      <c r="R47" s="129">
        <v>13011817</v>
      </c>
      <c r="S47" s="129">
        <v>12953317</v>
      </c>
      <c r="T47" s="129">
        <v>12947049</v>
      </c>
      <c r="U47" s="129">
        <v>12728720</v>
      </c>
      <c r="V47" s="129">
        <v>11782273</v>
      </c>
      <c r="W47" s="129">
        <v>11809928</v>
      </c>
      <c r="X47" s="129">
        <v>11789311</v>
      </c>
      <c r="Y47" s="129">
        <v>11741863</v>
      </c>
      <c r="Z47" s="129">
        <v>11717025</v>
      </c>
    </row>
    <row r="48" spans="2:26" x14ac:dyDescent="0.25">
      <c r="B48" s="91" t="s">
        <v>446</v>
      </c>
      <c r="C48" s="129">
        <v>370095</v>
      </c>
      <c r="D48" s="129">
        <v>377858</v>
      </c>
      <c r="E48" s="129">
        <v>381295</v>
      </c>
      <c r="F48" s="129">
        <v>373525</v>
      </c>
      <c r="G48" s="129">
        <v>387170</v>
      </c>
      <c r="H48" s="129">
        <v>378533</v>
      </c>
      <c r="I48" s="129">
        <v>389862</v>
      </c>
      <c r="J48" s="129">
        <v>385683</v>
      </c>
      <c r="K48" s="129">
        <v>397869</v>
      </c>
      <c r="L48" s="129">
        <v>376497</v>
      </c>
      <c r="M48" s="129">
        <v>386156</v>
      </c>
      <c r="N48" s="129">
        <v>377453</v>
      </c>
      <c r="O48" s="129">
        <v>329077</v>
      </c>
      <c r="P48" s="129">
        <v>221407</v>
      </c>
      <c r="Q48" s="129">
        <v>201320</v>
      </c>
      <c r="R48" s="129">
        <v>211215</v>
      </c>
      <c r="S48" s="129">
        <v>225593</v>
      </c>
      <c r="T48" s="129">
        <v>237863</v>
      </c>
      <c r="U48" s="129">
        <v>188345</v>
      </c>
      <c r="V48" s="129">
        <v>202709</v>
      </c>
      <c r="W48" s="129">
        <v>212074</v>
      </c>
      <c r="X48" s="129">
        <v>230316</v>
      </c>
      <c r="Y48" s="129">
        <v>242458</v>
      </c>
      <c r="Z48" s="129">
        <v>259282</v>
      </c>
    </row>
    <row r="49" spans="2:26" x14ac:dyDescent="0.25">
      <c r="B49" s="91" t="s">
        <v>447</v>
      </c>
      <c r="C49" s="137">
        <v>52548288</v>
      </c>
      <c r="D49" s="137">
        <v>51503583</v>
      </c>
      <c r="E49" s="137">
        <v>49799034</v>
      </c>
      <c r="F49" s="137">
        <v>48430430</v>
      </c>
      <c r="G49" s="137">
        <v>47494254</v>
      </c>
      <c r="H49" s="137">
        <v>46734159</v>
      </c>
      <c r="I49" s="137">
        <v>43678308</v>
      </c>
      <c r="J49" s="137">
        <f>SUM(J33:J48)</f>
        <v>42635819</v>
      </c>
      <c r="K49" s="137">
        <v>43131012</v>
      </c>
      <c r="L49" s="137">
        <v>42246074</v>
      </c>
      <c r="M49" s="137">
        <v>41002635</v>
      </c>
      <c r="N49" s="137">
        <v>40947309</v>
      </c>
      <c r="O49" s="137">
        <v>40205634</v>
      </c>
      <c r="P49" s="137">
        <v>39807917</v>
      </c>
      <c r="Q49" s="137">
        <v>39270680</v>
      </c>
      <c r="R49" s="137">
        <v>38533634</v>
      </c>
      <c r="S49" s="137">
        <v>39096658</v>
      </c>
      <c r="T49" s="137">
        <v>39859765</v>
      </c>
      <c r="U49" s="137">
        <v>38945492</v>
      </c>
      <c r="V49" s="137">
        <v>38345009</v>
      </c>
      <c r="W49" s="137">
        <v>38626880</v>
      </c>
      <c r="X49" s="137">
        <v>37874873</v>
      </c>
      <c r="Y49" s="137">
        <v>38373524</v>
      </c>
      <c r="Z49" s="137">
        <v>39902782</v>
      </c>
    </row>
    <row r="50" spans="2:26" ht="15.75" thickBot="1" x14ac:dyDescent="0.3">
      <c r="B50" s="91" t="s">
        <v>448</v>
      </c>
      <c r="C50" s="136">
        <v>67028076</v>
      </c>
      <c r="D50" s="136">
        <v>64750143</v>
      </c>
      <c r="E50" s="136">
        <v>63411229</v>
      </c>
      <c r="F50" s="136">
        <v>63901931</v>
      </c>
      <c r="G50" s="136">
        <v>59726836</v>
      </c>
      <c r="H50" s="136">
        <v>63006898</v>
      </c>
      <c r="I50" s="136">
        <v>56740773</v>
      </c>
      <c r="J50" s="136">
        <f>J49+J29</f>
        <v>57442030</v>
      </c>
      <c r="K50" s="136">
        <v>55000080</v>
      </c>
      <c r="L50" s="136">
        <v>56165430</v>
      </c>
      <c r="M50" s="136">
        <v>54543064</v>
      </c>
      <c r="N50" s="136">
        <v>54085360</v>
      </c>
      <c r="O50" s="136">
        <v>53670837</v>
      </c>
      <c r="P50" s="136">
        <v>54514041</v>
      </c>
      <c r="Q50" s="136">
        <v>53221386</v>
      </c>
      <c r="R50" s="136">
        <v>51067392</v>
      </c>
      <c r="S50" s="136">
        <v>52045808</v>
      </c>
      <c r="T50" s="136">
        <v>53116666</v>
      </c>
      <c r="U50" s="136">
        <v>53839254</v>
      </c>
      <c r="V50" s="136">
        <v>53011054</v>
      </c>
      <c r="W50" s="136">
        <v>54083080</v>
      </c>
      <c r="X50" s="136">
        <v>53326157</v>
      </c>
      <c r="Y50" s="136">
        <v>52535140</v>
      </c>
      <c r="Z50" s="136">
        <v>50381487</v>
      </c>
    </row>
    <row r="51" spans="2:26" ht="15.75" thickTop="1" x14ac:dyDescent="0.25">
      <c r="B51" s="355"/>
      <c r="C51" s="355"/>
      <c r="D51" s="357"/>
      <c r="E51" s="357"/>
      <c r="F51" s="357"/>
      <c r="G51" s="308"/>
      <c r="H51" s="308"/>
      <c r="J51" s="105"/>
      <c r="K51" s="105"/>
      <c r="L51" s="105"/>
      <c r="M51" s="105"/>
      <c r="N51" s="105"/>
      <c r="O51" s="105"/>
      <c r="P51" s="105"/>
      <c r="Q51" s="105"/>
      <c r="R51" s="105"/>
      <c r="S51" s="105"/>
      <c r="T51" s="105"/>
      <c r="U51" s="105"/>
      <c r="V51" s="105"/>
      <c r="W51" s="105"/>
      <c r="X51" s="105"/>
      <c r="Y51" s="105"/>
      <c r="Z51" s="105"/>
    </row>
    <row r="52" spans="2:26" x14ac:dyDescent="0.25">
      <c r="J52" s="105"/>
    </row>
  </sheetData>
  <mergeCells count="1">
    <mergeCell ref="B6:M8"/>
  </mergeCells>
  <conditionalFormatting sqref="C11:D11 B11:B50 C26:F26 C28:D28 D30:F30 C30:C31 D31">
    <cfRule type="expression" dxfId="27" priority="26">
      <formula>MOD(ROW(),2)=0</formula>
    </cfRule>
  </conditionalFormatting>
  <conditionalFormatting sqref="C12:D25">
    <cfRule type="expression" dxfId="26" priority="3">
      <formula>MOD(ROW(),2)=0</formula>
    </cfRule>
  </conditionalFormatting>
  <conditionalFormatting sqref="C27:D27">
    <cfRule type="expression" dxfId="25" priority="1">
      <formula>MOD(ROW(),2)=0</formula>
    </cfRule>
  </conditionalFormatting>
  <conditionalFormatting sqref="C29:D29">
    <cfRule type="expression" dxfId="24" priority="6">
      <formula>MOD(ROW(),2)=0</formula>
    </cfRule>
  </conditionalFormatting>
  <conditionalFormatting sqref="C32:D50">
    <cfRule type="expression" dxfId="23" priority="2">
      <formula>MOD(ROW(),2)=0</formula>
    </cfRule>
  </conditionalFormatting>
  <conditionalFormatting sqref="E11:Z25 G26:Z26 E27:Z29 G30:Z30">
    <cfRule type="expression" dxfId="22" priority="9">
      <formula>MOD(ROW(),2)=0</formula>
    </cfRule>
  </conditionalFormatting>
  <conditionalFormatting sqref="E31:Z50">
    <cfRule type="expression" dxfId="21" priority="4">
      <formula>MOD(ROW(),2)=0</formula>
    </cfRule>
  </conditionalFormatting>
  <conditionalFormatting sqref="J51:Z51 J52">
    <cfRule type="cellIs" dxfId="20" priority="15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H32:Z32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18"/>
  <dimension ref="B1:AA58"/>
  <sheetViews>
    <sheetView showGridLines="0" showRowColHeaders="0" zoomScale="50" zoomScaleNormal="50" workbookViewId="0">
      <selection activeCell="N4" sqref="N4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2" max="2" width="65.7109375" customWidth="1"/>
    <col min="3" max="3" width="28" customWidth="1"/>
    <col min="4" max="4" width="16.5703125" customWidth="1"/>
    <col min="5" max="25" width="15.7109375" customWidth="1"/>
    <col min="26" max="26" width="20.28515625" customWidth="1"/>
  </cols>
  <sheetData>
    <row r="1" spans="2:27" x14ac:dyDescent="0.25">
      <c r="K1" s="250"/>
    </row>
    <row r="2" spans="2:27" x14ac:dyDescent="0.25">
      <c r="K2" s="250"/>
    </row>
    <row r="3" spans="2:27" x14ac:dyDescent="0.25">
      <c r="K3" s="250"/>
    </row>
    <row r="4" spans="2:27" x14ac:dyDescent="0.25">
      <c r="K4" s="250"/>
    </row>
    <row r="5" spans="2:27" x14ac:dyDescent="0.25">
      <c r="K5" s="250"/>
    </row>
    <row r="6" spans="2:27" ht="17.25" customHeight="1" x14ac:dyDescent="0.25">
      <c r="B6" s="519"/>
      <c r="C6" s="519"/>
      <c r="D6" s="519"/>
      <c r="E6" s="519"/>
      <c r="F6" s="519"/>
      <c r="G6" s="519"/>
      <c r="H6" s="519"/>
      <c r="I6" s="519"/>
      <c r="J6" s="519"/>
      <c r="K6" s="532"/>
      <c r="L6" s="532"/>
      <c r="M6" s="532"/>
    </row>
    <row r="7" spans="2:27" ht="6.75" customHeight="1" x14ac:dyDescent="0.25">
      <c r="B7" s="532"/>
      <c r="C7" s="532"/>
      <c r="D7" s="532"/>
      <c r="E7" s="532"/>
      <c r="F7" s="532"/>
      <c r="G7" s="532"/>
      <c r="H7" s="532"/>
      <c r="I7" s="532"/>
      <c r="J7" s="532"/>
      <c r="K7" s="532"/>
      <c r="L7" s="532"/>
      <c r="M7" s="532"/>
    </row>
    <row r="8" spans="2:27" ht="17.25" customHeight="1" x14ac:dyDescent="0.25">
      <c r="B8" s="532"/>
      <c r="C8" s="532"/>
      <c r="D8" s="532"/>
      <c r="E8" s="532"/>
      <c r="F8" s="532"/>
      <c r="G8" s="532"/>
      <c r="H8" s="532"/>
      <c r="I8" s="532"/>
      <c r="J8" s="532"/>
      <c r="K8" s="532"/>
      <c r="L8" s="532"/>
      <c r="M8" s="532"/>
    </row>
    <row r="9" spans="2:27" ht="20.45" customHeight="1" x14ac:dyDescent="0.25">
      <c r="B9" s="17" t="s">
        <v>167</v>
      </c>
      <c r="C9" s="17"/>
      <c r="D9" s="17"/>
      <c r="E9" s="17"/>
      <c r="F9" s="17"/>
      <c r="G9" s="17"/>
      <c r="H9" s="17"/>
      <c r="I9" s="17"/>
      <c r="J9" s="17"/>
      <c r="K9" s="2"/>
      <c r="L9" s="2"/>
      <c r="M9" s="2"/>
    </row>
    <row r="10" spans="2:27" ht="15.75" x14ac:dyDescent="0.25">
      <c r="B10" s="155"/>
      <c r="C10" s="354">
        <v>2025</v>
      </c>
      <c r="D10" s="354" t="s">
        <v>389</v>
      </c>
      <c r="E10" s="264" t="s">
        <v>390</v>
      </c>
      <c r="F10" s="264" t="s">
        <v>174</v>
      </c>
      <c r="G10" s="264">
        <v>2024</v>
      </c>
      <c r="H10" s="264" t="s">
        <v>391</v>
      </c>
      <c r="I10" s="264" t="s">
        <v>392</v>
      </c>
      <c r="J10" s="264" t="s">
        <v>177</v>
      </c>
      <c r="K10" s="264">
        <v>2023</v>
      </c>
      <c r="L10" s="264" t="s">
        <v>393</v>
      </c>
      <c r="M10" s="150" t="s">
        <v>394</v>
      </c>
      <c r="N10" s="67" t="s">
        <v>181</v>
      </c>
      <c r="O10" s="67">
        <v>2022</v>
      </c>
      <c r="P10" s="264" t="s">
        <v>395</v>
      </c>
      <c r="Q10" s="150" t="s">
        <v>396</v>
      </c>
      <c r="R10" s="67" t="s">
        <v>184</v>
      </c>
      <c r="S10" s="67">
        <v>2021</v>
      </c>
      <c r="T10" s="264" t="s">
        <v>397</v>
      </c>
      <c r="U10" s="150" t="s">
        <v>398</v>
      </c>
      <c r="V10" s="67" t="s">
        <v>187</v>
      </c>
      <c r="W10" s="67">
        <v>2020</v>
      </c>
      <c r="X10" s="67" t="s">
        <v>399</v>
      </c>
      <c r="Y10" s="67" t="s">
        <v>400</v>
      </c>
      <c r="Z10" s="67" t="s">
        <v>401</v>
      </c>
    </row>
    <row r="11" spans="2:27" s="32" customFormat="1" ht="20.45" customHeight="1" x14ac:dyDescent="0.25">
      <c r="B11" s="26" t="s">
        <v>420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/>
    </row>
    <row r="12" spans="2:27" s="32" customFormat="1" ht="20.45" customHeight="1" x14ac:dyDescent="0.25">
      <c r="B12" s="49" t="s">
        <v>449</v>
      </c>
      <c r="C12" s="117">
        <v>3039004</v>
      </c>
      <c r="D12" s="117">
        <v>3297521</v>
      </c>
      <c r="E12" s="117">
        <v>3080310</v>
      </c>
      <c r="F12" s="117">
        <v>2981341</v>
      </c>
      <c r="G12" s="117">
        <v>2951571</v>
      </c>
      <c r="H12" s="117">
        <v>3159525</v>
      </c>
      <c r="I12" s="117">
        <v>2759683</v>
      </c>
      <c r="J12" s="117">
        <v>2667047</v>
      </c>
      <c r="K12" s="117">
        <v>3016696</v>
      </c>
      <c r="L12" s="117">
        <v>2783365</v>
      </c>
      <c r="M12" s="117">
        <v>2492971</v>
      </c>
      <c r="N12" s="117">
        <v>2447668</v>
      </c>
      <c r="O12" s="117">
        <v>2832049</v>
      </c>
      <c r="P12" s="117">
        <v>2740736</v>
      </c>
      <c r="Q12" s="117">
        <v>2385580</v>
      </c>
      <c r="R12" s="117">
        <v>2242655</v>
      </c>
      <c r="S12" s="117">
        <v>2683343</v>
      </c>
      <c r="T12" s="117">
        <v>3370554</v>
      </c>
      <c r="U12" s="117">
        <v>2381696</v>
      </c>
      <c r="V12" s="117">
        <v>1956774</v>
      </c>
      <c r="W12" s="117">
        <v>2358320</v>
      </c>
      <c r="X12" s="117">
        <v>1991051</v>
      </c>
      <c r="Y12" s="117">
        <v>1945496</v>
      </c>
      <c r="Z12" s="117">
        <v>1722772</v>
      </c>
      <c r="AA12"/>
    </row>
    <row r="13" spans="2:27" s="32" customFormat="1" ht="20.45" customHeight="1" x14ac:dyDescent="0.25">
      <c r="B13" s="49" t="s">
        <v>450</v>
      </c>
      <c r="C13" s="117">
        <v>441269</v>
      </c>
      <c r="D13" s="117">
        <v>493211</v>
      </c>
      <c r="E13" s="117">
        <v>462985</v>
      </c>
      <c r="F13" s="117">
        <v>417280</v>
      </c>
      <c r="G13" s="117">
        <v>343944</v>
      </c>
      <c r="H13" s="117">
        <v>356501</v>
      </c>
      <c r="I13" s="117">
        <v>388031</v>
      </c>
      <c r="J13" s="117">
        <v>453044</v>
      </c>
      <c r="K13" s="117">
        <v>487241</v>
      </c>
      <c r="L13" s="117">
        <v>531494</v>
      </c>
      <c r="M13" s="117">
        <v>540623</v>
      </c>
      <c r="N13" s="117">
        <v>530616</v>
      </c>
      <c r="O13" s="117">
        <v>510247</v>
      </c>
      <c r="P13" s="117">
        <v>540031</v>
      </c>
      <c r="Q13" s="117">
        <v>551046</v>
      </c>
      <c r="R13" s="117">
        <v>491293</v>
      </c>
      <c r="S13" s="117">
        <v>610695</v>
      </c>
      <c r="T13" s="117">
        <v>659433</v>
      </c>
      <c r="U13" s="117">
        <v>600418</v>
      </c>
      <c r="V13" s="117">
        <v>589439</v>
      </c>
      <c r="W13" s="117">
        <v>445807</v>
      </c>
      <c r="X13" s="117">
        <v>387141</v>
      </c>
      <c r="Y13" s="117">
        <v>377372</v>
      </c>
      <c r="Z13" s="117">
        <v>448177</v>
      </c>
      <c r="AA13"/>
    </row>
    <row r="14" spans="2:27" s="32" customFormat="1" ht="20.45" customHeight="1" x14ac:dyDescent="0.25">
      <c r="B14" s="49" t="s">
        <v>451</v>
      </c>
      <c r="C14" s="117">
        <v>136100</v>
      </c>
      <c r="D14" s="117">
        <v>130602</v>
      </c>
      <c r="E14" s="117">
        <v>92893</v>
      </c>
      <c r="F14" s="117">
        <v>154217</v>
      </c>
      <c r="G14" s="117">
        <v>111045</v>
      </c>
      <c r="H14" s="117">
        <v>126481</v>
      </c>
      <c r="I14" s="117">
        <v>87913</v>
      </c>
      <c r="J14" s="117">
        <v>207174</v>
      </c>
      <c r="K14" s="117">
        <v>164761</v>
      </c>
      <c r="L14" s="117">
        <v>120919</v>
      </c>
      <c r="M14" s="117">
        <v>80311</v>
      </c>
      <c r="N14" s="117">
        <v>146507</v>
      </c>
      <c r="O14" s="117">
        <v>105207</v>
      </c>
      <c r="P14" s="117">
        <v>125365</v>
      </c>
      <c r="Q14" s="117">
        <v>99601</v>
      </c>
      <c r="R14" s="117">
        <v>176329</v>
      </c>
      <c r="S14" s="117">
        <v>136580</v>
      </c>
      <c r="T14" s="117">
        <v>109903</v>
      </c>
      <c r="U14" s="117">
        <v>66788</v>
      </c>
      <c r="V14" s="117">
        <v>147269</v>
      </c>
      <c r="W14" s="117">
        <v>121865</v>
      </c>
      <c r="X14" s="117">
        <v>99644</v>
      </c>
      <c r="Y14" s="117">
        <v>200715</v>
      </c>
      <c r="Z14" s="117">
        <v>197483</v>
      </c>
      <c r="AA14"/>
    </row>
    <row r="15" spans="2:27" s="32" customFormat="1" ht="20.45" customHeight="1" x14ac:dyDescent="0.25">
      <c r="B15" s="49" t="s">
        <v>452</v>
      </c>
      <c r="C15" s="117">
        <v>745945</v>
      </c>
      <c r="D15" s="117">
        <v>734196</v>
      </c>
      <c r="E15" s="117">
        <v>749371</v>
      </c>
      <c r="F15" s="117">
        <v>674173</v>
      </c>
      <c r="G15" s="117">
        <v>724521</v>
      </c>
      <c r="H15" s="117">
        <v>605683</v>
      </c>
      <c r="I15" s="117">
        <v>550599</v>
      </c>
      <c r="J15" s="117">
        <v>535375</v>
      </c>
      <c r="K15" s="117">
        <v>643623</v>
      </c>
      <c r="L15" s="117">
        <v>546699</v>
      </c>
      <c r="M15" s="117">
        <v>884370</v>
      </c>
      <c r="N15" s="117">
        <v>908844</v>
      </c>
      <c r="O15" s="117">
        <v>544146</v>
      </c>
      <c r="P15" s="117">
        <v>430905</v>
      </c>
      <c r="Q15" s="117">
        <v>418173</v>
      </c>
      <c r="R15" s="117">
        <v>466486</v>
      </c>
      <c r="S15" s="117">
        <v>528096</v>
      </c>
      <c r="T15" s="117">
        <v>491421</v>
      </c>
      <c r="U15" s="117">
        <v>440877</v>
      </c>
      <c r="V15" s="117">
        <v>472805</v>
      </c>
      <c r="W15" s="117">
        <v>505739</v>
      </c>
      <c r="X15" s="117">
        <v>492365</v>
      </c>
      <c r="Y15" s="117">
        <v>622514</v>
      </c>
      <c r="Z15" s="117">
        <v>313569</v>
      </c>
      <c r="AA15"/>
    </row>
    <row r="16" spans="2:27" s="32" customFormat="1" ht="20.45" customHeight="1" x14ac:dyDescent="0.25">
      <c r="B16" s="49" t="s">
        <v>453</v>
      </c>
      <c r="C16" s="117">
        <v>133299</v>
      </c>
      <c r="D16" s="117">
        <v>192265</v>
      </c>
      <c r="E16" s="117">
        <v>159260</v>
      </c>
      <c r="F16" s="117">
        <v>128127</v>
      </c>
      <c r="G16" s="117">
        <v>162975</v>
      </c>
      <c r="H16" s="117">
        <v>799516</v>
      </c>
      <c r="I16" s="117">
        <v>134410</v>
      </c>
      <c r="J16" s="117">
        <v>48239</v>
      </c>
      <c r="K16" s="117">
        <v>111232</v>
      </c>
      <c r="L16" s="117">
        <v>78159</v>
      </c>
      <c r="M16" s="117">
        <v>111667</v>
      </c>
      <c r="N16" s="117">
        <v>253607</v>
      </c>
      <c r="O16" s="117">
        <v>239674</v>
      </c>
      <c r="P16" s="117">
        <v>260059</v>
      </c>
      <c r="Q16" s="117">
        <v>217182</v>
      </c>
      <c r="R16" s="117">
        <v>184834</v>
      </c>
      <c r="S16" s="117">
        <v>190002</v>
      </c>
      <c r="T16" s="117">
        <v>191182</v>
      </c>
      <c r="U16" s="117">
        <v>143198</v>
      </c>
      <c r="V16" s="117">
        <v>76529</v>
      </c>
      <c r="W16" s="117">
        <v>140058</v>
      </c>
      <c r="X16" s="117">
        <v>100899</v>
      </c>
      <c r="Y16" s="117">
        <v>65605</v>
      </c>
      <c r="Z16" s="117">
        <v>46431</v>
      </c>
      <c r="AA16"/>
    </row>
    <row r="17" spans="2:27" s="32" customFormat="1" ht="20.45" customHeight="1" x14ac:dyDescent="0.25">
      <c r="B17" s="49" t="s">
        <v>454</v>
      </c>
      <c r="C17" s="117">
        <v>2928378</v>
      </c>
      <c r="D17" s="117">
        <v>3413378</v>
      </c>
      <c r="E17" s="117">
        <v>2865571</v>
      </c>
      <c r="F17" s="117">
        <v>4100466</v>
      </c>
      <c r="G17" s="117">
        <v>3611198</v>
      </c>
      <c r="H17" s="117">
        <v>2658565</v>
      </c>
      <c r="I17" s="117">
        <v>2227157</v>
      </c>
      <c r="J17" s="117">
        <v>3310765</v>
      </c>
      <c r="K17" s="117">
        <v>2924430</v>
      </c>
      <c r="L17" s="117">
        <v>2101947</v>
      </c>
      <c r="M17" s="117">
        <v>1722915</v>
      </c>
      <c r="N17" s="117">
        <v>2246458</v>
      </c>
      <c r="O17" s="117">
        <v>1862798</v>
      </c>
      <c r="P17" s="117">
        <v>1945118</v>
      </c>
      <c r="Q17" s="117">
        <v>1517328</v>
      </c>
      <c r="R17" s="117">
        <v>2130995</v>
      </c>
      <c r="S17" s="117">
        <v>1909050</v>
      </c>
      <c r="T17" s="117">
        <v>747757</v>
      </c>
      <c r="U17" s="117">
        <v>748284</v>
      </c>
      <c r="V17" s="117">
        <v>1448818</v>
      </c>
      <c r="W17" s="117">
        <v>1448846</v>
      </c>
      <c r="X17" s="117">
        <v>854246</v>
      </c>
      <c r="Y17" s="117">
        <v>745864</v>
      </c>
      <c r="Z17" s="117">
        <v>745642</v>
      </c>
      <c r="AA17"/>
    </row>
    <row r="18" spans="2:27" s="32" customFormat="1" ht="20.45" customHeight="1" x14ac:dyDescent="0.25">
      <c r="B18" s="49" t="s">
        <v>455</v>
      </c>
      <c r="C18" s="117">
        <v>3051643</v>
      </c>
      <c r="D18" s="117">
        <v>2982371</v>
      </c>
      <c r="E18" s="117">
        <v>2747228</v>
      </c>
      <c r="F18" s="117">
        <v>2635806</v>
      </c>
      <c r="G18" s="117">
        <v>2876548</v>
      </c>
      <c r="H18" s="117">
        <v>4795244</v>
      </c>
      <c r="I18" s="117">
        <v>4657882</v>
      </c>
      <c r="J18" s="117">
        <v>2713786</v>
      </c>
      <c r="K18" s="117">
        <v>2629708</v>
      </c>
      <c r="L18" s="117">
        <v>1162186</v>
      </c>
      <c r="M18" s="117">
        <v>951750</v>
      </c>
      <c r="N18" s="117">
        <v>1091484</v>
      </c>
      <c r="O18" s="117">
        <v>955497</v>
      </c>
      <c r="P18" s="117">
        <v>1188699</v>
      </c>
      <c r="Q18" s="117">
        <v>1003209</v>
      </c>
      <c r="R18" s="117">
        <v>1121332</v>
      </c>
      <c r="S18" s="117">
        <v>1465133</v>
      </c>
      <c r="T18" s="117">
        <v>1569440</v>
      </c>
      <c r="U18" s="117">
        <v>1409378</v>
      </c>
      <c r="V18" s="117">
        <v>1628278</v>
      </c>
      <c r="W18" s="117">
        <v>2059315</v>
      </c>
      <c r="X18" s="117">
        <v>2373644</v>
      </c>
      <c r="Y18" s="117">
        <v>3001664</v>
      </c>
      <c r="Z18" s="117">
        <v>3069072</v>
      </c>
      <c r="AA18"/>
    </row>
    <row r="19" spans="2:27" s="32" customFormat="1" ht="20.45" customHeight="1" x14ac:dyDescent="0.25">
      <c r="B19" s="49" t="s">
        <v>456</v>
      </c>
      <c r="C19" s="117">
        <v>229611</v>
      </c>
      <c r="D19" s="117">
        <v>265108</v>
      </c>
      <c r="E19" s="117">
        <v>255802</v>
      </c>
      <c r="F19" s="117">
        <v>210108</v>
      </c>
      <c r="G19" s="117">
        <v>217415</v>
      </c>
      <c r="H19" s="117">
        <v>306508</v>
      </c>
      <c r="I19" s="117">
        <v>338917</v>
      </c>
      <c r="J19" s="117">
        <v>231113</v>
      </c>
      <c r="K19" s="117">
        <v>238749</v>
      </c>
      <c r="L19" s="117">
        <v>246979</v>
      </c>
      <c r="M19" s="117">
        <v>233218</v>
      </c>
      <c r="N19" s="117">
        <v>232002</v>
      </c>
      <c r="O19" s="117">
        <v>260015</v>
      </c>
      <c r="P19" s="117">
        <v>260746</v>
      </c>
      <c r="Q19" s="117">
        <v>263971</v>
      </c>
      <c r="R19" s="117">
        <v>207030</v>
      </c>
      <c r="S19" s="117">
        <v>225189</v>
      </c>
      <c r="T19" s="117">
        <v>233151</v>
      </c>
      <c r="U19" s="117">
        <v>239834</v>
      </c>
      <c r="V19" s="117">
        <v>190448</v>
      </c>
      <c r="W19" s="117">
        <v>212755</v>
      </c>
      <c r="X19" s="117">
        <v>237996</v>
      </c>
      <c r="Y19" s="117">
        <v>234073</v>
      </c>
      <c r="Z19" s="117">
        <v>186238</v>
      </c>
      <c r="AA19"/>
    </row>
    <row r="20" spans="2:27" s="32" customFormat="1" ht="20.45" customHeight="1" x14ac:dyDescent="0.25">
      <c r="B20" s="49" t="s">
        <v>431</v>
      </c>
      <c r="C20" s="117">
        <v>542704</v>
      </c>
      <c r="D20" s="117">
        <v>539632</v>
      </c>
      <c r="E20" s="117">
        <v>496942</v>
      </c>
      <c r="F20" s="117">
        <v>480505</v>
      </c>
      <c r="G20" s="117">
        <v>475032</v>
      </c>
      <c r="H20" s="117">
        <v>435596</v>
      </c>
      <c r="I20" s="117">
        <v>410341</v>
      </c>
      <c r="J20" s="117">
        <v>419029</v>
      </c>
      <c r="K20" s="117">
        <v>424713</v>
      </c>
      <c r="L20" s="117">
        <v>384611</v>
      </c>
      <c r="M20" s="117">
        <v>372093</v>
      </c>
      <c r="N20" s="117">
        <v>330992</v>
      </c>
      <c r="O20" s="117">
        <v>312475</v>
      </c>
      <c r="P20" s="117">
        <v>290352</v>
      </c>
      <c r="Q20" s="117">
        <v>291510</v>
      </c>
      <c r="R20" s="117">
        <v>376412</v>
      </c>
      <c r="S20" s="117">
        <v>357105</v>
      </c>
      <c r="T20" s="117">
        <v>334804</v>
      </c>
      <c r="U20" s="117">
        <v>282268</v>
      </c>
      <c r="V20" s="117">
        <v>268843</v>
      </c>
      <c r="W20" s="117">
        <v>304869</v>
      </c>
      <c r="X20" s="117">
        <v>233749</v>
      </c>
      <c r="Y20" s="117">
        <v>238295</v>
      </c>
      <c r="Z20" s="117">
        <v>247967</v>
      </c>
      <c r="AA20"/>
    </row>
    <row r="21" spans="2:27" s="32" customFormat="1" ht="20.45" customHeight="1" x14ac:dyDescent="0.25">
      <c r="B21" s="49" t="s">
        <v>457</v>
      </c>
      <c r="C21" s="117">
        <v>1825274</v>
      </c>
      <c r="D21" s="117">
        <v>1739449</v>
      </c>
      <c r="E21" s="117">
        <v>1640563</v>
      </c>
      <c r="F21" s="117">
        <v>1434732</v>
      </c>
      <c r="G21" s="117">
        <v>1251298</v>
      </c>
      <c r="H21" s="117">
        <v>1145073</v>
      </c>
      <c r="I21" s="117">
        <v>967329</v>
      </c>
      <c r="J21" s="117">
        <v>781661</v>
      </c>
      <c r="K21" s="117">
        <v>704653</v>
      </c>
      <c r="L21" s="117">
        <v>608389</v>
      </c>
      <c r="M21" s="117">
        <v>510559</v>
      </c>
      <c r="N21" s="117">
        <v>563397</v>
      </c>
      <c r="O21" s="117">
        <v>455273</v>
      </c>
      <c r="P21" s="117" t="s">
        <v>207</v>
      </c>
      <c r="Q21" s="117" t="s">
        <v>207</v>
      </c>
      <c r="R21" s="117" t="s">
        <v>207</v>
      </c>
      <c r="S21" s="117" t="s">
        <v>207</v>
      </c>
      <c r="T21" s="117" t="s">
        <v>207</v>
      </c>
      <c r="U21" s="117" t="s">
        <v>207</v>
      </c>
      <c r="V21" s="117" t="s">
        <v>207</v>
      </c>
      <c r="W21" s="117" t="s">
        <v>207</v>
      </c>
      <c r="X21" s="117" t="s">
        <v>207</v>
      </c>
      <c r="Y21" s="117" t="s">
        <v>207</v>
      </c>
      <c r="Z21" s="117" t="s">
        <v>207</v>
      </c>
      <c r="AA21"/>
    </row>
    <row r="22" spans="2:27" s="32" customFormat="1" ht="20.45" customHeight="1" x14ac:dyDescent="0.25">
      <c r="B22" s="49" t="s">
        <v>458</v>
      </c>
      <c r="C22" s="117">
        <v>130155</v>
      </c>
      <c r="D22" s="117">
        <v>212129</v>
      </c>
      <c r="E22" s="117">
        <v>218428</v>
      </c>
      <c r="F22" s="117">
        <v>190546</v>
      </c>
      <c r="G22" s="117">
        <v>232898</v>
      </c>
      <c r="H22" s="117">
        <v>226626</v>
      </c>
      <c r="I22" s="117">
        <v>229109</v>
      </c>
      <c r="J22" s="117">
        <v>282200</v>
      </c>
      <c r="K22" s="117">
        <v>328621</v>
      </c>
      <c r="L22" s="117">
        <v>374385</v>
      </c>
      <c r="M22" s="117">
        <v>408023</v>
      </c>
      <c r="N22" s="117">
        <v>399078</v>
      </c>
      <c r="O22" s="117">
        <v>388447</v>
      </c>
      <c r="P22" s="117">
        <v>374460</v>
      </c>
      <c r="Q22" s="117">
        <v>366545</v>
      </c>
      <c r="R22" s="117">
        <v>352358</v>
      </c>
      <c r="S22" s="117">
        <v>346733</v>
      </c>
      <c r="T22" s="117">
        <v>333587</v>
      </c>
      <c r="U22" s="117">
        <v>324307</v>
      </c>
      <c r="V22" s="117">
        <v>313392</v>
      </c>
      <c r="W22" s="117">
        <v>304551</v>
      </c>
      <c r="X22" s="117">
        <v>296686</v>
      </c>
      <c r="Y22" s="117">
        <v>311265</v>
      </c>
      <c r="Z22" s="117">
        <v>290319</v>
      </c>
      <c r="AA22"/>
    </row>
    <row r="23" spans="2:27" s="32" customFormat="1" ht="20.45" customHeight="1" x14ac:dyDescent="0.25">
      <c r="B23" s="49" t="s">
        <v>459</v>
      </c>
      <c r="C23" s="117">
        <v>417705</v>
      </c>
      <c r="D23" s="117">
        <v>0</v>
      </c>
      <c r="E23" s="117">
        <v>0</v>
      </c>
      <c r="F23" s="117">
        <v>0</v>
      </c>
      <c r="G23" s="117">
        <v>0</v>
      </c>
      <c r="H23" s="117">
        <v>0</v>
      </c>
      <c r="I23" s="117">
        <v>0</v>
      </c>
      <c r="J23" s="117">
        <v>0</v>
      </c>
      <c r="K23" s="117">
        <v>0</v>
      </c>
      <c r="L23" s="117">
        <v>0</v>
      </c>
      <c r="M23" s="117">
        <v>0</v>
      </c>
      <c r="N23" s="117">
        <v>0</v>
      </c>
      <c r="O23" s="117">
        <v>0</v>
      </c>
      <c r="P23" s="117">
        <v>0</v>
      </c>
      <c r="Q23" s="117">
        <v>0</v>
      </c>
      <c r="R23" s="117">
        <v>0</v>
      </c>
      <c r="S23" s="117">
        <v>0</v>
      </c>
      <c r="T23" s="117">
        <v>0</v>
      </c>
      <c r="U23" s="117">
        <v>0</v>
      </c>
      <c r="V23" s="117">
        <v>0</v>
      </c>
      <c r="W23" s="117">
        <v>0</v>
      </c>
      <c r="X23" s="117">
        <v>0</v>
      </c>
      <c r="Y23" s="117">
        <v>0</v>
      </c>
      <c r="Z23" s="117">
        <v>0</v>
      </c>
      <c r="AA23"/>
    </row>
    <row r="24" spans="2:27" s="32" customFormat="1" ht="20.45" customHeight="1" x14ac:dyDescent="0.25">
      <c r="B24" s="50" t="s">
        <v>460</v>
      </c>
      <c r="C24" s="117">
        <v>0</v>
      </c>
      <c r="D24" s="117">
        <v>0</v>
      </c>
      <c r="E24" s="117" t="s">
        <v>207</v>
      </c>
      <c r="F24" s="117">
        <v>19678</v>
      </c>
      <c r="G24" s="117">
        <v>16470</v>
      </c>
      <c r="H24" s="117">
        <v>0</v>
      </c>
      <c r="I24" s="117">
        <v>0</v>
      </c>
      <c r="J24" s="117">
        <v>0</v>
      </c>
      <c r="K24" s="117">
        <v>0</v>
      </c>
      <c r="L24" s="117" t="s">
        <v>207</v>
      </c>
      <c r="M24" s="117" t="s">
        <v>207</v>
      </c>
      <c r="N24" s="117" t="s">
        <v>207</v>
      </c>
      <c r="O24" s="117" t="s">
        <v>207</v>
      </c>
      <c r="P24" s="117" t="s">
        <v>207</v>
      </c>
      <c r="Q24" s="117" t="s">
        <v>207</v>
      </c>
      <c r="R24" s="117">
        <v>1466</v>
      </c>
      <c r="S24" s="117">
        <v>51359</v>
      </c>
      <c r="T24" s="117">
        <v>98537</v>
      </c>
      <c r="U24" s="117">
        <v>138808</v>
      </c>
      <c r="V24" s="117">
        <v>59026</v>
      </c>
      <c r="W24" s="117">
        <v>231322</v>
      </c>
      <c r="X24" s="117">
        <v>330743</v>
      </c>
      <c r="Y24" s="117" t="s">
        <v>207</v>
      </c>
      <c r="Z24" s="117" t="s">
        <v>207</v>
      </c>
      <c r="AA24"/>
    </row>
    <row r="25" spans="2:27" s="32" customFormat="1" ht="20.45" customHeight="1" x14ac:dyDescent="0.25">
      <c r="B25" s="49" t="s">
        <v>461</v>
      </c>
      <c r="C25" s="117">
        <v>340800</v>
      </c>
      <c r="D25" s="117">
        <v>340800</v>
      </c>
      <c r="E25" s="117">
        <v>371510</v>
      </c>
      <c r="F25" s="117">
        <v>456888</v>
      </c>
      <c r="G25" s="117">
        <v>526499</v>
      </c>
      <c r="H25" s="117">
        <v>515823</v>
      </c>
      <c r="I25" s="117">
        <v>340800</v>
      </c>
      <c r="J25" s="117">
        <v>531359</v>
      </c>
      <c r="K25" s="117">
        <v>854025</v>
      </c>
      <c r="L25" s="117">
        <v>1193429</v>
      </c>
      <c r="M25" s="117">
        <v>1164003</v>
      </c>
      <c r="N25" s="117">
        <v>458810</v>
      </c>
      <c r="O25" s="117">
        <v>1495598</v>
      </c>
      <c r="P25" s="117">
        <v>1873276</v>
      </c>
      <c r="Q25" s="117">
        <v>2579363</v>
      </c>
      <c r="R25" s="117">
        <v>267307</v>
      </c>
      <c r="S25" s="117">
        <v>704025</v>
      </c>
      <c r="T25" s="117">
        <v>1145019</v>
      </c>
      <c r="U25" s="117">
        <v>1590108</v>
      </c>
      <c r="V25" s="117">
        <v>836107</v>
      </c>
      <c r="W25" s="117">
        <v>448019</v>
      </c>
      <c r="X25" s="117">
        <v>630993</v>
      </c>
      <c r="Y25" s="117">
        <v>714339</v>
      </c>
      <c r="Z25" s="117" t="s">
        <v>207</v>
      </c>
      <c r="AA25"/>
    </row>
    <row r="26" spans="2:27" s="32" customFormat="1" ht="20.45" customHeight="1" x14ac:dyDescent="0.25">
      <c r="B26" s="50" t="s">
        <v>441</v>
      </c>
      <c r="C26" s="117">
        <v>0</v>
      </c>
      <c r="D26" s="117">
        <v>0</v>
      </c>
      <c r="E26" s="117"/>
      <c r="F26" s="117">
        <v>0</v>
      </c>
      <c r="G26" s="117" t="s">
        <v>207</v>
      </c>
      <c r="H26" s="117">
        <v>0</v>
      </c>
      <c r="I26" s="117">
        <v>0</v>
      </c>
      <c r="J26" s="117">
        <v>0</v>
      </c>
      <c r="K26" s="117">
        <v>0</v>
      </c>
      <c r="L26" s="117">
        <v>41742</v>
      </c>
      <c r="M26" s="117">
        <v>105020</v>
      </c>
      <c r="N26" s="117">
        <v>109584</v>
      </c>
      <c r="O26" s="117">
        <v>90526</v>
      </c>
      <c r="P26" s="117">
        <v>91693</v>
      </c>
      <c r="Q26" s="117">
        <v>128499</v>
      </c>
      <c r="R26" s="117">
        <v>109824</v>
      </c>
      <c r="S26" s="117">
        <v>6130</v>
      </c>
      <c r="T26" s="117" t="s">
        <v>207</v>
      </c>
      <c r="U26" s="117">
        <v>59032</v>
      </c>
      <c r="V26" s="117" t="s">
        <v>207</v>
      </c>
      <c r="W26" s="117" t="s">
        <v>207</v>
      </c>
      <c r="X26" s="117"/>
      <c r="Y26" s="117" t="s">
        <v>207</v>
      </c>
      <c r="Z26" s="117" t="s">
        <v>207</v>
      </c>
      <c r="AA26"/>
    </row>
    <row r="27" spans="2:27" s="32" customFormat="1" ht="20.45" customHeight="1" x14ac:dyDescent="0.25">
      <c r="B27" s="50" t="s">
        <v>462</v>
      </c>
      <c r="C27" s="117">
        <v>0</v>
      </c>
      <c r="D27" s="117">
        <v>0</v>
      </c>
      <c r="E27" s="117"/>
      <c r="F27" s="117">
        <v>0</v>
      </c>
      <c r="G27" s="117" t="s">
        <v>207</v>
      </c>
      <c r="H27" s="117">
        <v>0</v>
      </c>
      <c r="I27" s="117">
        <v>0</v>
      </c>
      <c r="J27" s="117">
        <v>0</v>
      </c>
      <c r="K27" s="117">
        <v>0</v>
      </c>
      <c r="L27" s="117" t="s">
        <v>207</v>
      </c>
      <c r="M27" s="117" t="s">
        <v>207</v>
      </c>
      <c r="N27" s="117">
        <v>705171</v>
      </c>
      <c r="O27" s="117">
        <v>672416</v>
      </c>
      <c r="P27" s="117">
        <v>653967</v>
      </c>
      <c r="Q27" s="117">
        <v>668691</v>
      </c>
      <c r="R27" s="117">
        <v>663719</v>
      </c>
      <c r="S27" s="117">
        <v>636292</v>
      </c>
      <c r="T27" s="117">
        <v>572490</v>
      </c>
      <c r="U27" s="117">
        <v>549513</v>
      </c>
      <c r="V27" s="117">
        <v>522988</v>
      </c>
      <c r="W27" s="117">
        <v>536155</v>
      </c>
      <c r="X27" s="117">
        <v>515887</v>
      </c>
      <c r="Y27" s="117" t="s">
        <v>207</v>
      </c>
      <c r="Z27" s="117" t="s">
        <v>207</v>
      </c>
      <c r="AA27"/>
    </row>
    <row r="28" spans="2:27" s="32" customFormat="1" ht="20.45" customHeight="1" x14ac:dyDescent="0.25">
      <c r="B28" s="49" t="s">
        <v>463</v>
      </c>
      <c r="C28" s="117">
        <v>89111</v>
      </c>
      <c r="D28" s="117"/>
      <c r="E28" s="117">
        <v>86030</v>
      </c>
      <c r="F28" s="117">
        <v>80026</v>
      </c>
      <c r="G28" s="117">
        <v>79228</v>
      </c>
      <c r="H28" s="117">
        <v>75011</v>
      </c>
      <c r="I28" s="117">
        <v>74821</v>
      </c>
      <c r="J28" s="117">
        <v>67870</v>
      </c>
      <c r="K28" s="117">
        <v>78532</v>
      </c>
      <c r="L28" s="117">
        <v>75788</v>
      </c>
      <c r="M28" s="117">
        <v>75495</v>
      </c>
      <c r="N28" s="117">
        <v>71676</v>
      </c>
      <c r="O28" s="117">
        <v>57438</v>
      </c>
      <c r="P28" s="117">
        <v>29313</v>
      </c>
      <c r="Q28" s="117">
        <v>38950</v>
      </c>
      <c r="R28" s="117">
        <v>50599</v>
      </c>
      <c r="S28" s="117">
        <v>61586</v>
      </c>
      <c r="T28" s="117">
        <v>71752</v>
      </c>
      <c r="U28" s="117">
        <v>35863</v>
      </c>
      <c r="V28" s="117">
        <v>44599</v>
      </c>
      <c r="W28" s="117">
        <v>47799</v>
      </c>
      <c r="X28" s="117">
        <v>69862</v>
      </c>
      <c r="Y28" s="117">
        <v>76251</v>
      </c>
      <c r="Z28" s="117">
        <v>79962</v>
      </c>
      <c r="AA28"/>
    </row>
    <row r="29" spans="2:27" s="32" customFormat="1" ht="20.45" customHeight="1" x14ac:dyDescent="0.25">
      <c r="B29" s="50" t="s">
        <v>464</v>
      </c>
      <c r="C29" s="138">
        <v>411507</v>
      </c>
      <c r="D29" s="138">
        <v>455206</v>
      </c>
      <c r="E29" s="138">
        <v>446189</v>
      </c>
      <c r="F29" s="138">
        <v>639396</v>
      </c>
      <c r="G29" s="138">
        <v>565166</v>
      </c>
      <c r="H29" s="138">
        <v>389369</v>
      </c>
      <c r="I29" s="138">
        <v>460259</v>
      </c>
      <c r="J29" s="138">
        <v>599329</v>
      </c>
      <c r="K29" s="138">
        <v>485832</v>
      </c>
      <c r="L29" s="138">
        <v>465608</v>
      </c>
      <c r="M29" s="138">
        <v>474624</v>
      </c>
      <c r="N29" s="138">
        <v>525910</v>
      </c>
      <c r="O29" s="138">
        <v>423372</v>
      </c>
      <c r="P29" s="138">
        <v>766965</v>
      </c>
      <c r="Q29" s="138">
        <v>662617</v>
      </c>
      <c r="R29" s="138">
        <v>810231</v>
      </c>
      <c r="S29" s="138">
        <v>776275</v>
      </c>
      <c r="T29" s="138">
        <v>565454</v>
      </c>
      <c r="U29" s="138">
        <v>536925</v>
      </c>
      <c r="V29" s="138">
        <v>502641</v>
      </c>
      <c r="W29" s="138">
        <v>524795</v>
      </c>
      <c r="X29" s="138">
        <v>463853</v>
      </c>
      <c r="Y29" s="138">
        <v>519698</v>
      </c>
      <c r="Z29" s="138">
        <v>407466</v>
      </c>
      <c r="AA29"/>
    </row>
    <row r="30" spans="2:27" s="32" customFormat="1" ht="20.45" customHeight="1" x14ac:dyDescent="0.25">
      <c r="B30" s="89" t="s">
        <v>465</v>
      </c>
      <c r="C30" s="139">
        <v>14462505</v>
      </c>
      <c r="D30" s="139">
        <v>14883615</v>
      </c>
      <c r="E30" s="139">
        <v>13673082</v>
      </c>
      <c r="F30" s="139">
        <v>14603289</v>
      </c>
      <c r="G30" s="139">
        <v>14145808</v>
      </c>
      <c r="H30" s="139">
        <v>15595521</v>
      </c>
      <c r="I30" s="139">
        <v>13627251</v>
      </c>
      <c r="J30" s="139">
        <v>12847991</v>
      </c>
      <c r="K30" s="139">
        <v>13092816</v>
      </c>
      <c r="L30" s="139">
        <v>10715700</v>
      </c>
      <c r="M30" s="139">
        <v>10127642</v>
      </c>
      <c r="N30" s="139">
        <v>11021804</v>
      </c>
      <c r="O30" s="139">
        <v>11205178</v>
      </c>
      <c r="P30" s="139">
        <v>11571685</v>
      </c>
      <c r="Q30" s="139">
        <v>11192265</v>
      </c>
      <c r="R30" s="139">
        <v>9652870</v>
      </c>
      <c r="S30" s="139">
        <v>10687593</v>
      </c>
      <c r="T30" s="139">
        <v>10494484</v>
      </c>
      <c r="U30" s="139">
        <v>9547297</v>
      </c>
      <c r="V30" s="139">
        <v>9057956</v>
      </c>
      <c r="W30" s="139">
        <v>9690215</v>
      </c>
      <c r="X30" s="139">
        <v>9078759</v>
      </c>
      <c r="Y30" s="139">
        <v>9053151</v>
      </c>
      <c r="Z30" s="139">
        <v>7755098</v>
      </c>
      <c r="AA30"/>
    </row>
    <row r="31" spans="2:27" s="32" customFormat="1" ht="20.45" customHeight="1" x14ac:dyDescent="0.25">
      <c r="B31" s="356"/>
      <c r="C31" s="358"/>
      <c r="D31" s="358"/>
      <c r="E31" s="358"/>
      <c r="F31" s="358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/>
    </row>
    <row r="32" spans="2:27" s="32" customFormat="1" ht="20.45" customHeight="1" x14ac:dyDescent="0.25">
      <c r="B32" s="89" t="s">
        <v>436</v>
      </c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/>
    </row>
    <row r="33" spans="2:27" s="32" customFormat="1" ht="20.45" customHeight="1" x14ac:dyDescent="0.25">
      <c r="B33" s="49" t="s">
        <v>450</v>
      </c>
      <c r="C33" s="117">
        <v>148247</v>
      </c>
      <c r="D33" s="117">
        <v>143177</v>
      </c>
      <c r="E33" s="117">
        <v>128466</v>
      </c>
      <c r="F33" s="117">
        <v>113732</v>
      </c>
      <c r="G33" s="117">
        <v>171893</v>
      </c>
      <c r="H33" s="117">
        <v>203613</v>
      </c>
      <c r="I33" s="117">
        <v>181077</v>
      </c>
      <c r="J33" s="117">
        <v>115444</v>
      </c>
      <c r="K33" s="117">
        <v>90360</v>
      </c>
      <c r="L33" s="117">
        <v>36251</v>
      </c>
      <c r="M33" s="117">
        <v>46129</v>
      </c>
      <c r="N33" s="117">
        <v>47104</v>
      </c>
      <c r="O33" s="117">
        <v>65360</v>
      </c>
      <c r="P33" s="117">
        <v>67004</v>
      </c>
      <c r="Q33" s="117">
        <v>57331</v>
      </c>
      <c r="R33" s="117">
        <v>84310</v>
      </c>
      <c r="S33" s="117">
        <v>204623</v>
      </c>
      <c r="T33" s="117">
        <v>183297</v>
      </c>
      <c r="U33" s="117">
        <v>159566</v>
      </c>
      <c r="V33" s="117">
        <v>124788</v>
      </c>
      <c r="W33" s="117">
        <v>291189</v>
      </c>
      <c r="X33" s="117">
        <v>277068</v>
      </c>
      <c r="Y33" s="117">
        <v>286900</v>
      </c>
      <c r="Z33" s="117">
        <v>175777</v>
      </c>
      <c r="AA33"/>
    </row>
    <row r="34" spans="2:27" s="32" customFormat="1" ht="20.45" customHeight="1" x14ac:dyDescent="0.25">
      <c r="B34" s="49" t="s">
        <v>455</v>
      </c>
      <c r="C34" s="117">
        <v>16413688</v>
      </c>
      <c r="D34" s="117">
        <v>12429018</v>
      </c>
      <c r="E34" s="117">
        <v>12516709</v>
      </c>
      <c r="F34" s="117">
        <v>12606768</v>
      </c>
      <c r="G34" s="117">
        <v>9402752</v>
      </c>
      <c r="H34" s="117">
        <v>9339029</v>
      </c>
      <c r="I34" s="117">
        <v>6985556</v>
      </c>
      <c r="J34" s="117">
        <v>8912088</v>
      </c>
      <c r="K34" s="117">
        <v>7201431</v>
      </c>
      <c r="L34" s="117">
        <v>10943728</v>
      </c>
      <c r="M34" s="117">
        <v>10879296</v>
      </c>
      <c r="N34" s="117">
        <v>9187833</v>
      </c>
      <c r="O34" s="117">
        <v>9624001</v>
      </c>
      <c r="P34" s="117">
        <v>10180253</v>
      </c>
      <c r="Q34" s="117">
        <v>10181636</v>
      </c>
      <c r="R34" s="117">
        <v>8728364</v>
      </c>
      <c r="S34" s="117">
        <v>9898830</v>
      </c>
      <c r="T34" s="117">
        <v>9781813</v>
      </c>
      <c r="U34" s="117">
        <v>11909610</v>
      </c>
      <c r="V34" s="117">
        <v>13037225</v>
      </c>
      <c r="W34" s="117">
        <v>12961243</v>
      </c>
      <c r="X34" s="117">
        <v>13733097</v>
      </c>
      <c r="Y34" s="117">
        <v>12860765</v>
      </c>
      <c r="Z34" s="117">
        <v>12693502</v>
      </c>
      <c r="AA34"/>
    </row>
    <row r="35" spans="2:27" s="32" customFormat="1" ht="20.45" customHeight="1" x14ac:dyDescent="0.25">
      <c r="B35" s="49" t="s">
        <v>452</v>
      </c>
      <c r="C35" s="117">
        <v>491736</v>
      </c>
      <c r="D35" s="117">
        <v>485480</v>
      </c>
      <c r="E35" s="117">
        <v>487885</v>
      </c>
      <c r="F35" s="117">
        <v>499473</v>
      </c>
      <c r="G35" s="117">
        <v>496253</v>
      </c>
      <c r="H35" s="117">
        <v>488570</v>
      </c>
      <c r="I35" s="117">
        <v>357220</v>
      </c>
      <c r="J35" s="117">
        <v>357899</v>
      </c>
      <c r="K35" s="117">
        <v>361973</v>
      </c>
      <c r="L35" s="117">
        <v>361977</v>
      </c>
      <c r="M35" s="117">
        <v>369686</v>
      </c>
      <c r="N35" s="117">
        <v>370279</v>
      </c>
      <c r="O35" s="117">
        <v>370168</v>
      </c>
      <c r="P35" s="117">
        <v>364289</v>
      </c>
      <c r="Q35" s="117">
        <v>364378</v>
      </c>
      <c r="R35" s="117">
        <v>350819</v>
      </c>
      <c r="S35" s="117">
        <v>341689</v>
      </c>
      <c r="T35" s="117">
        <v>313918</v>
      </c>
      <c r="U35" s="117">
        <v>305041</v>
      </c>
      <c r="V35" s="117">
        <v>261465</v>
      </c>
      <c r="W35" s="117">
        <v>262745</v>
      </c>
      <c r="X35" s="117"/>
      <c r="Y35" s="117">
        <v>671</v>
      </c>
      <c r="Z35" s="117">
        <v>671</v>
      </c>
      <c r="AA35"/>
    </row>
    <row r="36" spans="2:27" s="32" customFormat="1" ht="20.45" customHeight="1" x14ac:dyDescent="0.25">
      <c r="B36" s="49" t="s">
        <v>466</v>
      </c>
      <c r="C36" s="117">
        <v>1569412</v>
      </c>
      <c r="D36" s="117">
        <v>1415200</v>
      </c>
      <c r="E36" s="117">
        <v>1421542</v>
      </c>
      <c r="F36" s="117">
        <v>1512311</v>
      </c>
      <c r="G36" s="117">
        <v>1543290</v>
      </c>
      <c r="H36" s="117">
        <v>1651323</v>
      </c>
      <c r="I36" s="117">
        <v>1198502</v>
      </c>
      <c r="J36" s="117">
        <v>1173827</v>
      </c>
      <c r="K36" s="117">
        <v>1112162</v>
      </c>
      <c r="L36" s="117">
        <v>1017814</v>
      </c>
      <c r="M36" s="117">
        <v>975392</v>
      </c>
      <c r="N36" s="117">
        <v>915565</v>
      </c>
      <c r="O36" s="117">
        <v>932235</v>
      </c>
      <c r="P36" s="117">
        <v>809625</v>
      </c>
      <c r="Q36" s="117">
        <v>839713</v>
      </c>
      <c r="R36" s="117">
        <v>941956</v>
      </c>
      <c r="S36" s="117">
        <v>962255</v>
      </c>
      <c r="T36" s="117">
        <v>940300</v>
      </c>
      <c r="U36" s="117">
        <v>991293</v>
      </c>
      <c r="V36" s="117">
        <v>792422</v>
      </c>
      <c r="W36" s="117">
        <v>1040003</v>
      </c>
      <c r="X36" s="117">
        <v>684661</v>
      </c>
      <c r="Y36" s="117">
        <v>753718</v>
      </c>
      <c r="Z36" s="117">
        <v>575642</v>
      </c>
      <c r="AA36"/>
    </row>
    <row r="37" spans="2:27" s="32" customFormat="1" ht="20.45" customHeight="1" x14ac:dyDescent="0.25">
      <c r="B37" s="49" t="s">
        <v>467</v>
      </c>
      <c r="C37" s="117">
        <v>2242991</v>
      </c>
      <c r="D37" s="117">
        <v>2001458</v>
      </c>
      <c r="E37" s="117">
        <v>1959945</v>
      </c>
      <c r="F37" s="117">
        <v>1920017</v>
      </c>
      <c r="G37" s="117">
        <v>1853043</v>
      </c>
      <c r="H37" s="117">
        <v>1766616</v>
      </c>
      <c r="I37" s="117">
        <v>1751503</v>
      </c>
      <c r="J37" s="117">
        <v>2264265</v>
      </c>
      <c r="K37" s="117">
        <v>2199913</v>
      </c>
      <c r="L37" s="117">
        <v>2169803</v>
      </c>
      <c r="M37" s="117">
        <v>2111240</v>
      </c>
      <c r="N37" s="117">
        <v>2059993</v>
      </c>
      <c r="O37" s="117">
        <v>2029021</v>
      </c>
      <c r="P37" s="117">
        <v>2012091</v>
      </c>
      <c r="Q37" s="117">
        <v>3356954</v>
      </c>
      <c r="R37" s="117">
        <v>1937588</v>
      </c>
      <c r="S37" s="117">
        <v>1888972</v>
      </c>
      <c r="T37" s="117">
        <v>1879114</v>
      </c>
      <c r="U37" s="117">
        <v>1884702</v>
      </c>
      <c r="V37" s="117">
        <v>1867263</v>
      </c>
      <c r="W37" s="117">
        <v>1892437</v>
      </c>
      <c r="X37" s="117">
        <v>1883672</v>
      </c>
      <c r="Y37" s="117">
        <v>1864956</v>
      </c>
      <c r="Z37" s="117">
        <v>1877095</v>
      </c>
      <c r="AA37"/>
    </row>
    <row r="38" spans="2:27" s="32" customFormat="1" ht="20.45" customHeight="1" x14ac:dyDescent="0.25">
      <c r="B38" s="49" t="s">
        <v>458</v>
      </c>
      <c r="C38" s="117">
        <v>1672414</v>
      </c>
      <c r="D38" s="117">
        <v>4036669</v>
      </c>
      <c r="E38" s="117">
        <v>4117758</v>
      </c>
      <c r="F38" s="117">
        <v>4082136</v>
      </c>
      <c r="G38" s="117">
        <v>4072608</v>
      </c>
      <c r="H38" s="117">
        <v>5217152</v>
      </c>
      <c r="I38" s="117">
        <v>5173353</v>
      </c>
      <c r="J38" s="117">
        <v>5152774</v>
      </c>
      <c r="K38" s="117">
        <v>5087975</v>
      </c>
      <c r="L38" s="117">
        <v>5325007</v>
      </c>
      <c r="M38" s="117">
        <v>5249788</v>
      </c>
      <c r="N38" s="117">
        <v>5223476</v>
      </c>
      <c r="O38" s="117">
        <v>5303538</v>
      </c>
      <c r="P38" s="117">
        <v>5984278</v>
      </c>
      <c r="Q38" s="117">
        <v>5944240</v>
      </c>
      <c r="R38" s="117">
        <v>5908924</v>
      </c>
      <c r="S38" s="117">
        <v>5857941</v>
      </c>
      <c r="T38" s="117">
        <v>6583022</v>
      </c>
      <c r="U38" s="117">
        <v>6569887</v>
      </c>
      <c r="V38" s="117">
        <v>6555131</v>
      </c>
      <c r="W38" s="117">
        <v>6538496</v>
      </c>
      <c r="X38" s="117">
        <v>6513541</v>
      </c>
      <c r="Y38" s="117">
        <v>6513321</v>
      </c>
      <c r="Z38" s="117">
        <v>6453328</v>
      </c>
      <c r="AA38"/>
    </row>
    <row r="39" spans="2:27" s="32" customFormat="1" ht="20.45" customHeight="1" x14ac:dyDescent="0.25">
      <c r="B39" s="49" t="s">
        <v>459</v>
      </c>
      <c r="C39" s="117">
        <v>834441</v>
      </c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/>
    </row>
    <row r="40" spans="2:27" s="32" customFormat="1" ht="20.45" customHeight="1" x14ac:dyDescent="0.25">
      <c r="B40" s="389" t="s">
        <v>460</v>
      </c>
      <c r="C40" s="117">
        <v>0</v>
      </c>
      <c r="D40" s="117">
        <v>0</v>
      </c>
      <c r="E40" s="117"/>
      <c r="F40" s="117">
        <v>0</v>
      </c>
      <c r="G40" s="117" t="s">
        <v>207</v>
      </c>
      <c r="H40" s="117">
        <v>0</v>
      </c>
      <c r="I40" s="117">
        <v>0</v>
      </c>
      <c r="J40" s="117">
        <v>0</v>
      </c>
      <c r="K40" s="117">
        <v>0</v>
      </c>
      <c r="L40" s="117" t="s">
        <v>207</v>
      </c>
      <c r="M40" s="117" t="s">
        <v>207</v>
      </c>
      <c r="N40" s="117" t="s">
        <v>207</v>
      </c>
      <c r="O40" s="117" t="s">
        <v>207</v>
      </c>
      <c r="P40" s="117">
        <v>271196</v>
      </c>
      <c r="Q40" s="117">
        <v>270951</v>
      </c>
      <c r="R40" s="117" t="s">
        <v>207</v>
      </c>
      <c r="S40" s="117" t="s">
        <v>207</v>
      </c>
      <c r="T40" s="117" t="s">
        <v>207</v>
      </c>
      <c r="U40" s="117" t="s">
        <v>207</v>
      </c>
      <c r="V40" s="117" t="s">
        <v>207</v>
      </c>
      <c r="W40" s="117" t="s">
        <v>207</v>
      </c>
      <c r="X40" s="117">
        <v>633</v>
      </c>
      <c r="Y40" s="117" t="s">
        <v>207</v>
      </c>
      <c r="Z40" s="117" t="s">
        <v>207</v>
      </c>
      <c r="AA40"/>
    </row>
    <row r="41" spans="2:27" s="32" customFormat="1" ht="20.45" customHeight="1" x14ac:dyDescent="0.25">
      <c r="B41" s="49" t="s">
        <v>461</v>
      </c>
      <c r="C41" s="117">
        <v>150957</v>
      </c>
      <c r="D41" s="117">
        <v>154677</v>
      </c>
      <c r="E41" s="117">
        <v>158531</v>
      </c>
      <c r="F41" s="117">
        <v>162699</v>
      </c>
      <c r="G41" s="117">
        <v>166089</v>
      </c>
      <c r="H41" s="117">
        <v>170374</v>
      </c>
      <c r="I41" s="117">
        <v>277055</v>
      </c>
      <c r="J41" s="117">
        <v>683208</v>
      </c>
      <c r="K41" s="117">
        <v>664275</v>
      </c>
      <c r="L41" s="117">
        <v>633547</v>
      </c>
      <c r="M41" s="117">
        <v>607684</v>
      </c>
      <c r="N41" s="117">
        <v>1873038</v>
      </c>
      <c r="O41" s="117">
        <v>1808074</v>
      </c>
      <c r="P41" s="117">
        <v>1723626</v>
      </c>
      <c r="Q41" s="117">
        <v>213869</v>
      </c>
      <c r="R41" s="117">
        <v>2366849</v>
      </c>
      <c r="S41" s="117">
        <v>2318910</v>
      </c>
      <c r="T41" s="117">
        <v>2262966</v>
      </c>
      <c r="U41" s="117">
        <v>2233992</v>
      </c>
      <c r="V41" s="117">
        <v>3023426</v>
      </c>
      <c r="W41" s="117">
        <v>3569837</v>
      </c>
      <c r="X41" s="117">
        <v>3535250</v>
      </c>
      <c r="Y41" s="117">
        <v>3522442</v>
      </c>
      <c r="Z41" s="117">
        <v>4217114</v>
      </c>
      <c r="AA41"/>
    </row>
    <row r="42" spans="2:27" s="32" customFormat="1" ht="20.45" customHeight="1" x14ac:dyDescent="0.25">
      <c r="B42" s="389" t="s">
        <v>468</v>
      </c>
      <c r="C42" s="117">
        <v>0</v>
      </c>
      <c r="D42" s="117">
        <v>0</v>
      </c>
      <c r="E42" s="117"/>
      <c r="F42" s="117">
        <v>0</v>
      </c>
      <c r="G42" s="117" t="s">
        <v>207</v>
      </c>
      <c r="H42" s="117">
        <v>0</v>
      </c>
      <c r="I42" s="117">
        <v>0</v>
      </c>
      <c r="J42" s="117">
        <v>0</v>
      </c>
      <c r="K42" s="117">
        <v>0</v>
      </c>
      <c r="L42" s="117" t="s">
        <v>207</v>
      </c>
      <c r="M42" s="117" t="s">
        <v>207</v>
      </c>
      <c r="N42" s="117" t="s">
        <v>207</v>
      </c>
      <c r="O42" s="117" t="s">
        <v>207</v>
      </c>
      <c r="P42" s="117" t="s">
        <v>207</v>
      </c>
      <c r="Q42" s="117" t="s">
        <v>207</v>
      </c>
      <c r="R42" s="117" t="s">
        <v>207</v>
      </c>
      <c r="S42" s="117" t="s">
        <v>207</v>
      </c>
      <c r="T42" s="117" t="s">
        <v>207</v>
      </c>
      <c r="U42" s="117" t="s">
        <v>207</v>
      </c>
      <c r="V42" s="117" t="s">
        <v>207</v>
      </c>
      <c r="W42" s="117" t="s">
        <v>207</v>
      </c>
      <c r="X42" s="117" t="s">
        <v>469</v>
      </c>
      <c r="Y42" s="117">
        <v>505641</v>
      </c>
      <c r="Z42" s="117">
        <v>503653</v>
      </c>
      <c r="AA42"/>
    </row>
    <row r="43" spans="2:27" s="32" customFormat="1" ht="20.45" customHeight="1" x14ac:dyDescent="0.25">
      <c r="B43" s="49" t="s">
        <v>463</v>
      </c>
      <c r="C43" s="117">
        <v>328118</v>
      </c>
      <c r="D43" s="117">
        <v>336534</v>
      </c>
      <c r="E43" s="117">
        <v>340262</v>
      </c>
      <c r="F43" s="117">
        <v>337002</v>
      </c>
      <c r="G43" s="117">
        <v>349972</v>
      </c>
      <c r="H43" s="117">
        <v>344353</v>
      </c>
      <c r="I43" s="117">
        <v>354235</v>
      </c>
      <c r="J43" s="117">
        <v>355287</v>
      </c>
      <c r="K43" s="117">
        <v>354404</v>
      </c>
      <c r="L43" s="117">
        <v>333422</v>
      </c>
      <c r="M43" s="117">
        <v>340578</v>
      </c>
      <c r="N43" s="117">
        <v>334048</v>
      </c>
      <c r="O43" s="117">
        <v>297195</v>
      </c>
      <c r="P43" s="117">
        <v>215402</v>
      </c>
      <c r="Q43" s="117">
        <v>183666</v>
      </c>
      <c r="R43" s="117">
        <v>180596</v>
      </c>
      <c r="S43" s="117">
        <v>182437</v>
      </c>
      <c r="T43" s="117">
        <v>183064</v>
      </c>
      <c r="U43" s="117">
        <v>169101</v>
      </c>
      <c r="V43" s="117">
        <v>173390</v>
      </c>
      <c r="W43" s="117">
        <v>178704</v>
      </c>
      <c r="X43" s="117">
        <v>175158</v>
      </c>
      <c r="Y43" s="117">
        <v>180000</v>
      </c>
      <c r="Z43" s="117">
        <v>191780</v>
      </c>
      <c r="AA43"/>
    </row>
    <row r="44" spans="2:27" s="32" customFormat="1" ht="20.45" customHeight="1" x14ac:dyDescent="0.25">
      <c r="B44" s="50" t="s">
        <v>464</v>
      </c>
      <c r="C44" s="138">
        <v>131864</v>
      </c>
      <c r="D44" s="138">
        <v>129656</v>
      </c>
      <c r="E44" s="138">
        <v>128189</v>
      </c>
      <c r="F44" s="138">
        <v>144264</v>
      </c>
      <c r="G44" s="138">
        <v>142049</v>
      </c>
      <c r="H44" s="138">
        <v>164964</v>
      </c>
      <c r="I44" s="138">
        <v>157397</v>
      </c>
      <c r="J44" s="138">
        <v>159093</v>
      </c>
      <c r="K44" s="138">
        <v>179578</v>
      </c>
      <c r="L44" s="138">
        <v>194213</v>
      </c>
      <c r="M44" s="138">
        <v>220994</v>
      </c>
      <c r="N44" s="138">
        <v>254790</v>
      </c>
      <c r="O44" s="138">
        <v>252801</v>
      </c>
      <c r="P44" s="138">
        <v>235385</v>
      </c>
      <c r="Q44" s="138">
        <v>248000</v>
      </c>
      <c r="R44" s="138">
        <v>242488</v>
      </c>
      <c r="S44" s="138">
        <v>240793</v>
      </c>
      <c r="T44" s="138">
        <v>227333</v>
      </c>
      <c r="U44" s="138">
        <v>222757</v>
      </c>
      <c r="V44" s="138">
        <v>218161</v>
      </c>
      <c r="W44" s="138">
        <v>180863</v>
      </c>
      <c r="X44" s="138">
        <v>142077</v>
      </c>
      <c r="Y44" s="138">
        <v>116513</v>
      </c>
      <c r="Z44" s="138">
        <v>104510</v>
      </c>
      <c r="AA44"/>
    </row>
    <row r="45" spans="2:27" ht="20.25" customHeight="1" x14ac:dyDescent="0.25">
      <c r="B45" s="89" t="s">
        <v>447</v>
      </c>
      <c r="C45" s="139">
        <v>23983868</v>
      </c>
      <c r="D45" s="139">
        <v>21131869</v>
      </c>
      <c r="E45" s="139">
        <v>21259287</v>
      </c>
      <c r="F45" s="139">
        <v>21378402</v>
      </c>
      <c r="G45" s="139">
        <v>18197949</v>
      </c>
      <c r="H45" s="139">
        <v>19345994</v>
      </c>
      <c r="I45" s="139">
        <v>16435898</v>
      </c>
      <c r="J45" s="139">
        <v>19173885</v>
      </c>
      <c r="K45" s="139">
        <v>17252071</v>
      </c>
      <c r="L45" s="139">
        <v>21015762</v>
      </c>
      <c r="M45" s="139">
        <v>20800787</v>
      </c>
      <c r="N45" s="139">
        <v>20266126</v>
      </c>
      <c r="O45" s="139">
        <v>20682393</v>
      </c>
      <c r="P45" s="139">
        <v>21863149</v>
      </c>
      <c r="Q45" s="139">
        <v>21660738</v>
      </c>
      <c r="R45" s="139">
        <v>20741894</v>
      </c>
      <c r="S45" s="139">
        <v>21896450</v>
      </c>
      <c r="T45" s="139">
        <v>22354827</v>
      </c>
      <c r="U45" s="139">
        <v>24445949</v>
      </c>
      <c r="V45" s="139">
        <v>26053271</v>
      </c>
      <c r="W45" s="139">
        <v>26915517</v>
      </c>
      <c r="X45" s="139">
        <v>26945157</v>
      </c>
      <c r="Y45" s="139">
        <v>26604927</v>
      </c>
      <c r="Z45" s="139">
        <v>26793072</v>
      </c>
    </row>
    <row r="46" spans="2:27" ht="20.25" customHeight="1" x14ac:dyDescent="0.25">
      <c r="B46" s="89" t="s">
        <v>470</v>
      </c>
      <c r="C46" s="139">
        <v>38446373</v>
      </c>
      <c r="D46" s="139">
        <v>36015484</v>
      </c>
      <c r="E46" s="139">
        <v>34932369</v>
      </c>
      <c r="F46" s="139">
        <v>35981691</v>
      </c>
      <c r="G46" s="139">
        <v>32343757</v>
      </c>
      <c r="H46" s="139">
        <v>34941515</v>
      </c>
      <c r="I46" s="139">
        <v>30063149</v>
      </c>
      <c r="J46" s="139">
        <v>32021876</v>
      </c>
      <c r="K46" s="139">
        <v>30344887</v>
      </c>
      <c r="L46" s="139">
        <v>31731462</v>
      </c>
      <c r="M46" s="139">
        <v>30928429</v>
      </c>
      <c r="N46" s="139">
        <v>31287930</v>
      </c>
      <c r="O46" s="139">
        <v>31887571</v>
      </c>
      <c r="P46" s="139">
        <v>33434834</v>
      </c>
      <c r="Q46" s="139">
        <v>32853003</v>
      </c>
      <c r="R46" s="139">
        <v>30394764</v>
      </c>
      <c r="S46" s="139">
        <v>32584043</v>
      </c>
      <c r="T46" s="139">
        <v>32849311</v>
      </c>
      <c r="U46" s="139">
        <v>33993246</v>
      </c>
      <c r="V46" s="139">
        <v>35111227</v>
      </c>
      <c r="W46" s="139">
        <v>36605732</v>
      </c>
      <c r="X46" s="139">
        <v>36023916</v>
      </c>
      <c r="Y46" s="139">
        <v>35658078</v>
      </c>
      <c r="Z46" s="139">
        <v>34548170</v>
      </c>
    </row>
    <row r="47" spans="2:27" ht="20.25" customHeight="1" x14ac:dyDescent="0.25">
      <c r="B47" s="89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2:27" ht="20.25" customHeight="1" x14ac:dyDescent="0.25">
      <c r="B48" s="92" t="s">
        <v>471</v>
      </c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2:26" ht="18" customHeight="1" x14ac:dyDescent="0.25">
      <c r="B49" s="49" t="s">
        <v>472</v>
      </c>
      <c r="C49" s="117">
        <v>14308909</v>
      </c>
      <c r="D49" s="117">
        <v>14308909</v>
      </c>
      <c r="E49" s="117">
        <v>14308909</v>
      </c>
      <c r="F49" s="117">
        <v>14308909</v>
      </c>
      <c r="G49" s="117">
        <v>14308909</v>
      </c>
      <c r="H49" s="117">
        <v>14308909</v>
      </c>
      <c r="I49" s="117">
        <v>14308909</v>
      </c>
      <c r="J49" s="117">
        <v>11006853</v>
      </c>
      <c r="K49" s="117">
        <v>11006853</v>
      </c>
      <c r="L49" s="117">
        <v>11006853</v>
      </c>
      <c r="M49" s="117">
        <v>11006853</v>
      </c>
      <c r="N49" s="117">
        <v>11006853</v>
      </c>
      <c r="O49" s="117">
        <v>11006853</v>
      </c>
      <c r="P49" s="117">
        <v>11006853</v>
      </c>
      <c r="Q49" s="117">
        <v>11006853</v>
      </c>
      <c r="R49" s="117">
        <v>8466810</v>
      </c>
      <c r="S49" s="117">
        <v>8466810</v>
      </c>
      <c r="T49" s="117">
        <v>8466810</v>
      </c>
      <c r="U49" s="117">
        <v>8466810</v>
      </c>
      <c r="V49" s="117">
        <v>7593763</v>
      </c>
      <c r="W49" s="117">
        <v>7593763</v>
      </c>
      <c r="X49" s="117">
        <v>7593763</v>
      </c>
      <c r="Y49" s="117">
        <v>7293763</v>
      </c>
      <c r="Z49" s="117">
        <v>7293763</v>
      </c>
    </row>
    <row r="50" spans="2:26" x14ac:dyDescent="0.25">
      <c r="B50" s="49" t="s">
        <v>473</v>
      </c>
      <c r="C50" s="117">
        <v>393093</v>
      </c>
      <c r="D50" s="117">
        <v>393093</v>
      </c>
      <c r="E50" s="117">
        <v>393093</v>
      </c>
      <c r="F50" s="117">
        <v>393093</v>
      </c>
      <c r="G50" s="117">
        <v>393093</v>
      </c>
      <c r="H50" s="117">
        <v>393093</v>
      </c>
      <c r="I50" s="117">
        <v>393093</v>
      </c>
      <c r="J50" s="117">
        <v>2249721</v>
      </c>
      <c r="K50" s="117">
        <v>2249721</v>
      </c>
      <c r="L50" s="117">
        <v>2249721</v>
      </c>
      <c r="M50" s="117">
        <v>2249721</v>
      </c>
      <c r="N50" s="117">
        <v>2249721</v>
      </c>
      <c r="O50" s="117">
        <v>2249721</v>
      </c>
      <c r="P50" s="117">
        <v>2249721</v>
      </c>
      <c r="Q50" s="117">
        <v>2249721</v>
      </c>
      <c r="R50" s="117">
        <v>2249721</v>
      </c>
      <c r="S50" s="117">
        <v>2249721</v>
      </c>
      <c r="T50" s="117">
        <v>2249721</v>
      </c>
      <c r="U50" s="117">
        <v>2249721</v>
      </c>
      <c r="V50" s="117">
        <v>2249721</v>
      </c>
      <c r="W50" s="117">
        <v>2249721</v>
      </c>
      <c r="X50" s="117">
        <v>2249721</v>
      </c>
      <c r="Y50" s="117">
        <v>2249721</v>
      </c>
      <c r="Z50" s="117">
        <v>2249721</v>
      </c>
    </row>
    <row r="51" spans="2:26" x14ac:dyDescent="0.25">
      <c r="B51" s="49" t="s">
        <v>474</v>
      </c>
      <c r="C51" s="117">
        <v>14217595</v>
      </c>
      <c r="D51" s="117">
        <v>13575648</v>
      </c>
      <c r="E51" s="117">
        <v>13575648</v>
      </c>
      <c r="F51" s="117">
        <v>13575648</v>
      </c>
      <c r="G51" s="117">
        <v>13575648</v>
      </c>
      <c r="H51" s="117">
        <v>10175461</v>
      </c>
      <c r="I51" s="117">
        <v>11595308</v>
      </c>
      <c r="J51" s="117">
        <v>13040736</v>
      </c>
      <c r="K51" s="117">
        <v>13040736</v>
      </c>
      <c r="L51" s="117">
        <v>10394823</v>
      </c>
      <c r="M51" s="117">
        <v>10394823</v>
      </c>
      <c r="N51" s="117">
        <v>10394823</v>
      </c>
      <c r="O51" s="117">
        <v>10394823</v>
      </c>
      <c r="P51" s="117">
        <v>8408051</v>
      </c>
      <c r="Q51" s="117">
        <v>8408051</v>
      </c>
      <c r="R51" s="117">
        <v>10703094</v>
      </c>
      <c r="S51" s="117">
        <v>10948094</v>
      </c>
      <c r="T51" s="117">
        <v>9187558</v>
      </c>
      <c r="U51" s="117">
        <v>9187558</v>
      </c>
      <c r="V51" s="117">
        <v>10060605</v>
      </c>
      <c r="W51" s="117">
        <v>10060605</v>
      </c>
      <c r="X51" s="117">
        <v>8450928</v>
      </c>
      <c r="Y51" s="117">
        <v>8750928</v>
      </c>
      <c r="Z51" s="117">
        <v>8750928</v>
      </c>
    </row>
    <row r="52" spans="2:26" x14ac:dyDescent="0.25">
      <c r="B52" s="49" t="s">
        <v>475</v>
      </c>
      <c r="C52" s="117">
        <v>-343217</v>
      </c>
      <c r="D52" s="117">
        <v>-838522</v>
      </c>
      <c r="E52" s="117">
        <v>-898517</v>
      </c>
      <c r="F52" s="117">
        <v>-862876</v>
      </c>
      <c r="G52" s="117">
        <v>-899864</v>
      </c>
      <c r="H52" s="117">
        <v>-1664663</v>
      </c>
      <c r="I52" s="117">
        <v>-1661128</v>
      </c>
      <c r="J52" s="117">
        <v>-1658106</v>
      </c>
      <c r="K52" s="117">
        <v>-1648075</v>
      </c>
      <c r="L52" s="117">
        <v>-1836868</v>
      </c>
      <c r="M52" s="117">
        <v>-1833851</v>
      </c>
      <c r="N52" s="140">
        <v>-1836916</v>
      </c>
      <c r="O52" s="140">
        <v>-1874041</v>
      </c>
      <c r="P52" s="140">
        <v>-2217950</v>
      </c>
      <c r="Q52" s="140">
        <v>-2214579</v>
      </c>
      <c r="R52" s="140">
        <v>-2211204</v>
      </c>
      <c r="S52" s="140">
        <v>-2208214</v>
      </c>
      <c r="T52" s="140">
        <v>-2442246</v>
      </c>
      <c r="U52" s="140">
        <v>-2438406</v>
      </c>
      <c r="V52" s="140">
        <v>-2435407</v>
      </c>
      <c r="W52" s="140">
        <v>-2431423</v>
      </c>
      <c r="X52" s="140">
        <v>-2420179</v>
      </c>
      <c r="Y52" s="140">
        <v>-2415245</v>
      </c>
      <c r="Z52" s="140">
        <v>-2410645</v>
      </c>
    </row>
    <row r="53" spans="2:26" x14ac:dyDescent="0.25">
      <c r="B53" s="49" t="s">
        <v>476</v>
      </c>
      <c r="C53" s="141">
        <v>0</v>
      </c>
      <c r="D53" s="141">
        <v>1289363</v>
      </c>
      <c r="E53" s="141">
        <v>1094034</v>
      </c>
      <c r="F53" s="141">
        <v>499681</v>
      </c>
      <c r="G53" s="141" t="s">
        <v>207</v>
      </c>
      <c r="H53" s="141">
        <v>4847232</v>
      </c>
      <c r="I53" s="141">
        <v>2036654</v>
      </c>
      <c r="J53" s="141">
        <v>775348</v>
      </c>
      <c r="K53" s="141">
        <v>0</v>
      </c>
      <c r="L53" s="141">
        <v>2613255</v>
      </c>
      <c r="M53" s="141">
        <v>1791504</v>
      </c>
      <c r="N53" s="138">
        <v>976584</v>
      </c>
      <c r="O53" s="142" t="s">
        <v>207</v>
      </c>
      <c r="P53" s="138">
        <v>1627177</v>
      </c>
      <c r="Q53" s="138">
        <v>913467</v>
      </c>
      <c r="R53" s="138">
        <v>1458572</v>
      </c>
      <c r="S53" s="138" t="s">
        <v>207</v>
      </c>
      <c r="T53" s="138">
        <v>2800312</v>
      </c>
      <c r="U53" s="138">
        <v>2375421</v>
      </c>
      <c r="V53" s="138">
        <v>426185</v>
      </c>
      <c r="W53" s="138" t="s">
        <v>207</v>
      </c>
      <c r="X53" s="138">
        <v>1423435</v>
      </c>
      <c r="Y53" s="138">
        <v>993437</v>
      </c>
      <c r="Z53" s="138">
        <v>-54969</v>
      </c>
    </row>
    <row r="54" spans="2:26" ht="21.75" customHeight="1" x14ac:dyDescent="0.25">
      <c r="B54" s="26" t="s">
        <v>477</v>
      </c>
      <c r="C54" s="143">
        <v>28576380</v>
      </c>
      <c r="D54" s="143">
        <v>28728491</v>
      </c>
      <c r="E54" s="143">
        <v>28473167</v>
      </c>
      <c r="F54" s="143">
        <v>27914455</v>
      </c>
      <c r="G54" s="143">
        <v>27377786</v>
      </c>
      <c r="H54" s="143">
        <v>28060032</v>
      </c>
      <c r="I54" s="143">
        <v>26672836</v>
      </c>
      <c r="J54" s="143">
        <v>25414552</v>
      </c>
      <c r="K54" s="143">
        <v>24649235</v>
      </c>
      <c r="L54" s="143">
        <v>24427784</v>
      </c>
      <c r="M54" s="143">
        <v>23609050</v>
      </c>
      <c r="N54" s="143">
        <v>22791065</v>
      </c>
      <c r="O54" s="143">
        <v>21777356</v>
      </c>
      <c r="P54" s="143">
        <v>21073852</v>
      </c>
      <c r="Q54" s="143">
        <v>20363513</v>
      </c>
      <c r="R54" s="143">
        <v>20666993</v>
      </c>
      <c r="S54" s="143">
        <v>19456411</v>
      </c>
      <c r="T54" s="143">
        <v>20262155</v>
      </c>
      <c r="U54" s="143">
        <v>19841104</v>
      </c>
      <c r="V54" s="143">
        <v>17894867</v>
      </c>
      <c r="W54" s="143">
        <v>17472666</v>
      </c>
      <c r="X54" s="143">
        <v>17297668</v>
      </c>
      <c r="Y54" s="143">
        <v>16872604</v>
      </c>
      <c r="Z54" s="143">
        <v>15828798</v>
      </c>
    </row>
    <row r="55" spans="2:26" x14ac:dyDescent="0.25">
      <c r="B55" s="24" t="s">
        <v>478</v>
      </c>
      <c r="C55" s="138">
        <v>5323</v>
      </c>
      <c r="D55" s="138">
        <v>6168</v>
      </c>
      <c r="E55" s="138">
        <v>5693</v>
      </c>
      <c r="F55" s="138">
        <v>5785</v>
      </c>
      <c r="G55" s="138">
        <v>5293</v>
      </c>
      <c r="H55" s="138">
        <v>5351</v>
      </c>
      <c r="I55" s="138">
        <v>4788</v>
      </c>
      <c r="J55" s="138">
        <v>5602</v>
      </c>
      <c r="K55" s="138">
        <v>5958</v>
      </c>
      <c r="L55" s="138">
        <v>6184</v>
      </c>
      <c r="M55" s="138">
        <v>5585</v>
      </c>
      <c r="N55" s="138">
        <v>6365</v>
      </c>
      <c r="O55" s="138">
        <v>5910</v>
      </c>
      <c r="P55" s="138">
        <v>5355</v>
      </c>
      <c r="Q55" s="138">
        <v>4870</v>
      </c>
      <c r="R55" s="138">
        <v>5635</v>
      </c>
      <c r="S55" s="138">
        <v>5354</v>
      </c>
      <c r="T55" s="138">
        <v>5200</v>
      </c>
      <c r="U55" s="138">
        <v>4904</v>
      </c>
      <c r="V55" s="138">
        <v>4960</v>
      </c>
      <c r="W55" s="138">
        <v>4682</v>
      </c>
      <c r="X55" s="138">
        <v>4573</v>
      </c>
      <c r="Y55" s="138">
        <v>4458</v>
      </c>
      <c r="Z55" s="138">
        <v>4519</v>
      </c>
    </row>
    <row r="56" spans="2:26" x14ac:dyDescent="0.25">
      <c r="B56" s="26" t="s">
        <v>479</v>
      </c>
      <c r="C56" s="139">
        <v>28581703</v>
      </c>
      <c r="D56" s="139">
        <v>28734659</v>
      </c>
      <c r="E56" s="139">
        <v>28478860</v>
      </c>
      <c r="F56" s="139">
        <v>27920240</v>
      </c>
      <c r="G56" s="139">
        <v>27383079</v>
      </c>
      <c r="H56" s="139">
        <v>28065383</v>
      </c>
      <c r="I56" s="139">
        <v>26677624</v>
      </c>
      <c r="J56" s="139">
        <v>25420154</v>
      </c>
      <c r="K56" s="139">
        <v>24655193</v>
      </c>
      <c r="L56" s="139">
        <v>24433968</v>
      </c>
      <c r="M56" s="139">
        <v>23614635</v>
      </c>
      <c r="N56" s="139">
        <v>22797430</v>
      </c>
      <c r="O56" s="139">
        <v>21783266</v>
      </c>
      <c r="P56" s="139">
        <v>21079207</v>
      </c>
      <c r="Q56" s="139">
        <v>20368383</v>
      </c>
      <c r="R56" s="139">
        <v>20672628</v>
      </c>
      <c r="S56" s="139">
        <v>19461765</v>
      </c>
      <c r="T56" s="139">
        <v>20267355</v>
      </c>
      <c r="U56" s="139">
        <v>19846008</v>
      </c>
      <c r="V56" s="139">
        <v>17899827</v>
      </c>
      <c r="W56" s="139">
        <v>17477348</v>
      </c>
      <c r="X56" s="139">
        <v>17302241</v>
      </c>
      <c r="Y56" s="139">
        <v>16877062</v>
      </c>
      <c r="Z56" s="139">
        <v>15833317</v>
      </c>
    </row>
    <row r="57" spans="2:26" ht="15.75" thickBot="1" x14ac:dyDescent="0.3">
      <c r="B57" s="26" t="s">
        <v>480</v>
      </c>
      <c r="C57" s="144">
        <v>67028076</v>
      </c>
      <c r="D57" s="144">
        <v>64750143</v>
      </c>
      <c r="E57" s="144">
        <v>63411229</v>
      </c>
      <c r="F57" s="144">
        <v>63901931</v>
      </c>
      <c r="G57" s="144">
        <v>59726836</v>
      </c>
      <c r="H57" s="144">
        <v>63006898</v>
      </c>
      <c r="I57" s="144">
        <v>56740773</v>
      </c>
      <c r="J57" s="144">
        <v>57442030</v>
      </c>
      <c r="K57" s="144">
        <v>55000080</v>
      </c>
      <c r="L57" s="144">
        <v>56165430</v>
      </c>
      <c r="M57" s="144">
        <v>54543064</v>
      </c>
      <c r="N57" s="144">
        <v>54085360</v>
      </c>
      <c r="O57" s="144">
        <v>53670837</v>
      </c>
      <c r="P57" s="144">
        <v>54514041</v>
      </c>
      <c r="Q57" s="144">
        <v>53221386</v>
      </c>
      <c r="R57" s="144">
        <v>51067392</v>
      </c>
      <c r="S57" s="144">
        <v>52045808</v>
      </c>
      <c r="T57" s="144">
        <v>53116666</v>
      </c>
      <c r="U57" s="144">
        <v>53839254</v>
      </c>
      <c r="V57" s="144">
        <v>53011054</v>
      </c>
      <c r="W57" s="144">
        <v>54083080</v>
      </c>
      <c r="X57" s="144">
        <v>53326157</v>
      </c>
      <c r="Y57" s="144">
        <v>52535140</v>
      </c>
      <c r="Z57" s="144">
        <v>50381487</v>
      </c>
    </row>
    <row r="58" spans="2:26" ht="15.75" thickTop="1" x14ac:dyDescent="0.25"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</row>
  </sheetData>
  <mergeCells count="1">
    <mergeCell ref="B6:M8"/>
  </mergeCells>
  <conditionalFormatting sqref="B11:B57">
    <cfRule type="expression" dxfId="19" priority="17">
      <formula>MOD(ROW(),2)=0</formula>
    </cfRule>
  </conditionalFormatting>
  <conditionalFormatting sqref="C11:Z57">
    <cfRule type="expression" dxfId="18" priority="1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B6:AG85"/>
  <sheetViews>
    <sheetView showGridLines="0" showRowColHeaders="0" zoomScale="55" zoomScaleNormal="55" workbookViewId="0">
      <selection activeCell="M45" sqref="M4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57" bestFit="1" customWidth="1"/>
    <col min="3" max="4" width="16.140625" customWidth="1"/>
    <col min="5" max="5" width="22.140625" customWidth="1"/>
    <col min="6" max="6" width="14.7109375" customWidth="1"/>
    <col min="7" max="7" width="14" customWidth="1"/>
    <col min="8" max="8" width="17.5703125" customWidth="1"/>
    <col min="9" max="10" width="16.28515625" customWidth="1"/>
    <col min="11" max="12" width="17.140625" customWidth="1"/>
    <col min="13" max="14" width="16.28515625" customWidth="1"/>
    <col min="15" max="16" width="18.28515625" customWidth="1"/>
    <col min="17" max="17" width="16.85546875" customWidth="1"/>
    <col min="18" max="18" width="14.5703125" customWidth="1"/>
    <col min="19" max="20" width="15.85546875" bestFit="1" customWidth="1"/>
    <col min="21" max="21" width="16" bestFit="1" customWidth="1"/>
    <col min="22" max="22" width="16.5703125" bestFit="1" customWidth="1"/>
    <col min="23" max="23" width="15" bestFit="1" customWidth="1"/>
    <col min="24" max="24" width="15.85546875" bestFit="1" customWidth="1"/>
    <col min="25" max="25" width="16" bestFit="1" customWidth="1"/>
    <col min="26" max="26" width="16.5703125" bestFit="1" customWidth="1"/>
    <col min="27" max="27" width="15" bestFit="1" customWidth="1"/>
    <col min="28" max="28" width="15.85546875" bestFit="1" customWidth="1"/>
    <col min="29" max="29" width="16" bestFit="1" customWidth="1"/>
    <col min="30" max="30" width="16.5703125" bestFit="1" customWidth="1"/>
    <col min="31" max="35" width="12.85546875" customWidth="1"/>
  </cols>
  <sheetData>
    <row r="6" spans="2:33" ht="27.95" customHeight="1" x14ac:dyDescent="0.25">
      <c r="B6" s="36"/>
      <c r="C6" s="36"/>
      <c r="D6" s="36"/>
      <c r="E6" s="36"/>
      <c r="F6" s="36"/>
      <c r="G6" s="14"/>
      <c r="H6" s="14"/>
    </row>
    <row r="7" spans="2:33" ht="23.45" customHeight="1" x14ac:dyDescent="0.25">
      <c r="F7" s="35"/>
    </row>
    <row r="8" spans="2:33" ht="23.45" customHeight="1" x14ac:dyDescent="0.25">
      <c r="B8" s="245" t="s">
        <v>166</v>
      </c>
      <c r="C8" s="246"/>
      <c r="D8" s="247"/>
      <c r="F8" s="35"/>
      <c r="K8" s="17" t="s">
        <v>167</v>
      </c>
      <c r="M8" s="17"/>
    </row>
    <row r="9" spans="2:33" ht="23.45" customHeight="1" x14ac:dyDescent="0.25">
      <c r="K9" s="515" t="s">
        <v>481</v>
      </c>
      <c r="L9" s="515"/>
      <c r="M9" s="515"/>
      <c r="N9" s="515"/>
      <c r="O9" s="515"/>
      <c r="P9" s="515"/>
      <c r="Q9" s="515"/>
      <c r="R9" s="515"/>
      <c r="S9" s="515"/>
      <c r="T9" s="515"/>
      <c r="U9" s="515"/>
      <c r="V9" s="515"/>
      <c r="W9" s="515"/>
      <c r="X9" s="515"/>
      <c r="Y9" s="515"/>
      <c r="Z9" s="515"/>
      <c r="AA9" s="515"/>
      <c r="AB9" s="515"/>
      <c r="AC9" s="515"/>
      <c r="AD9" s="515"/>
      <c r="AE9" s="515"/>
      <c r="AF9" s="515"/>
      <c r="AG9" s="515"/>
    </row>
    <row r="10" spans="2:33" ht="33.75" customHeight="1" x14ac:dyDescent="0.25">
      <c r="B10" s="244" t="s">
        <v>482</v>
      </c>
      <c r="C10" s="243" t="s">
        <v>413</v>
      </c>
      <c r="D10" s="98" t="s">
        <v>414</v>
      </c>
      <c r="E10" s="98" t="s">
        <v>483</v>
      </c>
      <c r="F10" s="98" t="s">
        <v>415</v>
      </c>
      <c r="G10" s="98" t="s">
        <v>417</v>
      </c>
      <c r="H10" s="98" t="s">
        <v>484</v>
      </c>
      <c r="I10" s="260" t="s">
        <v>4</v>
      </c>
      <c r="K10" s="293" t="s">
        <v>172</v>
      </c>
      <c r="L10" s="293" t="s">
        <v>173</v>
      </c>
      <c r="M10" s="293" t="s">
        <v>174</v>
      </c>
      <c r="N10" s="293">
        <v>2024</v>
      </c>
      <c r="O10" s="293" t="s">
        <v>175</v>
      </c>
      <c r="P10" s="293" t="s">
        <v>176</v>
      </c>
      <c r="Q10" s="293" t="s">
        <v>177</v>
      </c>
      <c r="R10" s="67">
        <v>2023</v>
      </c>
      <c r="S10" s="235" t="s">
        <v>179</v>
      </c>
      <c r="T10" s="67" t="s">
        <v>180</v>
      </c>
      <c r="U10" s="67" t="s">
        <v>181</v>
      </c>
      <c r="V10" s="67">
        <v>2022</v>
      </c>
      <c r="W10" s="67" t="s">
        <v>182</v>
      </c>
      <c r="X10" s="67" t="s">
        <v>183</v>
      </c>
      <c r="Y10" s="67" t="s">
        <v>184</v>
      </c>
      <c r="Z10" s="67">
        <v>2021</v>
      </c>
      <c r="AA10" s="67" t="s">
        <v>185</v>
      </c>
      <c r="AB10" s="67" t="s">
        <v>186</v>
      </c>
      <c r="AC10" s="67" t="s">
        <v>187</v>
      </c>
      <c r="AD10" s="67">
        <v>2020</v>
      </c>
      <c r="AE10" s="67" t="s">
        <v>188</v>
      </c>
      <c r="AF10" s="67" t="s">
        <v>189</v>
      </c>
      <c r="AG10" s="67" t="s">
        <v>190</v>
      </c>
    </row>
    <row r="11" spans="2:33" x14ac:dyDescent="0.25">
      <c r="B11" s="174" t="s">
        <v>485</v>
      </c>
      <c r="C11" s="124">
        <v>319699</v>
      </c>
      <c r="D11" s="124">
        <v>180658</v>
      </c>
      <c r="E11" s="124">
        <v>104352</v>
      </c>
      <c r="F11" s="124">
        <v>977361</v>
      </c>
      <c r="G11" s="124">
        <v>137983</v>
      </c>
      <c r="H11" s="124">
        <v>155801</v>
      </c>
      <c r="I11" s="124">
        <v>1875854</v>
      </c>
      <c r="J11" s="357"/>
      <c r="K11" s="124">
        <v>796742</v>
      </c>
      <c r="L11" s="124">
        <v>1188281</v>
      </c>
      <c r="M11" s="124">
        <v>1038740</v>
      </c>
      <c r="N11" s="124">
        <v>7119287</v>
      </c>
      <c r="O11" s="124">
        <v>3280197</v>
      </c>
      <c r="P11" s="124">
        <v>1688586</v>
      </c>
      <c r="Q11" s="124">
        <v>1152891</v>
      </c>
      <c r="R11" s="176">
        <v>5766835</v>
      </c>
      <c r="S11" s="176">
        <v>1237307</v>
      </c>
      <c r="T11" s="176">
        <v>1245382</v>
      </c>
      <c r="U11" s="176">
        <v>1398206</v>
      </c>
      <c r="V11" s="176">
        <v>4094367</v>
      </c>
      <c r="W11" s="176">
        <v>1182353</v>
      </c>
      <c r="X11" s="176">
        <v>49876</v>
      </c>
      <c r="Y11" s="176">
        <v>1455571</v>
      </c>
      <c r="Z11" s="176">
        <v>3752869</v>
      </c>
      <c r="AA11" s="176">
        <v>421477</v>
      </c>
      <c r="AB11" s="176">
        <v>1946639</v>
      </c>
      <c r="AC11" s="176">
        <v>422351</v>
      </c>
      <c r="AD11" s="176">
        <v>2865121</v>
      </c>
      <c r="AE11" s="176">
        <v>579299</v>
      </c>
      <c r="AF11" s="176">
        <v>1081650</v>
      </c>
      <c r="AG11" s="176">
        <v>-68133</v>
      </c>
    </row>
    <row r="12" spans="2:33" x14ac:dyDescent="0.25">
      <c r="B12" s="174" t="s">
        <v>486</v>
      </c>
      <c r="C12" s="124">
        <v>67572</v>
      </c>
      <c r="D12" s="124">
        <v>20572</v>
      </c>
      <c r="E12" s="124">
        <v>10118</v>
      </c>
      <c r="F12" s="124">
        <v>213926</v>
      </c>
      <c r="G12" s="124">
        <v>-349</v>
      </c>
      <c r="H12" s="124">
        <v>45146</v>
      </c>
      <c r="I12" s="124">
        <v>356985</v>
      </c>
      <c r="J12" s="357"/>
      <c r="K12" s="124">
        <v>49787</v>
      </c>
      <c r="L12" s="124">
        <v>189809</v>
      </c>
      <c r="M12" s="124">
        <v>175026</v>
      </c>
      <c r="N12" s="124">
        <v>2237853</v>
      </c>
      <c r="O12" s="124">
        <v>1270423</v>
      </c>
      <c r="P12" s="124">
        <v>462337</v>
      </c>
      <c r="Q12" s="124">
        <v>348815</v>
      </c>
      <c r="R12" s="177">
        <v>1084325</v>
      </c>
      <c r="S12" s="177">
        <v>242337</v>
      </c>
      <c r="T12" s="177">
        <v>370099</v>
      </c>
      <c r="U12" s="177">
        <v>355185</v>
      </c>
      <c r="V12" s="177">
        <v>26189</v>
      </c>
      <c r="W12" s="177">
        <v>209871</v>
      </c>
      <c r="X12" s="177">
        <v>-855151</v>
      </c>
      <c r="Y12" s="177">
        <v>491496</v>
      </c>
      <c r="Z12" s="177">
        <v>945309</v>
      </c>
      <c r="AA12" s="177">
        <v>49710</v>
      </c>
      <c r="AB12" s="177">
        <v>880346</v>
      </c>
      <c r="AC12" s="177">
        <v>-80673</v>
      </c>
      <c r="AD12" s="177">
        <v>935716</v>
      </c>
      <c r="AE12" s="177">
        <v>153921</v>
      </c>
      <c r="AF12" s="177">
        <v>503384</v>
      </c>
      <c r="AG12" s="177">
        <v>-110244</v>
      </c>
    </row>
    <row r="13" spans="2:33" x14ac:dyDescent="0.25">
      <c r="B13" s="174" t="s">
        <v>487</v>
      </c>
      <c r="C13" s="124">
        <v>5713</v>
      </c>
      <c r="D13" s="124">
        <v>9235</v>
      </c>
      <c r="E13" s="124">
        <v>-4532</v>
      </c>
      <c r="F13" s="124">
        <v>218302</v>
      </c>
      <c r="G13" s="124">
        <v>19646</v>
      </c>
      <c r="H13" s="124">
        <v>42067</v>
      </c>
      <c r="I13" s="124">
        <v>290431</v>
      </c>
      <c r="J13" s="357"/>
      <c r="K13" s="124">
        <v>276062</v>
      </c>
      <c r="L13" s="124">
        <v>262960</v>
      </c>
      <c r="M13" s="124">
        <v>249631</v>
      </c>
      <c r="N13" s="124">
        <v>520792</v>
      </c>
      <c r="O13" s="124">
        <v>61545</v>
      </c>
      <c r="P13" s="124">
        <v>-118119</v>
      </c>
      <c r="Q13" s="124">
        <v>180986</v>
      </c>
      <c r="R13" s="176">
        <v>378966</v>
      </c>
      <c r="S13" s="176">
        <v>214852</v>
      </c>
      <c r="T13" s="176">
        <v>-39810</v>
      </c>
      <c r="U13" s="176">
        <v>105914</v>
      </c>
      <c r="V13" s="176">
        <v>1566621</v>
      </c>
      <c r="W13" s="176">
        <v>109461</v>
      </c>
      <c r="X13" s="176">
        <v>870949</v>
      </c>
      <c r="Y13" s="176">
        <v>-314163</v>
      </c>
      <c r="Z13" s="176">
        <v>2252993</v>
      </c>
      <c r="AA13" s="176">
        <v>1155490</v>
      </c>
      <c r="AB13" s="176">
        <v>-478528</v>
      </c>
      <c r="AC13" s="176">
        <v>1265220</v>
      </c>
      <c r="AD13" s="176">
        <v>905459</v>
      </c>
      <c r="AE13" s="176">
        <v>496619</v>
      </c>
      <c r="AF13" s="176">
        <v>35317</v>
      </c>
      <c r="AG13" s="176">
        <v>726746</v>
      </c>
    </row>
    <row r="14" spans="2:33" x14ac:dyDescent="0.25">
      <c r="B14" s="174" t="s">
        <v>254</v>
      </c>
      <c r="C14" s="124">
        <v>92232</v>
      </c>
      <c r="D14" s="124">
        <v>3977</v>
      </c>
      <c r="E14" s="124">
        <v>3</v>
      </c>
      <c r="F14" s="124">
        <v>290458</v>
      </c>
      <c r="G14" s="124">
        <v>26029</v>
      </c>
      <c r="H14" s="124">
        <v>10545</v>
      </c>
      <c r="I14" s="124">
        <v>423244</v>
      </c>
      <c r="J14" s="357"/>
      <c r="K14" s="124">
        <v>377932</v>
      </c>
      <c r="L14" s="124">
        <v>368393</v>
      </c>
      <c r="M14" s="124">
        <v>363847</v>
      </c>
      <c r="N14" s="124">
        <v>1376028</v>
      </c>
      <c r="O14" s="125">
        <v>345742</v>
      </c>
      <c r="P14" s="125">
        <v>337779</v>
      </c>
      <c r="Q14" s="125">
        <v>328542</v>
      </c>
      <c r="R14" s="313">
        <v>1274074</v>
      </c>
      <c r="S14" s="313">
        <v>316693</v>
      </c>
      <c r="T14" s="313">
        <v>303263</v>
      </c>
      <c r="U14" s="313">
        <v>302666</v>
      </c>
      <c r="V14" s="313">
        <v>1182084</v>
      </c>
      <c r="W14" s="313">
        <v>297607</v>
      </c>
      <c r="X14" s="313">
        <v>288020</v>
      </c>
      <c r="Y14" s="313">
        <v>283909</v>
      </c>
      <c r="Z14" s="313">
        <v>1049109</v>
      </c>
      <c r="AA14" s="313">
        <v>286400</v>
      </c>
      <c r="AB14" s="313">
        <v>241733</v>
      </c>
      <c r="AC14" s="313">
        <v>238431</v>
      </c>
      <c r="AD14" s="313">
        <v>989053</v>
      </c>
      <c r="AE14" s="313">
        <v>245089</v>
      </c>
      <c r="AF14" s="313">
        <v>245697</v>
      </c>
      <c r="AG14" s="313">
        <v>242752</v>
      </c>
    </row>
    <row r="15" spans="2:33" ht="15.75" thickBot="1" x14ac:dyDescent="0.3">
      <c r="B15" s="175" t="s">
        <v>488</v>
      </c>
      <c r="C15" s="291">
        <v>485216</v>
      </c>
      <c r="D15" s="291">
        <v>214442</v>
      </c>
      <c r="E15" s="291">
        <v>109941</v>
      </c>
      <c r="F15" s="291">
        <v>1700047</v>
      </c>
      <c r="G15" s="291">
        <v>183309</v>
      </c>
      <c r="H15" s="291">
        <v>253559</v>
      </c>
      <c r="I15" s="292">
        <v>2946514</v>
      </c>
      <c r="J15" s="357"/>
      <c r="K15" s="292">
        <v>1500523</v>
      </c>
      <c r="L15" s="292">
        <v>2009443</v>
      </c>
      <c r="M15" s="291">
        <v>1827244</v>
      </c>
      <c r="N15" s="291">
        <f t="shared" ref="N15" si="0">SUM(N11:N14)</f>
        <v>11253960</v>
      </c>
      <c r="O15" s="310">
        <v>4957907</v>
      </c>
      <c r="P15" s="310">
        <v>2370583</v>
      </c>
      <c r="Q15" s="311">
        <v>2011234</v>
      </c>
      <c r="R15" s="312">
        <v>8504200</v>
      </c>
      <c r="S15" s="312">
        <v>2011189</v>
      </c>
      <c r="T15" s="312">
        <f t="shared" ref="T15:AG15" si="1">SUM(T11:T14)</f>
        <v>1878934</v>
      </c>
      <c r="U15" s="312">
        <f t="shared" si="1"/>
        <v>2161971</v>
      </c>
      <c r="V15" s="312">
        <f t="shared" si="1"/>
        <v>6869261</v>
      </c>
      <c r="W15" s="312">
        <f t="shared" si="1"/>
        <v>1799292</v>
      </c>
      <c r="X15" s="312">
        <f t="shared" si="1"/>
        <v>353694</v>
      </c>
      <c r="Y15" s="312">
        <f t="shared" si="1"/>
        <v>1916813</v>
      </c>
      <c r="Z15" s="312">
        <f>SUM(Z11:Z14)</f>
        <v>8000280</v>
      </c>
      <c r="AA15" s="312">
        <f>SUM(AA11:AA14)</f>
        <v>1913077</v>
      </c>
      <c r="AB15" s="312">
        <f t="shared" si="1"/>
        <v>2590190</v>
      </c>
      <c r="AC15" s="312">
        <f t="shared" si="1"/>
        <v>1845329</v>
      </c>
      <c r="AD15" s="312">
        <f t="shared" si="1"/>
        <v>5695349</v>
      </c>
      <c r="AE15" s="312">
        <f t="shared" si="1"/>
        <v>1474928</v>
      </c>
      <c r="AF15" s="312">
        <f t="shared" si="1"/>
        <v>1866048</v>
      </c>
      <c r="AG15" s="312">
        <f t="shared" si="1"/>
        <v>791121</v>
      </c>
    </row>
    <row r="16" spans="2:33" ht="15.75" thickTop="1" x14ac:dyDescent="0.25">
      <c r="B16" s="175" t="s">
        <v>489</v>
      </c>
      <c r="C16" s="124"/>
      <c r="D16" s="124"/>
      <c r="E16" s="124"/>
      <c r="F16" s="124"/>
      <c r="G16" s="124"/>
      <c r="H16" s="124"/>
      <c r="I16" s="124"/>
      <c r="J16" s="357"/>
    </row>
    <row r="17" spans="2:33" x14ac:dyDescent="0.25">
      <c r="B17" s="174" t="s">
        <v>490</v>
      </c>
      <c r="C17" s="124">
        <v>0</v>
      </c>
      <c r="D17" s="124">
        <v>0</v>
      </c>
      <c r="E17" s="124">
        <v>0</v>
      </c>
      <c r="F17" s="124">
        <v>0</v>
      </c>
      <c r="G17" s="124">
        <v>-593</v>
      </c>
      <c r="H17" s="124">
        <v>0</v>
      </c>
      <c r="I17" s="124">
        <v>-593</v>
      </c>
      <c r="J17" s="357"/>
      <c r="K17" s="326"/>
      <c r="L17" s="326"/>
      <c r="M17" s="326"/>
      <c r="N17" s="326"/>
      <c r="O17" s="326"/>
      <c r="P17" s="326"/>
      <c r="Q17" s="326"/>
      <c r="R17" s="326"/>
      <c r="S17" s="326"/>
      <c r="T17" s="326"/>
      <c r="U17" s="326"/>
      <c r="V17" s="326"/>
      <c r="W17" s="326"/>
      <c r="X17" s="326"/>
      <c r="Y17" s="326"/>
      <c r="Z17" s="326"/>
      <c r="AA17" s="326"/>
      <c r="AB17" s="326"/>
      <c r="AC17" s="326"/>
      <c r="AD17" s="326"/>
      <c r="AE17" s="326"/>
      <c r="AF17" s="326"/>
      <c r="AG17" s="105">
        <f t="shared" ref="AG17" si="2">SUM(AH11:AH14)-AH15</f>
        <v>0</v>
      </c>
    </row>
    <row r="18" spans="2:33" x14ac:dyDescent="0.25">
      <c r="B18" s="174" t="s">
        <v>491</v>
      </c>
      <c r="C18" s="124">
        <v>-121104</v>
      </c>
      <c r="D18" s="124">
        <v>-74827</v>
      </c>
      <c r="E18" s="124">
        <v>-17143</v>
      </c>
      <c r="F18" s="124">
        <v>-864844</v>
      </c>
      <c r="G18" s="124">
        <v>0</v>
      </c>
      <c r="H18" s="124">
        <v>-116246</v>
      </c>
      <c r="I18" s="124">
        <v>-1194164</v>
      </c>
      <c r="J18" s="357"/>
      <c r="K18" s="326"/>
      <c r="L18" s="326"/>
      <c r="M18" s="326"/>
      <c r="N18" s="326"/>
      <c r="O18" s="326"/>
      <c r="P18" s="326"/>
      <c r="Q18" s="326"/>
      <c r="R18" s="326"/>
      <c r="S18" s="326"/>
      <c r="T18" s="326"/>
      <c r="U18" s="326"/>
      <c r="V18" s="326"/>
      <c r="W18" s="326"/>
      <c r="X18" s="326"/>
      <c r="Y18" s="326"/>
      <c r="Z18" s="326"/>
      <c r="AA18" s="326"/>
      <c r="AB18" s="326"/>
      <c r="AC18" s="326"/>
      <c r="AD18" s="326"/>
      <c r="AE18" s="326"/>
      <c r="AF18" s="326"/>
      <c r="AG18" s="105"/>
    </row>
    <row r="19" spans="2:33" x14ac:dyDescent="0.25">
      <c r="B19" s="174" t="s">
        <v>262</v>
      </c>
      <c r="C19" s="124">
        <v>0</v>
      </c>
      <c r="D19" s="124">
        <v>0</v>
      </c>
      <c r="E19" s="124">
        <v>0</v>
      </c>
      <c r="F19" s="124">
        <v>0</v>
      </c>
      <c r="G19" s="124">
        <v>0</v>
      </c>
      <c r="H19" s="124">
        <v>0</v>
      </c>
      <c r="I19" s="124">
        <v>0</v>
      </c>
      <c r="J19" s="357"/>
      <c r="K19" s="326"/>
      <c r="L19" s="326"/>
      <c r="M19" s="326"/>
      <c r="N19" s="326"/>
      <c r="O19" s="326"/>
      <c r="P19" s="326"/>
      <c r="Q19" s="326"/>
      <c r="R19" s="326"/>
      <c r="S19" s="326"/>
      <c r="T19" s="326"/>
      <c r="U19" s="326"/>
      <c r="V19" s="326"/>
      <c r="W19" s="326"/>
      <c r="X19" s="326"/>
      <c r="Y19" s="326"/>
      <c r="Z19" s="326"/>
      <c r="AA19" s="326"/>
      <c r="AB19" s="326"/>
      <c r="AC19" s="326"/>
      <c r="AD19" s="326"/>
      <c r="AE19" s="326"/>
      <c r="AF19" s="326"/>
      <c r="AG19" s="105"/>
    </row>
    <row r="20" spans="2:33" x14ac:dyDescent="0.25">
      <c r="B20" s="174" t="s">
        <v>492</v>
      </c>
      <c r="C20" s="124">
        <v>-522</v>
      </c>
      <c r="D20" s="124">
        <v>423</v>
      </c>
      <c r="E20" s="124">
        <v>5</v>
      </c>
      <c r="F20" s="124">
        <v>-386</v>
      </c>
      <c r="G20" s="124">
        <v>0</v>
      </c>
      <c r="H20" s="124">
        <v>-438</v>
      </c>
      <c r="I20" s="124">
        <v>-918</v>
      </c>
      <c r="J20" s="357"/>
      <c r="K20" s="326"/>
      <c r="L20" s="326"/>
      <c r="M20" s="326"/>
      <c r="N20" s="326"/>
      <c r="O20" s="326"/>
      <c r="P20" s="326"/>
      <c r="Q20" s="326"/>
      <c r="R20" s="326"/>
      <c r="S20" s="326"/>
      <c r="T20" s="326"/>
      <c r="U20" s="326"/>
      <c r="V20" s="326"/>
      <c r="W20" s="326"/>
      <c r="X20" s="326"/>
      <c r="Y20" s="326"/>
      <c r="Z20" s="326"/>
      <c r="AA20" s="326"/>
      <c r="AB20" s="326"/>
      <c r="AC20" s="326"/>
      <c r="AD20" s="326"/>
      <c r="AE20" s="326"/>
      <c r="AF20" s="326"/>
      <c r="AG20" s="105"/>
    </row>
    <row r="21" spans="2:33" x14ac:dyDescent="0.25">
      <c r="B21" s="174" t="s">
        <v>266</v>
      </c>
      <c r="C21" s="124">
        <v>0</v>
      </c>
      <c r="D21" s="124">
        <v>0</v>
      </c>
      <c r="E21" s="124">
        <v>0</v>
      </c>
      <c r="F21" s="124">
        <v>0</v>
      </c>
      <c r="G21" s="124">
        <v>0</v>
      </c>
      <c r="H21" s="124">
        <v>-59520</v>
      </c>
      <c r="I21" s="124">
        <v>-59520</v>
      </c>
      <c r="J21" s="357"/>
      <c r="K21" s="326"/>
      <c r="L21" s="326"/>
      <c r="M21" s="326"/>
      <c r="N21" s="326"/>
      <c r="O21" s="326"/>
      <c r="P21" s="326"/>
      <c r="Q21" s="326"/>
      <c r="R21" s="326"/>
      <c r="S21" s="326"/>
      <c r="T21" s="326"/>
      <c r="U21" s="326"/>
      <c r="V21" s="326"/>
      <c r="W21" s="326"/>
      <c r="X21" s="326"/>
      <c r="Y21" s="326"/>
      <c r="Z21" s="326"/>
      <c r="AA21" s="326"/>
      <c r="AB21" s="326"/>
      <c r="AC21" s="326"/>
      <c r="AD21" s="326"/>
      <c r="AE21" s="326"/>
      <c r="AF21" s="326"/>
      <c r="AG21" s="105"/>
    </row>
    <row r="22" spans="2:33" x14ac:dyDescent="0.25">
      <c r="B22" s="174" t="s">
        <v>493</v>
      </c>
      <c r="C22" s="124">
        <v>0</v>
      </c>
      <c r="D22" s="124">
        <v>0</v>
      </c>
      <c r="E22" s="124">
        <v>0</v>
      </c>
      <c r="F22" s="124">
        <v>0</v>
      </c>
      <c r="G22" s="124">
        <v>0</v>
      </c>
      <c r="H22" s="124">
        <v>-12446</v>
      </c>
      <c r="I22" s="124">
        <v>-12446</v>
      </c>
      <c r="J22" s="357"/>
      <c r="K22" s="326"/>
      <c r="L22" s="326"/>
      <c r="M22" s="326"/>
      <c r="N22" s="326"/>
      <c r="O22" s="326"/>
      <c r="P22" s="326"/>
      <c r="Q22" s="326"/>
      <c r="R22" s="326"/>
      <c r="S22" s="326"/>
      <c r="T22" s="326"/>
      <c r="U22" s="326"/>
      <c r="V22" s="326"/>
      <c r="W22" s="326"/>
      <c r="X22" s="326"/>
      <c r="Y22" s="326"/>
      <c r="Z22" s="326"/>
      <c r="AA22" s="326"/>
      <c r="AB22" s="326"/>
      <c r="AC22" s="326"/>
      <c r="AD22" s="326"/>
      <c r="AE22" s="326"/>
      <c r="AF22" s="326"/>
      <c r="AG22" s="105"/>
    </row>
    <row r="23" spans="2:33" x14ac:dyDescent="0.25">
      <c r="B23" s="174" t="s">
        <v>494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-61746</v>
      </c>
      <c r="I23" s="124">
        <v>-61746</v>
      </c>
      <c r="J23" s="357"/>
      <c r="K23" s="326"/>
      <c r="L23" s="326"/>
      <c r="M23" s="326"/>
      <c r="N23" s="326"/>
      <c r="O23" s="326"/>
      <c r="P23" s="326"/>
      <c r="Q23" s="326"/>
      <c r="R23" s="326"/>
      <c r="S23" s="326"/>
      <c r="T23" s="326"/>
      <c r="U23" s="326"/>
      <c r="V23" s="326"/>
      <c r="W23" s="326"/>
      <c r="X23" s="326"/>
      <c r="Y23" s="326"/>
      <c r="Z23" s="326"/>
      <c r="AA23" s="326"/>
      <c r="AB23" s="326"/>
      <c r="AC23" s="326"/>
      <c r="AD23" s="326"/>
      <c r="AE23" s="326"/>
      <c r="AF23" s="326"/>
      <c r="AG23" s="105"/>
    </row>
    <row r="24" spans="2:33" x14ac:dyDescent="0.25">
      <c r="B24" s="174" t="s">
        <v>495</v>
      </c>
      <c r="C24" s="124">
        <v>28188</v>
      </c>
      <c r="D24" s="124">
        <v>17416</v>
      </c>
      <c r="E24" s="124">
        <v>3990</v>
      </c>
      <c r="F24" s="124">
        <v>138741</v>
      </c>
      <c r="G24" s="124" t="s">
        <v>496</v>
      </c>
      <c r="H24" s="124">
        <v>5364</v>
      </c>
      <c r="I24" s="124">
        <v>193699</v>
      </c>
      <c r="J24" s="357"/>
      <c r="K24" s="326"/>
      <c r="L24" s="326"/>
      <c r="M24" s="326"/>
      <c r="N24" s="326"/>
      <c r="O24" s="326"/>
      <c r="P24" s="326"/>
      <c r="Q24" s="326"/>
      <c r="R24" s="326"/>
      <c r="S24" s="326"/>
      <c r="T24" s="326"/>
      <c r="U24" s="326"/>
      <c r="V24" s="326"/>
      <c r="W24" s="326"/>
      <c r="X24" s="326"/>
      <c r="Y24" s="326"/>
      <c r="Z24" s="326"/>
      <c r="AA24" s="326"/>
      <c r="AB24" s="326"/>
      <c r="AC24" s="326"/>
      <c r="AD24" s="326"/>
      <c r="AE24" s="326"/>
      <c r="AF24" s="326"/>
      <c r="AG24" s="105"/>
    </row>
    <row r="25" spans="2:33" ht="15.75" thickBot="1" x14ac:dyDescent="0.3">
      <c r="B25" s="175" t="s">
        <v>497</v>
      </c>
      <c r="C25" s="128">
        <v>391778</v>
      </c>
      <c r="D25" s="128">
        <v>157454</v>
      </c>
      <c r="E25" s="128">
        <v>96793</v>
      </c>
      <c r="F25" s="128">
        <v>973558</v>
      </c>
      <c r="G25" s="128">
        <v>182716</v>
      </c>
      <c r="H25" s="128">
        <v>8527</v>
      </c>
      <c r="I25" s="128">
        <v>1810826</v>
      </c>
      <c r="J25" s="357"/>
      <c r="K25" s="326"/>
      <c r="L25" s="326"/>
      <c r="M25" s="326"/>
      <c r="N25" s="326"/>
      <c r="O25" s="326"/>
      <c r="P25" s="326"/>
      <c r="Q25" s="326"/>
      <c r="R25" s="326"/>
      <c r="S25" s="326"/>
      <c r="T25" s="326"/>
      <c r="U25" s="326"/>
      <c r="V25" s="326"/>
      <c r="W25" s="326"/>
      <c r="X25" s="326"/>
      <c r="Y25" s="326"/>
      <c r="Z25" s="326"/>
      <c r="AA25" s="326"/>
      <c r="AB25" s="326"/>
      <c r="AC25" s="326"/>
      <c r="AD25" s="326"/>
      <c r="AE25" s="326"/>
      <c r="AF25" s="326"/>
      <c r="AG25" s="105"/>
    </row>
    <row r="26" spans="2:33" ht="15.75" thickTop="1" x14ac:dyDescent="0.25">
      <c r="B26" s="32"/>
      <c r="C26" s="309"/>
      <c r="D26" s="309"/>
      <c r="E26" s="309"/>
      <c r="F26" s="309"/>
      <c r="G26" s="309"/>
      <c r="H26" s="309"/>
      <c r="I26" s="309"/>
      <c r="K26" s="326"/>
      <c r="L26" s="326"/>
      <c r="M26" s="326"/>
      <c r="N26" s="326"/>
      <c r="O26" s="326"/>
      <c r="P26" s="326"/>
      <c r="Q26" s="326"/>
      <c r="R26" s="326"/>
      <c r="S26" s="326"/>
      <c r="T26" s="326"/>
      <c r="U26" s="326"/>
      <c r="V26" s="326"/>
      <c r="W26" s="326"/>
      <c r="X26" s="326"/>
      <c r="Y26" s="326"/>
      <c r="Z26" s="326"/>
      <c r="AA26" s="326"/>
      <c r="AB26" s="326"/>
      <c r="AC26" s="326"/>
      <c r="AD26" s="326"/>
      <c r="AE26" s="326"/>
      <c r="AF26" s="326"/>
      <c r="AG26" s="105"/>
    </row>
    <row r="27" spans="2:33" x14ac:dyDescent="0.25">
      <c r="B27" s="32"/>
      <c r="C27" s="32"/>
      <c r="D27" s="32"/>
      <c r="E27" s="32"/>
      <c r="F27" s="32"/>
      <c r="G27" s="32"/>
      <c r="H27" s="32"/>
      <c r="I27" s="334"/>
      <c r="N27" s="326"/>
      <c r="P27" s="326"/>
      <c r="R27" s="326"/>
      <c r="T27" s="326"/>
    </row>
    <row r="28" spans="2:33" x14ac:dyDescent="0.25">
      <c r="N28" s="326"/>
      <c r="P28" s="326"/>
      <c r="R28" s="326"/>
      <c r="T28" s="326"/>
    </row>
    <row r="29" spans="2:33" x14ac:dyDescent="0.25">
      <c r="N29" s="326"/>
      <c r="P29" s="326"/>
      <c r="R29" s="326"/>
      <c r="T29" s="326"/>
    </row>
    <row r="30" spans="2:33" ht="25.5" x14ac:dyDescent="0.25">
      <c r="B30" s="244" t="s">
        <v>498</v>
      </c>
      <c r="C30" s="243" t="s">
        <v>413</v>
      </c>
      <c r="D30" s="98" t="s">
        <v>414</v>
      </c>
      <c r="E30" s="98" t="s">
        <v>483</v>
      </c>
      <c r="F30" s="98" t="s">
        <v>415</v>
      </c>
      <c r="G30" s="98" t="s">
        <v>417</v>
      </c>
      <c r="H30" s="98" t="s">
        <v>484</v>
      </c>
      <c r="I30" s="260" t="s">
        <v>4</v>
      </c>
      <c r="K30" s="326"/>
      <c r="N30" s="326"/>
      <c r="P30" s="326"/>
      <c r="R30" s="326"/>
      <c r="T30" s="326"/>
    </row>
    <row r="31" spans="2:33" x14ac:dyDescent="0.25">
      <c r="B31" s="174" t="s">
        <v>485</v>
      </c>
      <c r="C31" s="124">
        <v>327459</v>
      </c>
      <c r="D31" s="124">
        <v>118783</v>
      </c>
      <c r="E31" s="124">
        <v>128453</v>
      </c>
      <c r="F31" s="124">
        <v>451757</v>
      </c>
      <c r="G31" s="124">
        <v>112100</v>
      </c>
      <c r="H31" s="124">
        <v>-140939</v>
      </c>
      <c r="I31" s="124">
        <v>997613</v>
      </c>
      <c r="K31" s="326"/>
    </row>
    <row r="32" spans="2:33" x14ac:dyDescent="0.25">
      <c r="B32" s="174" t="s">
        <v>486</v>
      </c>
      <c r="C32" s="124">
        <v>49915</v>
      </c>
      <c r="D32" s="124">
        <v>6403</v>
      </c>
      <c r="E32" s="124">
        <v>32598</v>
      </c>
      <c r="F32" s="124">
        <v>116608</v>
      </c>
      <c r="G32" s="124">
        <v>26795</v>
      </c>
      <c r="H32" s="124">
        <v>-76041</v>
      </c>
      <c r="I32" s="124">
        <v>156278</v>
      </c>
      <c r="K32" s="326"/>
    </row>
    <row r="33" spans="2:11" x14ac:dyDescent="0.25">
      <c r="B33" s="174" t="s">
        <v>487</v>
      </c>
      <c r="C33" s="124">
        <v>79355</v>
      </c>
      <c r="D33" s="124">
        <v>68226</v>
      </c>
      <c r="E33" s="124">
        <v>-6079</v>
      </c>
      <c r="F33" s="124">
        <v>137898</v>
      </c>
      <c r="G33" s="124">
        <v>15190</v>
      </c>
      <c r="H33" s="124">
        <v>101790</v>
      </c>
      <c r="I33" s="124">
        <v>396380</v>
      </c>
      <c r="K33" s="326"/>
    </row>
    <row r="34" spans="2:11" x14ac:dyDescent="0.25">
      <c r="B34" s="174" t="s">
        <v>254</v>
      </c>
      <c r="C34" s="124">
        <v>78857</v>
      </c>
      <c r="D34" s="124">
        <v>2626</v>
      </c>
      <c r="E34" s="124">
        <v>3</v>
      </c>
      <c r="F34" s="124">
        <v>251511</v>
      </c>
      <c r="G34" s="124">
        <v>25065</v>
      </c>
      <c r="H34" s="124">
        <v>5933</v>
      </c>
      <c r="I34" s="124">
        <v>363995</v>
      </c>
    </row>
    <row r="35" spans="2:11" ht="15.75" thickBot="1" x14ac:dyDescent="0.3">
      <c r="B35" s="175" t="s">
        <v>499</v>
      </c>
      <c r="C35" s="291">
        <v>535586</v>
      </c>
      <c r="D35" s="291">
        <v>196038</v>
      </c>
      <c r="E35" s="291">
        <v>154975</v>
      </c>
      <c r="F35" s="291">
        <v>957774</v>
      </c>
      <c r="G35" s="291">
        <v>179150</v>
      </c>
      <c r="H35" s="291">
        <v>-109257</v>
      </c>
      <c r="I35" s="292">
        <v>1914266</v>
      </c>
    </row>
    <row r="36" spans="2:11" ht="15.75" thickTop="1" x14ac:dyDescent="0.25">
      <c r="B36" s="175" t="s">
        <v>489</v>
      </c>
      <c r="C36" s="124"/>
      <c r="D36" s="124"/>
      <c r="E36" s="124"/>
      <c r="F36" s="124"/>
      <c r="G36" s="124"/>
      <c r="H36" s="124"/>
      <c r="I36" s="124"/>
    </row>
    <row r="37" spans="2:11" x14ac:dyDescent="0.25">
      <c r="B37" s="174" t="s">
        <v>490</v>
      </c>
      <c r="C37" s="124" t="s">
        <v>207</v>
      </c>
      <c r="D37" s="124" t="s">
        <v>207</v>
      </c>
      <c r="E37" s="124" t="s">
        <v>207</v>
      </c>
      <c r="F37" s="124" t="s">
        <v>207</v>
      </c>
      <c r="G37" s="124">
        <v>-482</v>
      </c>
      <c r="H37" s="124" t="s">
        <v>207</v>
      </c>
      <c r="I37" s="124">
        <v>-482</v>
      </c>
    </row>
    <row r="38" spans="2:11" ht="21.75" customHeight="1" x14ac:dyDescent="0.25">
      <c r="B38" s="174" t="s">
        <v>256</v>
      </c>
      <c r="C38" s="124">
        <v>-17751</v>
      </c>
      <c r="D38" s="124">
        <v>0</v>
      </c>
      <c r="E38" s="124" t="s">
        <v>207</v>
      </c>
      <c r="F38" s="124" t="s">
        <v>207</v>
      </c>
      <c r="G38" s="124" t="s">
        <v>207</v>
      </c>
      <c r="H38" s="124" t="s">
        <v>207</v>
      </c>
      <c r="I38" s="124">
        <v>-17751</v>
      </c>
    </row>
    <row r="39" spans="2:11" x14ac:dyDescent="0.25">
      <c r="B39" s="174" t="s">
        <v>500</v>
      </c>
      <c r="C39" s="124" t="s">
        <v>207</v>
      </c>
      <c r="D39" s="124" t="s">
        <v>207</v>
      </c>
      <c r="E39" s="124" t="s">
        <v>207</v>
      </c>
      <c r="F39" s="124" t="s">
        <v>207</v>
      </c>
      <c r="G39" s="124" t="s">
        <v>207</v>
      </c>
      <c r="H39" s="124">
        <v>40745</v>
      </c>
      <c r="I39" s="124">
        <v>40745</v>
      </c>
    </row>
    <row r="40" spans="2:11" ht="15.75" thickBot="1" x14ac:dyDescent="0.3">
      <c r="B40" s="175" t="s">
        <v>497</v>
      </c>
      <c r="C40" s="128">
        <v>517835</v>
      </c>
      <c r="D40" s="128">
        <v>196038</v>
      </c>
      <c r="E40" s="128">
        <v>154975</v>
      </c>
      <c r="F40" s="128">
        <v>957774</v>
      </c>
      <c r="G40" s="128">
        <v>178668</v>
      </c>
      <c r="H40" s="128">
        <v>-68512</v>
      </c>
      <c r="I40" s="128">
        <v>1936778</v>
      </c>
    </row>
    <row r="41" spans="2:11" ht="15.75" thickTop="1" x14ac:dyDescent="0.25">
      <c r="C41" s="326"/>
      <c r="D41" s="326"/>
      <c r="E41" s="326"/>
      <c r="F41" s="326"/>
      <c r="G41" s="326"/>
      <c r="H41" s="326"/>
      <c r="I41" s="326"/>
    </row>
    <row r="42" spans="2:11" x14ac:dyDescent="0.25">
      <c r="I42" s="332"/>
    </row>
    <row r="43" spans="2:11" ht="20.25" x14ac:dyDescent="0.3">
      <c r="B43" s="391" t="s">
        <v>213</v>
      </c>
      <c r="C43" s="392"/>
      <c r="D43" s="393"/>
    </row>
    <row r="44" spans="2:11" ht="22.5" customHeight="1" x14ac:dyDescent="0.25">
      <c r="B44" s="394"/>
      <c r="C44" s="394"/>
      <c r="D44" s="394"/>
    </row>
    <row r="45" spans="2:11" x14ac:dyDescent="0.25">
      <c r="B45" s="395" t="s">
        <v>167</v>
      </c>
      <c r="C45" s="394"/>
      <c r="D45" s="394"/>
    </row>
    <row r="47" spans="2:11" ht="25.5" x14ac:dyDescent="0.25">
      <c r="B47" s="244" t="s">
        <v>501</v>
      </c>
      <c r="C47" s="243" t="s">
        <v>413</v>
      </c>
      <c r="D47" s="98" t="s">
        <v>414</v>
      </c>
      <c r="E47" s="98" t="s">
        <v>483</v>
      </c>
      <c r="F47" s="98" t="s">
        <v>415</v>
      </c>
      <c r="G47" s="98" t="s">
        <v>417</v>
      </c>
      <c r="H47" s="98" t="s">
        <v>484</v>
      </c>
      <c r="I47" s="260" t="s">
        <v>4</v>
      </c>
    </row>
    <row r="48" spans="2:11" x14ac:dyDescent="0.25">
      <c r="B48" s="174" t="s">
        <v>502</v>
      </c>
      <c r="C48" s="124">
        <v>1520779</v>
      </c>
      <c r="D48" s="124">
        <v>451964</v>
      </c>
      <c r="E48" s="124">
        <v>163237</v>
      </c>
      <c r="F48" s="124">
        <v>2121172</v>
      </c>
      <c r="G48" s="124">
        <v>513560</v>
      </c>
      <c r="H48" s="124">
        <v>128905</v>
      </c>
      <c r="I48" s="124">
        <v>4899617</v>
      </c>
    </row>
    <row r="49" spans="2:11" x14ac:dyDescent="0.25">
      <c r="B49" s="174" t="s">
        <v>486</v>
      </c>
      <c r="C49" s="124">
        <v>184582</v>
      </c>
      <c r="D49" s="124">
        <v>45377</v>
      </c>
      <c r="E49" s="124">
        <v>-35144</v>
      </c>
      <c r="F49" s="124">
        <v>425838</v>
      </c>
      <c r="G49" s="124">
        <v>183103</v>
      </c>
      <c r="H49" s="124">
        <v>-32149</v>
      </c>
      <c r="I49" s="124">
        <v>771607</v>
      </c>
    </row>
    <row r="50" spans="2:11" x14ac:dyDescent="0.25">
      <c r="B50" s="174" t="s">
        <v>487</v>
      </c>
      <c r="C50" s="124">
        <v>-2250</v>
      </c>
      <c r="D50" s="124">
        <v>30516</v>
      </c>
      <c r="E50" s="124">
        <v>-17335</v>
      </c>
      <c r="F50" s="124">
        <v>886301</v>
      </c>
      <c r="G50" s="124">
        <v>49364</v>
      </c>
      <c r="H50" s="124">
        <v>132488</v>
      </c>
      <c r="I50" s="124">
        <v>1079084</v>
      </c>
    </row>
    <row r="51" spans="2:11" x14ac:dyDescent="0.25">
      <c r="B51" s="174" t="s">
        <v>254</v>
      </c>
      <c r="C51" s="124">
        <v>329560</v>
      </c>
      <c r="D51" s="124">
        <v>15106</v>
      </c>
      <c r="E51" s="124">
        <v>11</v>
      </c>
      <c r="F51" s="124">
        <v>1054325</v>
      </c>
      <c r="G51" s="124">
        <v>102405</v>
      </c>
      <c r="H51" s="124">
        <v>32009</v>
      </c>
      <c r="I51" s="124">
        <v>1533416</v>
      </c>
    </row>
    <row r="52" spans="2:11" ht="15.75" thickBot="1" x14ac:dyDescent="0.3">
      <c r="B52" s="175" t="s">
        <v>499</v>
      </c>
      <c r="C52" s="291">
        <f>SUM(C48:C51)</f>
        <v>2032671</v>
      </c>
      <c r="D52" s="291">
        <f t="shared" ref="D52:I52" si="3">SUM(D48:D51)</f>
        <v>542963</v>
      </c>
      <c r="E52" s="291">
        <f t="shared" si="3"/>
        <v>110769</v>
      </c>
      <c r="F52" s="291">
        <f t="shared" si="3"/>
        <v>4487636</v>
      </c>
      <c r="G52" s="291">
        <f t="shared" si="3"/>
        <v>848432</v>
      </c>
      <c r="H52" s="291">
        <f t="shared" si="3"/>
        <v>261253</v>
      </c>
      <c r="I52" s="291">
        <f t="shared" si="3"/>
        <v>8283724</v>
      </c>
      <c r="K52" s="326"/>
    </row>
    <row r="53" spans="2:11" ht="15.75" thickTop="1" x14ac:dyDescent="0.25">
      <c r="B53" s="175" t="s">
        <v>489</v>
      </c>
      <c r="C53" s="124"/>
      <c r="D53" s="124"/>
      <c r="E53" s="124"/>
      <c r="F53" s="124"/>
      <c r="G53" s="124"/>
      <c r="H53" s="124"/>
      <c r="I53" s="124"/>
    </row>
    <row r="54" spans="2:11" x14ac:dyDescent="0.25">
      <c r="B54" s="174" t="s">
        <v>490</v>
      </c>
      <c r="C54" s="124">
        <v>0</v>
      </c>
      <c r="D54" s="124">
        <v>0</v>
      </c>
      <c r="E54" s="124">
        <v>0</v>
      </c>
      <c r="F54" s="124">
        <v>0</v>
      </c>
      <c r="G54" s="124">
        <v>-2208</v>
      </c>
      <c r="H54" s="124">
        <v>0</v>
      </c>
      <c r="I54" s="124">
        <v>-2208</v>
      </c>
    </row>
    <row r="55" spans="2:11" x14ac:dyDescent="0.25">
      <c r="B55" s="174" t="s">
        <v>503</v>
      </c>
      <c r="C55" s="124">
        <v>-127904</v>
      </c>
      <c r="D55" s="124">
        <v>-79027</v>
      </c>
      <c r="E55" s="124">
        <v>-18105</v>
      </c>
      <c r="F55" s="124">
        <v>-921761</v>
      </c>
      <c r="G55" s="124">
        <v>0</v>
      </c>
      <c r="H55" s="124">
        <v>-118798</v>
      </c>
      <c r="I55" s="124">
        <v>-1265595</v>
      </c>
    </row>
    <row r="56" spans="2:11" x14ac:dyDescent="0.25">
      <c r="B56" s="174" t="s">
        <v>504</v>
      </c>
      <c r="C56" s="124">
        <v>0</v>
      </c>
      <c r="D56" s="124">
        <v>198895</v>
      </c>
      <c r="E56" s="124">
        <v>0</v>
      </c>
      <c r="F56" s="124">
        <v>0</v>
      </c>
      <c r="G56" s="124">
        <v>0</v>
      </c>
      <c r="H56" s="124">
        <v>0</v>
      </c>
      <c r="I56" s="124">
        <v>198895</v>
      </c>
    </row>
    <row r="57" spans="2:11" x14ac:dyDescent="0.25">
      <c r="B57" s="174" t="s">
        <v>505</v>
      </c>
      <c r="C57" s="124">
        <v>1160</v>
      </c>
      <c r="D57" s="124">
        <v>1336</v>
      </c>
      <c r="E57" s="124">
        <v>229</v>
      </c>
      <c r="F57" s="124">
        <v>18503</v>
      </c>
      <c r="G57" s="124">
        <v>0</v>
      </c>
      <c r="H57" s="124">
        <v>768</v>
      </c>
      <c r="I57" s="124">
        <v>21996</v>
      </c>
    </row>
    <row r="58" spans="2:11" x14ac:dyDescent="0.25">
      <c r="B58" s="174" t="s">
        <v>506</v>
      </c>
      <c r="C58" s="124">
        <v>0</v>
      </c>
      <c r="D58" s="124">
        <v>0</v>
      </c>
      <c r="E58" s="124">
        <v>0</v>
      </c>
      <c r="F58" s="124">
        <v>0</v>
      </c>
      <c r="G58" s="124">
        <v>0</v>
      </c>
      <c r="H58" s="124">
        <v>-59520</v>
      </c>
      <c r="I58" s="124">
        <v>-59520</v>
      </c>
    </row>
    <row r="59" spans="2:11" x14ac:dyDescent="0.25">
      <c r="B59" s="174" t="s">
        <v>507</v>
      </c>
      <c r="C59" s="124">
        <v>0</v>
      </c>
      <c r="D59" s="124">
        <v>0</v>
      </c>
      <c r="E59" s="124">
        <v>0</v>
      </c>
      <c r="F59" s="124">
        <v>0</v>
      </c>
      <c r="G59" s="124">
        <v>0</v>
      </c>
      <c r="H59" s="124">
        <v>-12446</v>
      </c>
      <c r="I59" s="124">
        <v>-12446</v>
      </c>
    </row>
    <row r="60" spans="2:11" x14ac:dyDescent="0.25">
      <c r="B60" s="174" t="s">
        <v>494</v>
      </c>
      <c r="C60" s="124">
        <v>0</v>
      </c>
      <c r="D60" s="124">
        <v>0</v>
      </c>
      <c r="E60" s="124">
        <v>0</v>
      </c>
      <c r="F60" s="124">
        <v>0</v>
      </c>
      <c r="G60" s="124">
        <v>0</v>
      </c>
      <c r="H60" s="124">
        <v>-61746</v>
      </c>
      <c r="I60" s="124">
        <v>-61746</v>
      </c>
    </row>
    <row r="61" spans="2:11" x14ac:dyDescent="0.25">
      <c r="B61" s="174" t="s">
        <v>495</v>
      </c>
      <c r="C61" s="124">
        <v>28188</v>
      </c>
      <c r="D61" s="124">
        <v>17416</v>
      </c>
      <c r="E61" s="124">
        <v>3990</v>
      </c>
      <c r="F61" s="124">
        <v>138741</v>
      </c>
      <c r="G61" s="124" t="s">
        <v>496</v>
      </c>
      <c r="H61" s="124">
        <v>5364</v>
      </c>
      <c r="I61" s="124">
        <v>193699</v>
      </c>
    </row>
    <row r="62" spans="2:11" ht="15.75" thickBot="1" x14ac:dyDescent="0.3">
      <c r="B62" s="175" t="s">
        <v>497</v>
      </c>
      <c r="C62" s="406">
        <v>1934115</v>
      </c>
      <c r="D62" s="407">
        <v>681583</v>
      </c>
      <c r="E62" s="407">
        <v>96883</v>
      </c>
      <c r="F62" s="407">
        <v>3723119</v>
      </c>
      <c r="G62" s="407">
        <v>846224</v>
      </c>
      <c r="H62" s="407">
        <v>14875</v>
      </c>
      <c r="I62" s="407">
        <v>7296799</v>
      </c>
    </row>
    <row r="63" spans="2:11" ht="15.75" thickTop="1" x14ac:dyDescent="0.25"/>
    <row r="66" spans="2:9" ht="25.5" x14ac:dyDescent="0.25">
      <c r="B66" s="244" t="s">
        <v>656</v>
      </c>
      <c r="C66" s="243" t="s">
        <v>413</v>
      </c>
      <c r="D66" s="98" t="s">
        <v>414</v>
      </c>
      <c r="E66" s="98" t="s">
        <v>483</v>
      </c>
      <c r="F66" s="98" t="s">
        <v>415</v>
      </c>
      <c r="G66" s="98" t="s">
        <v>417</v>
      </c>
      <c r="H66" s="98" t="s">
        <v>484</v>
      </c>
      <c r="I66" s="260" t="s">
        <v>4</v>
      </c>
    </row>
    <row r="67" spans="2:9" x14ac:dyDescent="0.25">
      <c r="B67" s="174" t="s">
        <v>502</v>
      </c>
      <c r="C67" s="124">
        <v>1281053</v>
      </c>
      <c r="D67" s="124">
        <v>1560286</v>
      </c>
      <c r="E67" s="124">
        <v>516534</v>
      </c>
      <c r="F67" s="124">
        <v>2206253</v>
      </c>
      <c r="G67" s="124">
        <v>497906</v>
      </c>
      <c r="H67" s="124">
        <v>1057255</v>
      </c>
      <c r="I67" s="124">
        <v>7119287</v>
      </c>
    </row>
    <row r="68" spans="2:9" x14ac:dyDescent="0.25">
      <c r="B68" s="174" t="s">
        <v>486</v>
      </c>
      <c r="C68" s="124">
        <v>333818</v>
      </c>
      <c r="D68" s="124">
        <v>556697</v>
      </c>
      <c r="E68" s="124">
        <v>136335</v>
      </c>
      <c r="F68" s="124">
        <v>661917</v>
      </c>
      <c r="G68" s="124">
        <v>212753</v>
      </c>
      <c r="H68" s="124">
        <v>336333</v>
      </c>
      <c r="I68" s="124">
        <v>2237853</v>
      </c>
    </row>
    <row r="69" spans="2:9" x14ac:dyDescent="0.25">
      <c r="B69" s="174" t="s">
        <v>487</v>
      </c>
      <c r="C69" s="124">
        <v>179933</v>
      </c>
      <c r="D69" s="124">
        <v>108322</v>
      </c>
      <c r="E69" s="124">
        <v>-23547</v>
      </c>
      <c r="F69" s="124">
        <v>16816</v>
      </c>
      <c r="G69" s="124">
        <v>52453</v>
      </c>
      <c r="H69" s="124">
        <v>186816</v>
      </c>
      <c r="I69" s="124">
        <v>520793</v>
      </c>
    </row>
    <row r="70" spans="2:9" x14ac:dyDescent="0.25">
      <c r="B70" s="174" t="s">
        <v>254</v>
      </c>
      <c r="C70" s="124">
        <v>324764</v>
      </c>
      <c r="D70" s="124">
        <v>8834</v>
      </c>
      <c r="E70" s="124">
        <v>15</v>
      </c>
      <c r="F70" s="124">
        <v>921920</v>
      </c>
      <c r="G70" s="124">
        <v>97621</v>
      </c>
      <c r="H70" s="124">
        <v>22873</v>
      </c>
      <c r="I70" s="124">
        <v>1376027</v>
      </c>
    </row>
    <row r="71" spans="2:9" ht="15.75" thickBot="1" x14ac:dyDescent="0.3">
      <c r="B71" s="175" t="s">
        <v>488</v>
      </c>
      <c r="C71" s="291">
        <v>2119568</v>
      </c>
      <c r="D71" s="291">
        <v>2234139</v>
      </c>
      <c r="E71" s="291">
        <v>629337</v>
      </c>
      <c r="F71" s="291">
        <v>3806906</v>
      </c>
      <c r="G71" s="291">
        <v>860733</v>
      </c>
      <c r="H71" s="291">
        <v>1603277</v>
      </c>
      <c r="I71" s="291">
        <v>11253960</v>
      </c>
    </row>
    <row r="72" spans="2:9" ht="15.75" thickTop="1" x14ac:dyDescent="0.25">
      <c r="B72" s="175" t="s">
        <v>489</v>
      </c>
      <c r="C72" s="124" t="s">
        <v>508</v>
      </c>
      <c r="D72" s="124" t="s">
        <v>508</v>
      </c>
      <c r="E72" s="124" t="s">
        <v>508</v>
      </c>
      <c r="F72" s="124" t="s">
        <v>508</v>
      </c>
      <c r="G72" s="124" t="s">
        <v>508</v>
      </c>
      <c r="H72" s="124" t="s">
        <v>508</v>
      </c>
      <c r="I72" s="124" t="s">
        <v>508</v>
      </c>
    </row>
    <row r="73" spans="2:9" x14ac:dyDescent="0.25">
      <c r="B73" s="174" t="s">
        <v>490</v>
      </c>
      <c r="C73" s="124" t="s">
        <v>496</v>
      </c>
      <c r="D73" s="124" t="s">
        <v>496</v>
      </c>
      <c r="E73" s="124" t="s">
        <v>496</v>
      </c>
      <c r="F73" s="124" t="s">
        <v>496</v>
      </c>
      <c r="G73" s="124">
        <v>-2141</v>
      </c>
      <c r="H73" s="124" t="s">
        <v>496</v>
      </c>
      <c r="I73" s="124">
        <v>-2141</v>
      </c>
    </row>
    <row r="74" spans="2:9" x14ac:dyDescent="0.25">
      <c r="B74" s="174" t="s">
        <v>509</v>
      </c>
      <c r="C74" s="124">
        <v>-42989</v>
      </c>
      <c r="D74" s="124" t="s">
        <v>496</v>
      </c>
      <c r="E74" s="124" t="s">
        <v>496</v>
      </c>
      <c r="F74" s="124" t="s">
        <v>496</v>
      </c>
      <c r="G74" s="124" t="s">
        <v>496</v>
      </c>
      <c r="H74" s="124" t="s">
        <v>496</v>
      </c>
      <c r="I74" s="124">
        <v>-42989</v>
      </c>
    </row>
    <row r="75" spans="2:9" x14ac:dyDescent="0.25">
      <c r="B75" s="174" t="s">
        <v>510</v>
      </c>
      <c r="C75" s="124" t="s">
        <v>496</v>
      </c>
      <c r="D75" s="124" t="s">
        <v>496</v>
      </c>
      <c r="E75" s="124">
        <v>5229</v>
      </c>
      <c r="F75" s="124" t="s">
        <v>496</v>
      </c>
      <c r="G75" s="124" t="s">
        <v>496</v>
      </c>
      <c r="H75" s="124">
        <v>40745</v>
      </c>
      <c r="I75" s="124">
        <v>45974</v>
      </c>
    </row>
    <row r="76" spans="2:9" ht="25.5" x14ac:dyDescent="0.25">
      <c r="B76" s="174" t="s">
        <v>511</v>
      </c>
      <c r="C76" s="124" t="s">
        <v>496</v>
      </c>
      <c r="D76" s="124" t="s">
        <v>496</v>
      </c>
      <c r="E76" s="124">
        <v>52647</v>
      </c>
      <c r="F76" s="124" t="s">
        <v>496</v>
      </c>
      <c r="G76" s="124" t="s">
        <v>496</v>
      </c>
      <c r="H76" s="124" t="s">
        <v>496</v>
      </c>
      <c r="I76" s="124">
        <v>52647</v>
      </c>
    </row>
    <row r="77" spans="2:9" x14ac:dyDescent="0.25">
      <c r="B77" s="174" t="s">
        <v>512</v>
      </c>
      <c r="C77" s="124">
        <v>-30503</v>
      </c>
      <c r="D77" s="124">
        <v>-32967</v>
      </c>
      <c r="E77" s="124">
        <v>-5049</v>
      </c>
      <c r="F77" s="124">
        <v>-513331</v>
      </c>
      <c r="G77" s="124" t="s">
        <v>496</v>
      </c>
      <c r="H77" s="124">
        <v>-2500</v>
      </c>
      <c r="I77" s="124">
        <v>-584350</v>
      </c>
    </row>
    <row r="78" spans="2:9" x14ac:dyDescent="0.25">
      <c r="B78" s="174" t="s">
        <v>513</v>
      </c>
      <c r="C78" s="124">
        <v>9312</v>
      </c>
      <c r="D78" s="124">
        <v>10064</v>
      </c>
      <c r="E78" s="124">
        <v>1541</v>
      </c>
      <c r="F78" s="124">
        <v>56468</v>
      </c>
      <c r="G78" s="124" t="s">
        <v>496</v>
      </c>
      <c r="H78" s="124">
        <v>763</v>
      </c>
      <c r="I78" s="124">
        <v>78148</v>
      </c>
    </row>
    <row r="79" spans="2:9" x14ac:dyDescent="0.25">
      <c r="B79" s="174" t="s">
        <v>514</v>
      </c>
      <c r="C79" s="124" t="s">
        <v>496</v>
      </c>
      <c r="D79" s="124" t="s">
        <v>496</v>
      </c>
      <c r="E79" s="124" t="s">
        <v>496</v>
      </c>
      <c r="F79" s="124" t="s">
        <v>496</v>
      </c>
      <c r="G79" s="124" t="s">
        <v>496</v>
      </c>
      <c r="H79" s="124">
        <v>-1616911</v>
      </c>
      <c r="I79" s="124">
        <v>-1616911</v>
      </c>
    </row>
    <row r="80" spans="2:9" x14ac:dyDescent="0.25">
      <c r="B80" s="174" t="s">
        <v>515</v>
      </c>
      <c r="C80" s="124" t="s">
        <v>496</v>
      </c>
      <c r="D80" s="124">
        <v>-1520631</v>
      </c>
      <c r="E80" s="124" t="s">
        <v>496</v>
      </c>
      <c r="F80" s="124" t="s">
        <v>496</v>
      </c>
      <c r="G80" s="124" t="s">
        <v>496</v>
      </c>
      <c r="H80" s="124" t="s">
        <v>496</v>
      </c>
      <c r="I80" s="124">
        <v>-1520631</v>
      </c>
    </row>
    <row r="81" spans="2:17" x14ac:dyDescent="0.25">
      <c r="B81" s="174" t="s">
        <v>516</v>
      </c>
      <c r="C81" s="124" t="s">
        <v>496</v>
      </c>
      <c r="D81" s="124" t="s">
        <v>496</v>
      </c>
      <c r="E81" s="124" t="s">
        <v>496</v>
      </c>
      <c r="F81" s="124" t="s">
        <v>496</v>
      </c>
      <c r="G81" s="124" t="s">
        <v>496</v>
      </c>
      <c r="H81" s="124">
        <v>-57835</v>
      </c>
      <c r="I81" s="124">
        <v>-57835</v>
      </c>
    </row>
    <row r="82" spans="2:17" ht="24" customHeight="1" thickBot="1" x14ac:dyDescent="0.3">
      <c r="B82" s="474" t="s">
        <v>497</v>
      </c>
      <c r="C82" s="475">
        <v>2055388</v>
      </c>
      <c r="D82" s="476">
        <v>690605</v>
      </c>
      <c r="E82" s="476">
        <v>683705</v>
      </c>
      <c r="F82" s="476">
        <v>3350043</v>
      </c>
      <c r="G82" s="476">
        <v>858592</v>
      </c>
      <c r="H82" s="476">
        <v>-32461</v>
      </c>
      <c r="I82" s="476">
        <v>7605872</v>
      </c>
    </row>
    <row r="83" spans="2:17" ht="24" customHeight="1" thickTop="1" x14ac:dyDescent="0.25"/>
    <row r="85" spans="2:17" x14ac:dyDescent="0.25">
      <c r="O85" s="32"/>
      <c r="P85" s="32"/>
      <c r="Q85" s="32"/>
    </row>
  </sheetData>
  <mergeCells count="1">
    <mergeCell ref="K9:AG9"/>
  </mergeCells>
  <conditionalFormatting sqref="B15:B19 C16:I19 B20:I25 B48:B62 C53:I61">
    <cfRule type="expression" dxfId="17" priority="40">
      <formula>MOD(ROW(),2)=0</formula>
    </cfRule>
  </conditionalFormatting>
  <conditionalFormatting sqref="B31:B39">
    <cfRule type="expression" dxfId="16" priority="28">
      <formula>MOD(ROW(),2)=0</formula>
    </cfRule>
  </conditionalFormatting>
  <conditionalFormatting sqref="B67:B82">
    <cfRule type="expression" dxfId="15" priority="7">
      <formula>MOD(ROW(),2)=0</formula>
    </cfRule>
  </conditionalFormatting>
  <conditionalFormatting sqref="B11:I14">
    <cfRule type="expression" dxfId="14" priority="101">
      <formula>MOD(ROW(),2)=0</formula>
    </cfRule>
  </conditionalFormatting>
  <conditionalFormatting sqref="B40:I40">
    <cfRule type="expression" dxfId="13" priority="26">
      <formula>MOD(ROW(),2)=0</formula>
    </cfRule>
  </conditionalFormatting>
  <conditionalFormatting sqref="C26:I26 I42">
    <cfRule type="cellIs" dxfId="12" priority="20" operator="notEqual">
      <formula>0</formula>
    </cfRule>
  </conditionalFormatting>
  <conditionalFormatting sqref="C31:I34">
    <cfRule type="expression" dxfId="11" priority="16">
      <formula>MOD(ROW(),2)=0</formula>
    </cfRule>
  </conditionalFormatting>
  <conditionalFormatting sqref="C36:I39">
    <cfRule type="expression" dxfId="10" priority="27">
      <formula>MOD(ROW(),2)=0</formula>
    </cfRule>
  </conditionalFormatting>
  <conditionalFormatting sqref="C48:I51">
    <cfRule type="expression" dxfId="9" priority="12">
      <formula>MOD(ROW(),2)=0</formula>
    </cfRule>
  </conditionalFormatting>
  <conditionalFormatting sqref="C67:I70">
    <cfRule type="expression" dxfId="8" priority="4">
      <formula>MOD(ROW(),2)=0</formula>
    </cfRule>
  </conditionalFormatting>
  <conditionalFormatting sqref="C72:I81">
    <cfRule type="expression" dxfId="7" priority="3">
      <formula>MOD(ROW(),2)=0</formula>
    </cfRule>
  </conditionalFormatting>
  <conditionalFormatting sqref="K11:Q14">
    <cfRule type="expression" dxfId="6" priority="15">
      <formula>MOD(ROW(),2)=0</formula>
    </cfRule>
  </conditionalFormatting>
  <conditionalFormatting sqref="AG17:AG26">
    <cfRule type="cellIs" dxfId="5" priority="30" operator="not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ignoredErrors>
    <ignoredError sqref="V15 Z15 AD15" formulaRange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9"/>
  <dimension ref="B1:AD75"/>
  <sheetViews>
    <sheetView showGridLines="0" showRowColHeaders="0" zoomScale="40" zoomScaleNormal="40" workbookViewId="0">
      <selection activeCell="L69" sqref="L6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8.75" x14ac:dyDescent="0.25"/>
  <cols>
    <col min="1" max="1" width="9.85546875" customWidth="1"/>
    <col min="2" max="2" width="86.42578125" bestFit="1" customWidth="1"/>
    <col min="3" max="3" width="13.7109375" customWidth="1"/>
    <col min="4" max="4" width="11.7109375" customWidth="1"/>
    <col min="5" max="5" width="12.5703125" style="116" customWidth="1"/>
    <col min="6" max="6" width="11.42578125" style="116" customWidth="1"/>
    <col min="7" max="7" width="16" style="116" bestFit="1" customWidth="1"/>
    <col min="8" max="8" width="11.28515625" style="116" bestFit="1" customWidth="1"/>
    <col min="9" max="9" width="11.7109375" style="116" customWidth="1"/>
    <col min="10" max="10" width="11.5703125" style="116" bestFit="1" customWidth="1"/>
    <col min="11" max="11" width="11.28515625" style="116" customWidth="1"/>
    <col min="12" max="12" width="11" style="116" customWidth="1"/>
    <col min="13" max="13" width="15" style="116" bestFit="1" customWidth="1"/>
    <col min="14" max="14" width="13.85546875" style="116" customWidth="1"/>
    <col min="15" max="15" width="11.5703125" bestFit="1" customWidth="1"/>
    <col min="16" max="17" width="11.28515625" bestFit="1" customWidth="1"/>
    <col min="18" max="18" width="12.42578125" style="278" customWidth="1"/>
    <col min="19" max="19" width="14.5703125" style="278" customWidth="1"/>
    <col min="20" max="21" width="11.28515625" style="278" bestFit="1" customWidth="1"/>
    <col min="22" max="22" width="12.28515625" style="278" bestFit="1" customWidth="1"/>
    <col min="23" max="25" width="11.28515625" style="278" bestFit="1" customWidth="1"/>
    <col min="26" max="26" width="12.28515625" style="278" bestFit="1" customWidth="1"/>
    <col min="27" max="30" width="11.28515625" style="278" bestFit="1" customWidth="1"/>
  </cols>
  <sheetData>
    <row r="1" spans="2:30" x14ac:dyDescent="0.25">
      <c r="N1"/>
    </row>
    <row r="2" spans="2:30" x14ac:dyDescent="0.25">
      <c r="N2"/>
      <c r="O2" s="233" t="s">
        <v>517</v>
      </c>
    </row>
    <row r="3" spans="2:30" x14ac:dyDescent="0.25">
      <c r="N3"/>
    </row>
    <row r="4" spans="2:30" x14ac:dyDescent="0.25">
      <c r="N4"/>
    </row>
    <row r="5" spans="2:30" ht="15" x14ac:dyDescent="0.25">
      <c r="B5" s="519"/>
      <c r="C5" s="519"/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19"/>
      <c r="P5" s="519"/>
      <c r="Q5" s="519"/>
    </row>
    <row r="6" spans="2:30" ht="15" x14ac:dyDescent="0.25">
      <c r="B6" s="519"/>
      <c r="C6" s="519"/>
      <c r="D6" s="519"/>
      <c r="E6" s="519"/>
      <c r="F6" s="519"/>
      <c r="G6" s="519"/>
      <c r="H6" s="519"/>
      <c r="I6" s="519"/>
      <c r="J6" s="519"/>
      <c r="K6" s="519"/>
      <c r="L6" s="519"/>
      <c r="M6" s="519"/>
      <c r="N6" s="519"/>
      <c r="O6" s="519"/>
      <c r="P6" s="519"/>
      <c r="Q6" s="519"/>
    </row>
    <row r="7" spans="2:30" ht="15" x14ac:dyDescent="0.25">
      <c r="B7" s="519"/>
      <c r="C7" s="519"/>
      <c r="D7" s="519"/>
      <c r="E7" s="519"/>
      <c r="F7" s="519"/>
      <c r="G7" s="519"/>
      <c r="H7" s="519"/>
      <c r="I7" s="519"/>
      <c r="J7" s="519"/>
      <c r="K7" s="519"/>
      <c r="L7" s="519"/>
      <c r="M7" s="519"/>
      <c r="N7" s="519"/>
      <c r="O7" s="519"/>
      <c r="P7" s="519"/>
      <c r="Q7" s="519"/>
    </row>
    <row r="8" spans="2:30" x14ac:dyDescent="0.25">
      <c r="B8" s="116"/>
      <c r="C8" s="116"/>
      <c r="D8" s="116"/>
      <c r="M8" s="23"/>
      <c r="O8" s="116"/>
      <c r="P8" s="116"/>
      <c r="Q8" s="116"/>
    </row>
    <row r="9" spans="2:30" x14ac:dyDescent="0.25">
      <c r="B9" s="51" t="s">
        <v>518</v>
      </c>
      <c r="C9" s="116"/>
      <c r="D9" s="116"/>
      <c r="M9" s="23"/>
      <c r="N9" s="323"/>
      <c r="O9" s="116"/>
      <c r="P9" s="116"/>
      <c r="Q9" s="116"/>
    </row>
    <row r="10" spans="2:30" ht="18.75" customHeight="1" x14ac:dyDescent="0.25">
      <c r="B10" s="401"/>
      <c r="C10" s="512" t="s">
        <v>166</v>
      </c>
      <c r="D10" s="513"/>
      <c r="E10" s="512" t="s">
        <v>213</v>
      </c>
      <c r="F10" s="513"/>
      <c r="N10" s="2"/>
      <c r="O10" s="2"/>
      <c r="P10" s="2"/>
      <c r="Q10" s="2"/>
    </row>
    <row r="11" spans="2:30" x14ac:dyDescent="0.25">
      <c r="B11" s="502"/>
      <c r="C11" s="516" t="s">
        <v>169</v>
      </c>
      <c r="D11" s="516" t="s">
        <v>170</v>
      </c>
      <c r="E11" s="508">
        <v>2025</v>
      </c>
      <c r="F11" s="510">
        <v>2024</v>
      </c>
      <c r="H11" s="515" t="s">
        <v>168</v>
      </c>
      <c r="I11" s="515"/>
      <c r="J11" s="515"/>
      <c r="K11" s="515"/>
      <c r="L11" s="515"/>
      <c r="M11" s="515"/>
      <c r="N11" s="515"/>
      <c r="O11" s="515"/>
      <c r="P11" s="515"/>
      <c r="Q11" s="515"/>
      <c r="R11" s="515"/>
      <c r="S11" s="515"/>
      <c r="T11" s="515"/>
      <c r="U11" s="515"/>
      <c r="V11" s="515"/>
      <c r="W11" s="515"/>
      <c r="X11" s="515"/>
      <c r="Y11" s="515"/>
      <c r="Z11" s="515"/>
      <c r="AA11" s="515"/>
      <c r="AB11" s="515"/>
      <c r="AC11" s="515"/>
      <c r="AD11" s="515"/>
    </row>
    <row r="12" spans="2:30" x14ac:dyDescent="0.25">
      <c r="B12" s="507"/>
      <c r="C12" s="509"/>
      <c r="D12" s="509"/>
      <c r="E12" s="509"/>
      <c r="F12" s="511"/>
      <c r="H12" s="145" t="s">
        <v>172</v>
      </c>
      <c r="I12" s="145" t="s">
        <v>173</v>
      </c>
      <c r="J12" s="145" t="s">
        <v>174</v>
      </c>
      <c r="K12" s="145">
        <v>2024</v>
      </c>
      <c r="L12" s="145" t="s">
        <v>175</v>
      </c>
      <c r="M12" s="145" t="s">
        <v>176</v>
      </c>
      <c r="N12" s="145" t="s">
        <v>177</v>
      </c>
      <c r="O12" s="145">
        <v>2023</v>
      </c>
      <c r="P12" s="145" t="s">
        <v>179</v>
      </c>
      <c r="Q12" s="145" t="s">
        <v>180</v>
      </c>
      <c r="R12" s="145" t="s">
        <v>181</v>
      </c>
      <c r="S12" s="145">
        <v>2022</v>
      </c>
      <c r="T12" s="145" t="s">
        <v>182</v>
      </c>
      <c r="U12" s="145" t="s">
        <v>183</v>
      </c>
      <c r="V12" s="145" t="s">
        <v>184</v>
      </c>
      <c r="W12" s="145">
        <v>2021</v>
      </c>
      <c r="X12" s="145" t="s">
        <v>185</v>
      </c>
      <c r="Y12" s="145" t="s">
        <v>186</v>
      </c>
      <c r="Z12" s="145" t="s">
        <v>187</v>
      </c>
      <c r="AA12" s="145">
        <v>2020</v>
      </c>
      <c r="AB12" s="145" t="s">
        <v>188</v>
      </c>
      <c r="AC12" s="145" t="s">
        <v>189</v>
      </c>
      <c r="AD12" s="145" t="s">
        <v>190</v>
      </c>
    </row>
    <row r="13" spans="2:30" x14ac:dyDescent="0.25">
      <c r="B13" s="178" t="s">
        <v>519</v>
      </c>
      <c r="C13" s="266">
        <v>11501016</v>
      </c>
      <c r="D13" s="266">
        <v>11176877</v>
      </c>
      <c r="E13" s="266">
        <v>42751283</v>
      </c>
      <c r="F13" s="266">
        <v>39819620</v>
      </c>
      <c r="G13" s="410"/>
      <c r="H13" s="266">
        <v>10619741</v>
      </c>
      <c r="I13" s="266">
        <v>10786295</v>
      </c>
      <c r="J13" s="266">
        <v>9844231</v>
      </c>
      <c r="K13" s="266">
        <v>39819620</v>
      </c>
      <c r="L13" s="266">
        <v>10148885</v>
      </c>
      <c r="M13" s="266">
        <v>9435991</v>
      </c>
      <c r="N13" s="266">
        <v>9057867</v>
      </c>
      <c r="O13" s="266">
        <v>36849769</v>
      </c>
      <c r="P13" s="266">
        <v>9426629</v>
      </c>
      <c r="Q13" s="266">
        <v>8819517</v>
      </c>
      <c r="R13" s="29">
        <v>8646937</v>
      </c>
      <c r="S13" s="29">
        <v>34462808</v>
      </c>
      <c r="T13" s="29">
        <v>9223311</v>
      </c>
      <c r="U13" s="29">
        <v>8213380</v>
      </c>
      <c r="V13" s="29">
        <v>7847448</v>
      </c>
      <c r="W13" s="29">
        <v>33646118</v>
      </c>
      <c r="X13" s="29">
        <v>9524667</v>
      </c>
      <c r="Y13" s="29">
        <v>7353982</v>
      </c>
      <c r="Z13" s="29">
        <v>7110741</v>
      </c>
      <c r="AA13" s="29">
        <v>25227625</v>
      </c>
      <c r="AB13" s="29">
        <v>6421183</v>
      </c>
      <c r="AC13" s="29">
        <v>5500117</v>
      </c>
      <c r="AD13" s="29">
        <v>6041984</v>
      </c>
    </row>
    <row r="14" spans="2:30" x14ac:dyDescent="0.25">
      <c r="B14" s="178"/>
      <c r="C14" s="180">
        <v>0</v>
      </c>
      <c r="D14" s="180"/>
      <c r="E14" s="180"/>
      <c r="F14" s="180"/>
      <c r="G14" s="41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</row>
    <row r="15" spans="2:30" x14ac:dyDescent="0.25">
      <c r="B15" s="178" t="s">
        <v>520</v>
      </c>
      <c r="C15" s="180">
        <v>0</v>
      </c>
      <c r="D15" s="180"/>
      <c r="E15" s="180"/>
      <c r="F15" s="180"/>
      <c r="G15" s="410"/>
      <c r="H15" s="180"/>
      <c r="I15" s="180"/>
      <c r="J15" s="180"/>
      <c r="K15" s="180"/>
      <c r="L15" s="180"/>
      <c r="M15" s="180"/>
      <c r="N15" s="180"/>
      <c r="O15" s="180"/>
      <c r="P15" s="180"/>
      <c r="Q15" s="180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2:30" x14ac:dyDescent="0.25">
      <c r="B16" s="181" t="s">
        <v>521</v>
      </c>
      <c r="C16" s="180">
        <v>-6178821</v>
      </c>
      <c r="D16" s="180">
        <v>-6178273</v>
      </c>
      <c r="E16" s="180">
        <v>-23680703</v>
      </c>
      <c r="F16" s="180">
        <v>-21977530</v>
      </c>
      <c r="G16" s="410"/>
      <c r="H16" s="180">
        <v>-6170023</v>
      </c>
      <c r="I16" s="180">
        <v>-5809115</v>
      </c>
      <c r="J16" s="180">
        <v>-5522744</v>
      </c>
      <c r="K16" s="180">
        <v>-21977530</v>
      </c>
      <c r="L16" s="180">
        <v>-5916035</v>
      </c>
      <c r="M16" s="180">
        <v>-5019191</v>
      </c>
      <c r="N16" s="180">
        <v>-4864031</v>
      </c>
      <c r="O16" s="180">
        <v>-19821893</v>
      </c>
      <c r="P16" s="180">
        <v>-5075117</v>
      </c>
      <c r="Q16" s="180">
        <v>-4745685</v>
      </c>
      <c r="R16" s="27">
        <v>-4759051</v>
      </c>
      <c r="S16" s="27">
        <v>-20020182</v>
      </c>
      <c r="T16" s="27">
        <v>-5496572</v>
      </c>
      <c r="U16" s="27">
        <v>-4698194</v>
      </c>
      <c r="V16" s="27">
        <v>-4535695</v>
      </c>
      <c r="W16" s="27">
        <v>-21449579</v>
      </c>
      <c r="X16" s="27">
        <v>-6515849</v>
      </c>
      <c r="Y16" s="27">
        <v>-4491666</v>
      </c>
      <c r="Z16" s="27">
        <v>-4241951</v>
      </c>
      <c r="AA16" s="27">
        <v>-14942389</v>
      </c>
      <c r="AB16" s="27">
        <v>-3700828</v>
      </c>
      <c r="AC16" s="27">
        <v>-3244057</v>
      </c>
      <c r="AD16" s="27">
        <v>-3491432</v>
      </c>
    </row>
    <row r="17" spans="2:30" x14ac:dyDescent="0.25">
      <c r="B17" s="181" t="s">
        <v>248</v>
      </c>
      <c r="C17" s="180">
        <v>-1835609</v>
      </c>
      <c r="D17" s="180">
        <v>-1518396</v>
      </c>
      <c r="E17" s="180">
        <v>-6102936</v>
      </c>
      <c r="F17" s="180">
        <v>-5002461</v>
      </c>
      <c r="G17" s="410"/>
      <c r="H17" s="180">
        <v>-1602092</v>
      </c>
      <c r="I17" s="180">
        <v>-1463371</v>
      </c>
      <c r="J17" s="180">
        <v>-1201864</v>
      </c>
      <c r="K17" s="180">
        <v>-5002461</v>
      </c>
      <c r="L17" s="180">
        <v>-1336151</v>
      </c>
      <c r="M17" s="180">
        <v>-1226933</v>
      </c>
      <c r="N17" s="180">
        <v>-920981</v>
      </c>
      <c r="O17" s="182">
        <v>-4071712</v>
      </c>
      <c r="P17" s="180">
        <v>-1193629</v>
      </c>
      <c r="Q17" s="180">
        <v>-964240</v>
      </c>
      <c r="R17" s="27">
        <v>-703281</v>
      </c>
      <c r="S17" s="27">
        <v>-3536442</v>
      </c>
      <c r="T17" s="27">
        <v>-1135414</v>
      </c>
      <c r="U17" s="27">
        <v>-771160</v>
      </c>
      <c r="V17" s="27">
        <v>-491262</v>
      </c>
      <c r="W17" s="27">
        <v>-2035648</v>
      </c>
      <c r="X17" s="27">
        <v>-552536</v>
      </c>
      <c r="Y17" s="27">
        <v>-437186</v>
      </c>
      <c r="Z17" s="27">
        <v>-348375</v>
      </c>
      <c r="AA17" s="27">
        <v>-1581475</v>
      </c>
      <c r="AB17" s="27">
        <v>-438960</v>
      </c>
      <c r="AC17" s="27">
        <v>-373405</v>
      </c>
      <c r="AD17" s="27">
        <v>-310271</v>
      </c>
    </row>
    <row r="18" spans="2:30" x14ac:dyDescent="0.25">
      <c r="B18" s="181" t="s">
        <v>522</v>
      </c>
      <c r="C18" s="267">
        <v>-1840694</v>
      </c>
      <c r="D18" s="267">
        <v>-1443503</v>
      </c>
      <c r="E18" s="267">
        <v>-5730328</v>
      </c>
      <c r="F18" s="267">
        <v>-4683753</v>
      </c>
      <c r="G18" s="410"/>
      <c r="H18" s="267">
        <v>-1247001</v>
      </c>
      <c r="I18" s="267">
        <v>-1363676</v>
      </c>
      <c r="J18" s="267">
        <v>-1278957</v>
      </c>
      <c r="K18" s="267">
        <v>-4683753</v>
      </c>
      <c r="L18" s="267">
        <v>-1238328</v>
      </c>
      <c r="M18" s="267">
        <v>-686180</v>
      </c>
      <c r="N18" s="267">
        <v>-1247395</v>
      </c>
      <c r="O18" s="267">
        <v>-4572324</v>
      </c>
      <c r="P18" s="267">
        <v>-1114637</v>
      </c>
      <c r="Q18" s="267">
        <v>-1090219</v>
      </c>
      <c r="R18" s="53">
        <v>-1099776</v>
      </c>
      <c r="S18" s="53">
        <v>-4095391</v>
      </c>
      <c r="T18" s="53">
        <v>-945962</v>
      </c>
      <c r="U18" s="53">
        <v>-2388293</v>
      </c>
      <c r="V18" s="53">
        <v>-924250</v>
      </c>
      <c r="W18" s="53">
        <v>-3438643</v>
      </c>
      <c r="X18" s="53">
        <v>-788479</v>
      </c>
      <c r="Y18" s="53">
        <v>-968335</v>
      </c>
      <c r="Z18" s="53">
        <v>-737591</v>
      </c>
      <c r="AA18" s="53">
        <v>-3320888</v>
      </c>
      <c r="AB18" s="53">
        <v>-777767</v>
      </c>
      <c r="AC18" s="53">
        <v>-898888</v>
      </c>
      <c r="AD18" s="53">
        <v>-725185</v>
      </c>
    </row>
    <row r="19" spans="2:30" x14ac:dyDescent="0.25">
      <c r="B19" s="360"/>
      <c r="C19" s="179">
        <f>SUM(C16:C18)</f>
        <v>-9855124</v>
      </c>
      <c r="D19" s="179">
        <f t="shared" ref="D19:F19" si="0">SUM(D16:D18)</f>
        <v>-9140172</v>
      </c>
      <c r="E19" s="179">
        <f t="shared" si="0"/>
        <v>-35513967</v>
      </c>
      <c r="F19" s="179">
        <f t="shared" si="0"/>
        <v>-31663744</v>
      </c>
      <c r="G19" s="410"/>
      <c r="H19" s="179">
        <v>-9019116</v>
      </c>
      <c r="I19" s="179">
        <v>-8636162</v>
      </c>
      <c r="J19" s="179">
        <v>-8003565</v>
      </c>
      <c r="K19" s="179">
        <v>-31663744</v>
      </c>
      <c r="L19" s="179">
        <v>-8490514</v>
      </c>
      <c r="M19" s="179">
        <v>-6932304</v>
      </c>
      <c r="N19" s="179">
        <v>-7032407</v>
      </c>
      <c r="O19" s="179">
        <v>-28465929</v>
      </c>
      <c r="P19" s="179">
        <v>-7383383</v>
      </c>
      <c r="Q19" s="179">
        <v>-6800144</v>
      </c>
      <c r="R19" s="29">
        <v>-6562108</v>
      </c>
      <c r="S19" s="29">
        <v>-27652015</v>
      </c>
      <c r="T19" s="29">
        <v>-7577948</v>
      </c>
      <c r="U19" s="29">
        <v>-7857647</v>
      </c>
      <c r="V19" s="29">
        <v>-5951207</v>
      </c>
      <c r="W19" s="29">
        <v>-26923870</v>
      </c>
      <c r="X19" s="29">
        <v>-7856864</v>
      </c>
      <c r="Y19" s="29">
        <v>-5897187</v>
      </c>
      <c r="Z19" s="29">
        <v>-5327917</v>
      </c>
      <c r="AA19" s="29">
        <v>-19844752</v>
      </c>
      <c r="AB19" s="29">
        <v>-4917555</v>
      </c>
      <c r="AC19" s="29">
        <v>-4516350</v>
      </c>
      <c r="AD19" s="29">
        <v>-4526888</v>
      </c>
    </row>
    <row r="20" spans="2:30" x14ac:dyDescent="0.25">
      <c r="B20" s="360"/>
      <c r="C20" s="361"/>
      <c r="D20" s="267"/>
      <c r="E20" s="361"/>
      <c r="F20" s="267"/>
      <c r="G20" s="410"/>
      <c r="H20" s="361"/>
      <c r="I20" s="267"/>
      <c r="J20" s="267"/>
      <c r="K20" s="267"/>
      <c r="L20" s="267"/>
      <c r="M20" s="267"/>
      <c r="N20" s="267"/>
      <c r="O20" s="275"/>
      <c r="P20" s="267"/>
      <c r="Q20" s="267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</row>
    <row r="21" spans="2:30" x14ac:dyDescent="0.25">
      <c r="B21" s="178" t="s">
        <v>523</v>
      </c>
      <c r="C21" s="268">
        <f>C19+C13</f>
        <v>1645892</v>
      </c>
      <c r="D21" s="268">
        <f t="shared" ref="D21:F21" si="1">D19+D13</f>
        <v>2036705</v>
      </c>
      <c r="E21" s="268">
        <f t="shared" si="1"/>
        <v>7237316</v>
      </c>
      <c r="F21" s="268">
        <f t="shared" si="1"/>
        <v>8155876</v>
      </c>
      <c r="G21" s="410"/>
      <c r="H21" s="268">
        <v>1600625</v>
      </c>
      <c r="I21" s="268">
        <v>2150133</v>
      </c>
      <c r="J21" s="268">
        <v>1840666</v>
      </c>
      <c r="K21" s="268">
        <v>8155876</v>
      </c>
      <c r="L21" s="268">
        <v>1658371</v>
      </c>
      <c r="M21" s="268">
        <v>2503687</v>
      </c>
      <c r="N21" s="268">
        <v>2025460</v>
      </c>
      <c r="O21" s="268">
        <v>8383840</v>
      </c>
      <c r="P21" s="268">
        <v>2043246</v>
      </c>
      <c r="Q21" s="268">
        <v>2019373</v>
      </c>
      <c r="R21" s="56">
        <v>2084829</v>
      </c>
      <c r="S21" s="56">
        <v>6810793</v>
      </c>
      <c r="T21" s="56">
        <v>1645363</v>
      </c>
      <c r="U21" s="56">
        <v>355733</v>
      </c>
      <c r="V21" s="56">
        <v>1896241</v>
      </c>
      <c r="W21" s="56">
        <v>6722248</v>
      </c>
      <c r="X21" s="56">
        <v>1667803</v>
      </c>
      <c r="Y21" s="56">
        <v>1456795</v>
      </c>
      <c r="Z21" s="56">
        <v>1782824</v>
      </c>
      <c r="AA21" s="56">
        <v>5382873</v>
      </c>
      <c r="AB21" s="56">
        <v>1503628</v>
      </c>
      <c r="AC21" s="56">
        <v>983767</v>
      </c>
      <c r="AD21" s="56">
        <v>1515096</v>
      </c>
    </row>
    <row r="22" spans="2:30" x14ac:dyDescent="0.25">
      <c r="B22" s="360"/>
      <c r="C22" s="362"/>
      <c r="D22" s="180"/>
      <c r="E22" s="180"/>
      <c r="F22" s="180"/>
      <c r="G22" s="410"/>
      <c r="H22" s="362"/>
      <c r="I22" s="180"/>
      <c r="J22" s="180"/>
      <c r="K22" s="180"/>
      <c r="L22" s="180"/>
      <c r="M22" s="180"/>
      <c r="N22" s="180"/>
      <c r="O22" s="180"/>
      <c r="P22" s="180"/>
      <c r="Q22" s="180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</row>
    <row r="23" spans="2:30" x14ac:dyDescent="0.25">
      <c r="B23" s="178" t="s">
        <v>524</v>
      </c>
      <c r="C23" s="180">
        <v>0</v>
      </c>
      <c r="D23" s="180"/>
      <c r="E23" s="180"/>
      <c r="F23" s="180"/>
      <c r="G23" s="410"/>
      <c r="H23" s="180"/>
      <c r="I23" s="180"/>
      <c r="J23" s="180"/>
      <c r="K23" s="180"/>
      <c r="L23" s="180"/>
      <c r="M23" s="180"/>
      <c r="N23" s="180"/>
      <c r="O23" s="182"/>
      <c r="P23" s="180"/>
      <c r="Q23" s="180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</row>
    <row r="24" spans="2:30" x14ac:dyDescent="0.25">
      <c r="B24" s="40" t="s">
        <v>257</v>
      </c>
      <c r="C24" s="180">
        <v>-47391</v>
      </c>
      <c r="D24" s="180">
        <v>-72204</v>
      </c>
      <c r="E24" s="180">
        <v>-161421</v>
      </c>
      <c r="F24" s="180">
        <v>-174801</v>
      </c>
      <c r="G24" s="410"/>
      <c r="H24" s="180">
        <v>-60304</v>
      </c>
      <c r="I24" s="180">
        <v>-3098</v>
      </c>
      <c r="J24" s="180">
        <v>-50628</v>
      </c>
      <c r="K24" s="180">
        <v>-174801</v>
      </c>
      <c r="L24" s="180">
        <v>50556</v>
      </c>
      <c r="M24" s="180">
        <v>-77300</v>
      </c>
      <c r="N24" s="180">
        <v>-75853</v>
      </c>
      <c r="O24" s="180">
        <v>-174663</v>
      </c>
      <c r="P24" s="180">
        <v>-43160</v>
      </c>
      <c r="Q24" s="180">
        <v>-21266</v>
      </c>
      <c r="R24" s="27">
        <v>-7926</v>
      </c>
      <c r="S24" s="27">
        <v>-108731</v>
      </c>
      <c r="T24" s="27">
        <v>84852</v>
      </c>
      <c r="U24" s="27">
        <v>-90366</v>
      </c>
      <c r="V24" s="27">
        <v>-43092</v>
      </c>
      <c r="W24" s="27">
        <v>-143856</v>
      </c>
      <c r="X24" s="27">
        <v>-37295</v>
      </c>
      <c r="Y24" s="27">
        <v>985</v>
      </c>
      <c r="Z24" s="27">
        <v>-43153</v>
      </c>
      <c r="AA24" s="27">
        <v>-146705</v>
      </c>
      <c r="AB24" s="27">
        <v>156829</v>
      </c>
      <c r="AC24" s="27">
        <v>-115360</v>
      </c>
      <c r="AD24" s="27">
        <v>-99740</v>
      </c>
    </row>
    <row r="25" spans="2:30" x14ac:dyDescent="0.25">
      <c r="B25" s="40" t="s">
        <v>525</v>
      </c>
      <c r="C25" s="180">
        <v>-259964</v>
      </c>
      <c r="D25" s="180">
        <v>-213548</v>
      </c>
      <c r="E25" s="180">
        <v>-826866</v>
      </c>
      <c r="F25" s="180">
        <v>-819915</v>
      </c>
      <c r="G25" s="410"/>
      <c r="H25" s="180">
        <v>-195333</v>
      </c>
      <c r="I25" s="180">
        <v>-177602</v>
      </c>
      <c r="J25" s="180">
        <v>-193967</v>
      </c>
      <c r="K25" s="180">
        <v>-819915</v>
      </c>
      <c r="L25" s="180">
        <v>-206548</v>
      </c>
      <c r="M25" s="180">
        <v>-205700</v>
      </c>
      <c r="N25" s="180">
        <v>-169746</v>
      </c>
      <c r="O25" s="180">
        <v>-707415</v>
      </c>
      <c r="P25" s="180">
        <v>-156809</v>
      </c>
      <c r="Q25" s="180">
        <v>-169172</v>
      </c>
      <c r="R25" s="27">
        <v>-158671</v>
      </c>
      <c r="S25" s="27">
        <v>-789389</v>
      </c>
      <c r="T25" s="27">
        <v>-222457</v>
      </c>
      <c r="U25" s="27">
        <v>-202641</v>
      </c>
      <c r="V25" s="27">
        <v>-155748</v>
      </c>
      <c r="W25" s="27">
        <v>-576612</v>
      </c>
      <c r="X25" s="27">
        <v>-167452</v>
      </c>
      <c r="Y25" s="27">
        <v>-53409</v>
      </c>
      <c r="Z25" s="27">
        <v>-205265</v>
      </c>
      <c r="AA25" s="27">
        <v>-582457</v>
      </c>
      <c r="AB25" s="27">
        <v>-141539</v>
      </c>
      <c r="AC25" s="27">
        <v>-71110</v>
      </c>
      <c r="AD25" s="27">
        <v>-191980</v>
      </c>
    </row>
    <row r="26" spans="2:30" x14ac:dyDescent="0.25">
      <c r="B26" s="40" t="s">
        <v>526</v>
      </c>
      <c r="C26" s="180">
        <v>970038</v>
      </c>
      <c r="D26" s="180">
        <f>-233528+1</f>
        <v>-233527</v>
      </c>
      <c r="E26" s="180">
        <v>126339</v>
      </c>
      <c r="F26" s="180">
        <v>-701610</v>
      </c>
      <c r="G26" s="410"/>
      <c r="H26" s="180">
        <v>-263105</v>
      </c>
      <c r="I26" s="180">
        <v>-405801</v>
      </c>
      <c r="J26" s="180">
        <v>-174793</v>
      </c>
      <c r="K26" s="180">
        <v>-701610</v>
      </c>
      <c r="L26" s="180">
        <v>-103549</v>
      </c>
      <c r="M26" s="180">
        <v>-226594</v>
      </c>
      <c r="N26" s="180">
        <v>-187670</v>
      </c>
      <c r="O26" s="182">
        <v>-1031562</v>
      </c>
      <c r="P26" s="180">
        <v>-219697</v>
      </c>
      <c r="Q26" s="180">
        <v>-322545</v>
      </c>
      <c r="R26" s="27">
        <v>-211968</v>
      </c>
      <c r="S26" s="27">
        <v>-1124891</v>
      </c>
      <c r="T26" s="27">
        <v>-262258</v>
      </c>
      <c r="U26" s="27">
        <v>-333520</v>
      </c>
      <c r="V26" s="27">
        <v>-248925</v>
      </c>
      <c r="W26" s="27">
        <v>-592005</v>
      </c>
      <c r="X26" s="27">
        <v>-245906</v>
      </c>
      <c r="Y26" s="27">
        <v>-209554</v>
      </c>
      <c r="Z26" s="27">
        <v>-160561</v>
      </c>
      <c r="AA26" s="27">
        <v>-857957</v>
      </c>
      <c r="AB26" s="27">
        <v>-250657</v>
      </c>
      <c r="AC26" s="27">
        <v>-214320</v>
      </c>
      <c r="AD26" s="27">
        <v>-199525</v>
      </c>
    </row>
    <row r="27" spans="2:30" x14ac:dyDescent="0.25">
      <c r="B27" s="40" t="s">
        <v>527</v>
      </c>
      <c r="C27" s="180">
        <v>174008</v>
      </c>
      <c r="D27" s="180">
        <v>0</v>
      </c>
      <c r="E27" s="180">
        <v>174008</v>
      </c>
      <c r="F27" s="180">
        <v>3194668</v>
      </c>
      <c r="G27" s="410"/>
      <c r="H27" s="180">
        <v>0</v>
      </c>
      <c r="I27" s="180">
        <v>0</v>
      </c>
      <c r="J27" s="180" t="s">
        <v>207</v>
      </c>
      <c r="K27" s="180">
        <v>3194668</v>
      </c>
      <c r="L27" s="180">
        <v>3151678</v>
      </c>
      <c r="M27" s="300">
        <v>0</v>
      </c>
      <c r="N27" s="300">
        <v>0</v>
      </c>
      <c r="O27" s="300">
        <v>327433</v>
      </c>
      <c r="P27" s="300">
        <v>0</v>
      </c>
      <c r="Q27" s="300">
        <v>0</v>
      </c>
      <c r="R27" s="300">
        <v>0</v>
      </c>
      <c r="S27" s="300">
        <v>0</v>
      </c>
      <c r="T27" s="300">
        <v>0</v>
      </c>
      <c r="U27" s="300">
        <v>0</v>
      </c>
      <c r="V27" s="300">
        <v>0</v>
      </c>
      <c r="W27" s="300">
        <v>0</v>
      </c>
      <c r="X27" s="300">
        <v>0</v>
      </c>
      <c r="Y27" s="300">
        <v>0</v>
      </c>
      <c r="Z27" s="300">
        <v>0</v>
      </c>
      <c r="AA27" s="300">
        <v>0</v>
      </c>
      <c r="AB27" s="300">
        <v>0</v>
      </c>
      <c r="AC27" s="300">
        <v>0</v>
      </c>
      <c r="AD27" s="300">
        <v>0</v>
      </c>
    </row>
    <row r="28" spans="2:30" x14ac:dyDescent="0.25">
      <c r="B28" s="360"/>
      <c r="C28" s="268">
        <f>SUM(C23:C27)</f>
        <v>836691</v>
      </c>
      <c r="D28" s="268">
        <f t="shared" ref="D28:F28" si="2">SUM(D23:D27)</f>
        <v>-519279</v>
      </c>
      <c r="E28" s="268">
        <f t="shared" si="2"/>
        <v>-687940</v>
      </c>
      <c r="F28" s="268">
        <f t="shared" si="2"/>
        <v>1498342</v>
      </c>
      <c r="G28" s="410"/>
      <c r="H28" s="268">
        <v>-518742</v>
      </c>
      <c r="I28" s="268">
        <v>-586501</v>
      </c>
      <c r="J28" s="268">
        <v>-419388</v>
      </c>
      <c r="K28" s="268">
        <v>1498342</v>
      </c>
      <c r="L28" s="268">
        <f>SUM(L24:L27)</f>
        <v>2892137</v>
      </c>
      <c r="M28" s="268">
        <v>-509594</v>
      </c>
      <c r="N28" s="268">
        <v>-433269</v>
      </c>
      <c r="O28" s="268">
        <v>-1586207</v>
      </c>
      <c r="P28" s="268">
        <v>-419666</v>
      </c>
      <c r="Q28" s="268">
        <v>-512983</v>
      </c>
      <c r="R28" s="268">
        <v>-378565</v>
      </c>
      <c r="S28" s="268">
        <v>-2023011</v>
      </c>
      <c r="T28" s="268">
        <v>-399863</v>
      </c>
      <c r="U28" s="268">
        <v>-626527</v>
      </c>
      <c r="V28" s="268">
        <v>-447765</v>
      </c>
      <c r="W28" s="268">
        <v>-1312473</v>
      </c>
      <c r="X28" s="268">
        <v>-450653</v>
      </c>
      <c r="Y28" s="268">
        <v>-261978</v>
      </c>
      <c r="Z28" s="268">
        <v>-408979</v>
      </c>
      <c r="AA28" s="268">
        <v>-1587119</v>
      </c>
      <c r="AB28" s="268">
        <v>-235367</v>
      </c>
      <c r="AC28" s="268">
        <v>-400790</v>
      </c>
      <c r="AD28" s="268">
        <v>-491245</v>
      </c>
    </row>
    <row r="29" spans="2:30" x14ac:dyDescent="0.25">
      <c r="B29" s="360"/>
      <c r="C29" s="362"/>
      <c r="D29" s="180"/>
      <c r="E29" s="180"/>
      <c r="F29" s="180"/>
      <c r="G29" s="410"/>
      <c r="H29" s="362"/>
      <c r="I29" s="180"/>
      <c r="J29" s="180"/>
      <c r="K29" s="180"/>
      <c r="L29" s="180"/>
      <c r="M29" s="179"/>
      <c r="N29" s="179"/>
      <c r="O29" s="179"/>
      <c r="P29" s="179"/>
      <c r="Q29" s="17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</row>
    <row r="30" spans="2:30" x14ac:dyDescent="0.25">
      <c r="B30" s="40" t="s">
        <v>528</v>
      </c>
      <c r="C30" s="180">
        <v>0</v>
      </c>
      <c r="D30" s="180">
        <v>0</v>
      </c>
      <c r="E30" s="180">
        <v>0</v>
      </c>
      <c r="F30" s="180" t="s">
        <v>207</v>
      </c>
      <c r="G30" s="410"/>
      <c r="H30" s="180">
        <v>0</v>
      </c>
      <c r="I30" s="180"/>
      <c r="J30" s="180">
        <v>0</v>
      </c>
      <c r="K30" s="180" t="s">
        <v>207</v>
      </c>
      <c r="L30" s="180" t="s">
        <v>207</v>
      </c>
      <c r="M30" s="180" t="s">
        <v>207</v>
      </c>
      <c r="N30" s="180" t="s">
        <v>207</v>
      </c>
      <c r="O30" s="180" t="s">
        <v>207</v>
      </c>
      <c r="P30" s="180" t="s">
        <v>207</v>
      </c>
      <c r="Q30" s="180" t="s">
        <v>207</v>
      </c>
      <c r="R30" s="27" t="s">
        <v>207</v>
      </c>
      <c r="S30" s="27" t="s">
        <v>207</v>
      </c>
      <c r="T30" s="27" t="s">
        <v>207</v>
      </c>
      <c r="U30" s="27" t="s">
        <v>207</v>
      </c>
      <c r="V30" s="27" t="s">
        <v>207</v>
      </c>
      <c r="W30" s="27">
        <v>214955</v>
      </c>
      <c r="X30" s="27" t="s">
        <v>207</v>
      </c>
      <c r="Y30" s="27">
        <v>211247</v>
      </c>
      <c r="Z30" s="27">
        <v>5816</v>
      </c>
      <c r="AA30" s="27">
        <v>502108</v>
      </c>
      <c r="AB30" s="27" t="s">
        <v>207</v>
      </c>
      <c r="AC30" s="27">
        <v>479703</v>
      </c>
      <c r="AD30" s="27" t="s">
        <v>207</v>
      </c>
    </row>
    <row r="31" spans="2:30" x14ac:dyDescent="0.25">
      <c r="B31" s="301" t="s">
        <v>529</v>
      </c>
      <c r="C31" s="180">
        <v>0</v>
      </c>
      <c r="D31" s="180">
        <v>0</v>
      </c>
      <c r="E31" s="180">
        <v>0</v>
      </c>
      <c r="F31" s="180" t="s">
        <v>207</v>
      </c>
      <c r="G31" s="410"/>
      <c r="H31" s="180">
        <v>0</v>
      </c>
      <c r="I31" s="180"/>
      <c r="J31" s="180">
        <v>0</v>
      </c>
      <c r="K31" s="180" t="s">
        <v>207</v>
      </c>
      <c r="L31" s="180" t="s">
        <v>207</v>
      </c>
      <c r="M31" s="180" t="s">
        <v>207</v>
      </c>
      <c r="N31" s="180" t="s">
        <v>207</v>
      </c>
      <c r="O31" s="180" t="s">
        <v>207</v>
      </c>
      <c r="P31" s="180" t="s">
        <v>207</v>
      </c>
      <c r="Q31" s="180" t="s">
        <v>207</v>
      </c>
      <c r="R31" s="27" t="s">
        <v>207</v>
      </c>
      <c r="S31" s="27" t="s">
        <v>207</v>
      </c>
      <c r="T31" s="27" t="s">
        <v>207</v>
      </c>
      <c r="U31" s="27" t="s">
        <v>207</v>
      </c>
      <c r="V31" s="27" t="s">
        <v>207</v>
      </c>
      <c r="W31" s="27">
        <v>1031809</v>
      </c>
      <c r="X31" s="27">
        <v>122208</v>
      </c>
      <c r="Y31" s="27">
        <v>909601</v>
      </c>
      <c r="Z31" s="27" t="s">
        <v>207</v>
      </c>
      <c r="AA31" s="27" t="s">
        <v>207</v>
      </c>
      <c r="AB31" s="27" t="s">
        <v>207</v>
      </c>
      <c r="AC31" s="27" t="s">
        <v>207</v>
      </c>
      <c r="AD31" s="27" t="s">
        <v>207</v>
      </c>
    </row>
    <row r="32" spans="2:30" x14ac:dyDescent="0.25">
      <c r="B32" s="301" t="s">
        <v>530</v>
      </c>
      <c r="C32" s="180">
        <v>0</v>
      </c>
      <c r="D32" s="180">
        <v>0</v>
      </c>
      <c r="E32" s="180">
        <v>0</v>
      </c>
      <c r="F32" s="180" t="s">
        <v>207</v>
      </c>
      <c r="G32" s="410"/>
      <c r="H32" s="180">
        <v>0</v>
      </c>
      <c r="I32" s="180"/>
      <c r="J32" s="180">
        <v>0</v>
      </c>
      <c r="K32" s="180" t="s">
        <v>207</v>
      </c>
      <c r="L32" s="180">
        <v>0</v>
      </c>
      <c r="M32" s="180">
        <v>0</v>
      </c>
      <c r="N32" s="180">
        <v>0</v>
      </c>
      <c r="O32" s="180" t="s">
        <v>207</v>
      </c>
      <c r="P32" s="180">
        <v>0</v>
      </c>
      <c r="Q32" s="180">
        <v>0</v>
      </c>
      <c r="R32" s="27">
        <v>0</v>
      </c>
      <c r="S32" s="27">
        <v>51512</v>
      </c>
      <c r="T32" s="27">
        <v>0</v>
      </c>
      <c r="U32" s="27">
        <v>0</v>
      </c>
      <c r="V32" s="27">
        <v>0</v>
      </c>
      <c r="W32" s="27">
        <v>108550</v>
      </c>
      <c r="X32" s="27">
        <v>0</v>
      </c>
      <c r="Y32" s="27">
        <v>0</v>
      </c>
      <c r="Z32" s="27">
        <v>108550</v>
      </c>
      <c r="AA32" s="27">
        <v>0</v>
      </c>
      <c r="AB32" s="27">
        <v>0</v>
      </c>
      <c r="AC32" s="27">
        <v>0</v>
      </c>
      <c r="AD32" s="27">
        <v>0</v>
      </c>
    </row>
    <row r="33" spans="2:30" x14ac:dyDescent="0.25">
      <c r="B33" s="301" t="s">
        <v>531</v>
      </c>
      <c r="C33" s="180">
        <v>0</v>
      </c>
      <c r="D33" s="180">
        <v>0</v>
      </c>
      <c r="E33" s="180">
        <v>0</v>
      </c>
      <c r="F33" s="180" t="s">
        <v>207</v>
      </c>
      <c r="G33" s="410"/>
      <c r="H33" s="180">
        <v>0</v>
      </c>
      <c r="I33" s="180"/>
      <c r="J33" s="180">
        <v>0</v>
      </c>
      <c r="K33" s="180" t="s">
        <v>207</v>
      </c>
      <c r="L33" s="180" t="s">
        <v>207</v>
      </c>
      <c r="M33" s="180" t="s">
        <v>207</v>
      </c>
      <c r="N33" s="180" t="s">
        <v>207</v>
      </c>
      <c r="O33" s="180" t="s">
        <v>207</v>
      </c>
      <c r="P33" s="180" t="s">
        <v>207</v>
      </c>
      <c r="Q33" s="180" t="s">
        <v>207</v>
      </c>
      <c r="R33" s="27" t="s">
        <v>207</v>
      </c>
      <c r="S33" s="27">
        <v>5340</v>
      </c>
      <c r="T33" s="27" t="s">
        <v>207</v>
      </c>
      <c r="U33" s="27" t="s">
        <v>207</v>
      </c>
      <c r="V33" s="27" t="s">
        <v>207</v>
      </c>
      <c r="W33" s="27">
        <v>4006</v>
      </c>
      <c r="X33" s="27" t="s">
        <v>207</v>
      </c>
      <c r="Y33" s="27" t="s">
        <v>207</v>
      </c>
      <c r="Z33" s="27" t="s">
        <v>207</v>
      </c>
      <c r="AA33" s="27" t="s">
        <v>207</v>
      </c>
      <c r="AB33" s="27" t="s">
        <v>207</v>
      </c>
      <c r="AC33" s="27" t="s">
        <v>207</v>
      </c>
      <c r="AD33" s="27" t="s">
        <v>207</v>
      </c>
    </row>
    <row r="34" spans="2:30" x14ac:dyDescent="0.25">
      <c r="B34" s="301" t="s">
        <v>532</v>
      </c>
      <c r="C34" s="180">
        <v>0</v>
      </c>
      <c r="D34" s="180">
        <v>0</v>
      </c>
      <c r="E34" s="180">
        <v>0</v>
      </c>
      <c r="F34" s="180">
        <v>0</v>
      </c>
      <c r="G34" s="410"/>
      <c r="H34" s="180">
        <v>0</v>
      </c>
      <c r="I34" s="180"/>
      <c r="J34" s="180">
        <v>0</v>
      </c>
      <c r="K34" s="180">
        <v>0</v>
      </c>
      <c r="L34" s="180">
        <v>0</v>
      </c>
      <c r="M34" s="180">
        <v>0</v>
      </c>
      <c r="N34" s="180">
        <v>0</v>
      </c>
      <c r="O34" s="180">
        <v>0</v>
      </c>
      <c r="P34" s="180">
        <v>0</v>
      </c>
      <c r="Q34" s="180">
        <v>0</v>
      </c>
      <c r="R34" s="27">
        <v>0</v>
      </c>
      <c r="S34" s="27">
        <v>0</v>
      </c>
      <c r="T34" s="27">
        <v>8641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27">
        <v>0</v>
      </c>
      <c r="AA34" s="27">
        <v>51736</v>
      </c>
      <c r="AB34" s="27"/>
      <c r="AC34" s="27"/>
      <c r="AD34" s="27">
        <v>51736</v>
      </c>
    </row>
    <row r="35" spans="2:30" x14ac:dyDescent="0.25">
      <c r="B35" s="301" t="s">
        <v>533</v>
      </c>
      <c r="C35" s="180">
        <v>0</v>
      </c>
      <c r="D35" s="180">
        <v>0</v>
      </c>
      <c r="E35" s="180">
        <v>0</v>
      </c>
      <c r="F35" s="180">
        <v>0</v>
      </c>
      <c r="G35" s="410"/>
      <c r="H35" s="180">
        <v>0</v>
      </c>
      <c r="I35" s="180"/>
      <c r="J35" s="180">
        <v>0</v>
      </c>
      <c r="K35" s="180">
        <v>0</v>
      </c>
      <c r="L35" s="180">
        <v>0</v>
      </c>
      <c r="M35" s="180">
        <v>0</v>
      </c>
      <c r="N35" s="180">
        <v>0</v>
      </c>
      <c r="O35" s="180">
        <v>0</v>
      </c>
      <c r="P35" s="180">
        <v>0</v>
      </c>
      <c r="Q35" s="180">
        <v>0</v>
      </c>
      <c r="R35" s="27">
        <v>0</v>
      </c>
      <c r="S35" s="27">
        <v>0</v>
      </c>
      <c r="T35" s="27"/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27">
        <v>0</v>
      </c>
      <c r="AA35" s="27"/>
      <c r="AB35" s="27">
        <v>-136244</v>
      </c>
      <c r="AC35" s="27">
        <v>475137</v>
      </c>
      <c r="AD35" s="27">
        <v>-609160</v>
      </c>
    </row>
    <row r="36" spans="2:30" x14ac:dyDescent="0.25">
      <c r="B36" s="40" t="s">
        <v>534</v>
      </c>
      <c r="C36" s="267">
        <v>40687</v>
      </c>
      <c r="D36" s="267">
        <v>32845</v>
      </c>
      <c r="E36" s="267">
        <v>200932</v>
      </c>
      <c r="F36" s="267">
        <v>223714</v>
      </c>
      <c r="G36" s="410"/>
      <c r="H36" s="267">
        <v>40708</v>
      </c>
      <c r="I36" s="267">
        <v>77418</v>
      </c>
      <c r="J36" s="267">
        <v>42119</v>
      </c>
      <c r="K36" s="267">
        <v>223714</v>
      </c>
      <c r="L36" s="267">
        <v>61657</v>
      </c>
      <c r="M36" s="267">
        <v>38711</v>
      </c>
      <c r="N36" s="267">
        <v>90501</v>
      </c>
      <c r="O36" s="275">
        <v>432493</v>
      </c>
      <c r="P36" s="267">
        <v>70916</v>
      </c>
      <c r="Q36" s="267">
        <v>69281</v>
      </c>
      <c r="R36" s="53">
        <v>153041</v>
      </c>
      <c r="S36" s="53">
        <v>842543</v>
      </c>
      <c r="T36" s="53">
        <v>247544</v>
      </c>
      <c r="U36" s="53">
        <v>336468</v>
      </c>
      <c r="V36" s="53">
        <v>184428</v>
      </c>
      <c r="W36" s="53">
        <v>182076</v>
      </c>
      <c r="X36" s="53">
        <v>287319</v>
      </c>
      <c r="Y36" s="53">
        <v>32792</v>
      </c>
      <c r="Z36" s="53">
        <v>118687</v>
      </c>
      <c r="AA36" s="53">
        <v>356698</v>
      </c>
      <c r="AB36" s="53">
        <v>97822</v>
      </c>
      <c r="AC36" s="53">
        <v>82534</v>
      </c>
      <c r="AD36" s="53">
        <v>81942</v>
      </c>
    </row>
    <row r="37" spans="2:30" x14ac:dyDescent="0.25">
      <c r="B37" s="178" t="s">
        <v>535</v>
      </c>
      <c r="C37" s="271">
        <f>C36+C28+C21</f>
        <v>2523270</v>
      </c>
      <c r="D37" s="271">
        <f>D36+D28+D21</f>
        <v>1550271</v>
      </c>
      <c r="E37" s="271">
        <v>6750308</v>
      </c>
      <c r="F37" s="271">
        <v>9877932</v>
      </c>
      <c r="G37" s="410"/>
      <c r="H37" s="271">
        <v>1122591</v>
      </c>
      <c r="I37" s="271">
        <v>1641050</v>
      </c>
      <c r="J37" s="271">
        <v>1463397</v>
      </c>
      <c r="K37" s="271">
        <v>9877932</v>
      </c>
      <c r="L37" s="271">
        <v>4612165</v>
      </c>
      <c r="M37" s="271">
        <v>2032804</v>
      </c>
      <c r="N37" s="271">
        <v>1682692</v>
      </c>
      <c r="O37" s="271">
        <v>7230126</v>
      </c>
      <c r="P37" s="271">
        <v>1694496</v>
      </c>
      <c r="Q37" s="271">
        <v>1575671</v>
      </c>
      <c r="R37" s="55">
        <v>1859305</v>
      </c>
      <c r="S37" s="55">
        <v>5687177</v>
      </c>
      <c r="T37" s="55">
        <v>1501685</v>
      </c>
      <c r="U37" s="55">
        <v>65674</v>
      </c>
      <c r="V37" s="55">
        <v>1632904</v>
      </c>
      <c r="W37" s="55">
        <v>6951171</v>
      </c>
      <c r="X37" s="55">
        <v>1626677</v>
      </c>
      <c r="Y37" s="55">
        <v>2348457</v>
      </c>
      <c r="Z37" s="55">
        <v>1606898</v>
      </c>
      <c r="AA37" s="55">
        <v>4706296</v>
      </c>
      <c r="AB37" s="55">
        <v>1229839</v>
      </c>
      <c r="AC37" s="55">
        <v>1620351</v>
      </c>
      <c r="AD37" s="55">
        <v>548369</v>
      </c>
    </row>
    <row r="38" spans="2:30" x14ac:dyDescent="0.25">
      <c r="B38" s="360"/>
      <c r="C38" s="363"/>
      <c r="D38" s="180"/>
      <c r="E38" s="180"/>
      <c r="F38" s="180"/>
      <c r="G38" s="410"/>
      <c r="H38" s="363"/>
      <c r="I38" s="180"/>
      <c r="J38" s="180"/>
      <c r="K38" s="180"/>
      <c r="L38" s="180"/>
      <c r="M38" s="180"/>
      <c r="N38" s="180"/>
      <c r="O38" s="180"/>
      <c r="P38" s="180"/>
      <c r="Q38" s="180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</row>
    <row r="39" spans="2:30" x14ac:dyDescent="0.25">
      <c r="B39" s="40" t="s">
        <v>536</v>
      </c>
      <c r="C39" s="180">
        <v>250258</v>
      </c>
      <c r="D39" s="180">
        <v>283578</v>
      </c>
      <c r="E39" s="180">
        <v>982104</v>
      </c>
      <c r="F39" s="180">
        <v>1429996</v>
      </c>
      <c r="G39" s="410"/>
      <c r="H39" s="180">
        <v>256943</v>
      </c>
      <c r="I39" s="180">
        <v>302444</v>
      </c>
      <c r="J39" s="180">
        <v>193537</v>
      </c>
      <c r="K39" s="180">
        <v>1429996</v>
      </c>
      <c r="L39" s="180">
        <v>262565</v>
      </c>
      <c r="M39" s="180">
        <v>725474</v>
      </c>
      <c r="N39" s="180">
        <v>218245</v>
      </c>
      <c r="O39" s="182">
        <v>1272079</v>
      </c>
      <c r="P39" s="180">
        <v>345678</v>
      </c>
      <c r="Q39" s="180">
        <v>512131</v>
      </c>
      <c r="R39" s="27">
        <v>329784</v>
      </c>
      <c r="S39" s="27">
        <v>1499794</v>
      </c>
      <c r="T39" s="27">
        <v>411748</v>
      </c>
      <c r="U39" s="27">
        <v>362931</v>
      </c>
      <c r="V39" s="27">
        <v>1109025</v>
      </c>
      <c r="W39" s="27">
        <v>843306</v>
      </c>
      <c r="X39" s="27">
        <v>278827</v>
      </c>
      <c r="Y39" s="27">
        <v>1288425</v>
      </c>
      <c r="Z39" s="27">
        <v>154415</v>
      </c>
      <c r="AA39" s="27">
        <v>2445405</v>
      </c>
      <c r="AB39" s="27">
        <v>165368</v>
      </c>
      <c r="AC39" s="27">
        <v>670078</v>
      </c>
      <c r="AD39" s="27">
        <v>1482735</v>
      </c>
    </row>
    <row r="40" spans="2:30" x14ac:dyDescent="0.25">
      <c r="B40" s="40" t="s">
        <v>537</v>
      </c>
      <c r="C40" s="267">
        <v>-540689</v>
      </c>
      <c r="D40" s="267">
        <v>-679958</v>
      </c>
      <c r="E40" s="267">
        <v>-2061188</v>
      </c>
      <c r="F40" s="267">
        <v>-1950788</v>
      </c>
      <c r="G40" s="410"/>
      <c r="H40" s="267">
        <v>-533005</v>
      </c>
      <c r="I40" s="267">
        <v>-565404</v>
      </c>
      <c r="J40" s="267">
        <v>-443168</v>
      </c>
      <c r="K40" s="267">
        <v>-1950788</v>
      </c>
      <c r="L40" s="267">
        <v>-324110</v>
      </c>
      <c r="M40" s="267">
        <v>-607355</v>
      </c>
      <c r="N40" s="267">
        <v>-399231</v>
      </c>
      <c r="O40" s="267">
        <v>-1651045</v>
      </c>
      <c r="P40" s="267">
        <v>-560530</v>
      </c>
      <c r="Q40" s="267">
        <v>-472321</v>
      </c>
      <c r="R40" s="53">
        <v>-435698</v>
      </c>
      <c r="S40" s="53">
        <v>-3066415</v>
      </c>
      <c r="T40" s="53">
        <v>-521209</v>
      </c>
      <c r="U40" s="53">
        <v>-1233880</v>
      </c>
      <c r="V40" s="53">
        <v>-794862</v>
      </c>
      <c r="W40" s="53">
        <v>-3096299</v>
      </c>
      <c r="X40" s="53">
        <v>-1434317</v>
      </c>
      <c r="Y40" s="53">
        <v>-809897</v>
      </c>
      <c r="Z40" s="53">
        <v>-1419635</v>
      </c>
      <c r="AA40" s="53">
        <v>-3350864</v>
      </c>
      <c r="AB40" s="53">
        <v>-661987</v>
      </c>
      <c r="AC40" s="53">
        <v>-705395</v>
      </c>
      <c r="AD40" s="53">
        <v>-2209481</v>
      </c>
    </row>
    <row r="41" spans="2:30" x14ac:dyDescent="0.25">
      <c r="B41" s="178" t="s">
        <v>538</v>
      </c>
      <c r="C41" s="271">
        <f>SUM(C39:C40)</f>
        <v>-290431</v>
      </c>
      <c r="D41" s="271">
        <f>SUM(D39:D40)</f>
        <v>-396380</v>
      </c>
      <c r="E41" s="271">
        <v>-1079084</v>
      </c>
      <c r="F41" s="271">
        <v>-520792</v>
      </c>
      <c r="G41" s="410"/>
      <c r="H41" s="271">
        <v>-276062</v>
      </c>
      <c r="I41" s="271">
        <v>-262960</v>
      </c>
      <c r="J41" s="271">
        <v>-249631</v>
      </c>
      <c r="K41" s="271">
        <v>-520792</v>
      </c>
      <c r="L41" s="271">
        <v>-61545</v>
      </c>
      <c r="M41" s="271">
        <v>118119</v>
      </c>
      <c r="N41" s="271">
        <v>-180986</v>
      </c>
      <c r="O41" s="271">
        <v>-378966</v>
      </c>
      <c r="P41" s="271">
        <v>-214852</v>
      </c>
      <c r="Q41" s="271">
        <v>39810</v>
      </c>
      <c r="R41" s="55">
        <v>-105914</v>
      </c>
      <c r="S41" s="55">
        <v>-1566621</v>
      </c>
      <c r="T41" s="55">
        <v>-109461</v>
      </c>
      <c r="U41" s="55">
        <v>-870949</v>
      </c>
      <c r="V41" s="55">
        <v>314163</v>
      </c>
      <c r="W41" s="55">
        <v>-2252993</v>
      </c>
      <c r="X41" s="55">
        <v>-1155490</v>
      </c>
      <c r="Y41" s="55">
        <v>478528</v>
      </c>
      <c r="Z41" s="55">
        <v>-1265220</v>
      </c>
      <c r="AA41" s="55">
        <v>-905459</v>
      </c>
      <c r="AB41" s="55">
        <v>-496619</v>
      </c>
      <c r="AC41" s="55">
        <v>-35317</v>
      </c>
      <c r="AD41" s="55">
        <v>-726746</v>
      </c>
    </row>
    <row r="42" spans="2:30" x14ac:dyDescent="0.25">
      <c r="B42" s="360"/>
      <c r="C42" s="364"/>
      <c r="D42" s="272"/>
      <c r="E42" s="272"/>
      <c r="F42" s="272"/>
      <c r="G42" s="410"/>
      <c r="H42" s="364"/>
      <c r="I42" s="272"/>
      <c r="J42" s="272"/>
      <c r="K42" s="272"/>
      <c r="L42" s="272"/>
      <c r="M42" s="272"/>
      <c r="N42" s="272"/>
      <c r="O42" s="276"/>
      <c r="P42" s="272"/>
      <c r="Q42" s="272"/>
      <c r="R42" s="269"/>
      <c r="S42" s="269"/>
      <c r="T42" s="269"/>
      <c r="U42" s="269"/>
      <c r="V42" s="269"/>
      <c r="W42" s="269"/>
      <c r="X42" s="269"/>
      <c r="Y42" s="269"/>
      <c r="Z42" s="269"/>
      <c r="AA42" s="269"/>
      <c r="AB42" s="269"/>
      <c r="AC42" s="269"/>
      <c r="AD42" s="269"/>
    </row>
    <row r="43" spans="2:30" x14ac:dyDescent="0.25">
      <c r="B43" s="178" t="s">
        <v>539</v>
      </c>
      <c r="C43" s="271">
        <f>C41+C37</f>
        <v>2232839</v>
      </c>
      <c r="D43" s="271">
        <f>D41+D37</f>
        <v>1153891</v>
      </c>
      <c r="E43" s="271">
        <v>5671224</v>
      </c>
      <c r="F43" s="271">
        <v>9357140</v>
      </c>
      <c r="G43" s="410"/>
      <c r="H43" s="271">
        <v>846529</v>
      </c>
      <c r="I43" s="271">
        <v>1378090</v>
      </c>
      <c r="J43" s="271">
        <v>1213766</v>
      </c>
      <c r="K43" s="271">
        <v>9357140</v>
      </c>
      <c r="L43" s="271">
        <v>4550620</v>
      </c>
      <c r="M43" s="271">
        <v>2150923</v>
      </c>
      <c r="N43" s="271">
        <v>1501706</v>
      </c>
      <c r="O43" s="271">
        <v>6851160</v>
      </c>
      <c r="P43" s="271">
        <v>1479644</v>
      </c>
      <c r="Q43" s="271">
        <v>1615481</v>
      </c>
      <c r="R43" s="55">
        <v>1753391</v>
      </c>
      <c r="S43" s="55">
        <v>4120556</v>
      </c>
      <c r="T43" s="55">
        <v>1392224</v>
      </c>
      <c r="U43" s="55">
        <v>-805275</v>
      </c>
      <c r="V43" s="55">
        <v>1947067</v>
      </c>
      <c r="W43" s="55">
        <v>4698178</v>
      </c>
      <c r="X43" s="55">
        <v>471187</v>
      </c>
      <c r="Y43" s="55">
        <v>2826985</v>
      </c>
      <c r="Z43" s="55">
        <v>341678</v>
      </c>
      <c r="AA43" s="55">
        <v>3800837</v>
      </c>
      <c r="AB43" s="55">
        <v>733220</v>
      </c>
      <c r="AC43" s="55">
        <v>1585034</v>
      </c>
      <c r="AD43" s="55">
        <v>-178377</v>
      </c>
    </row>
    <row r="44" spans="2:30" x14ac:dyDescent="0.25">
      <c r="B44" s="40"/>
      <c r="C44" s="180">
        <v>0</v>
      </c>
      <c r="D44" s="180"/>
      <c r="E44" s="180"/>
      <c r="F44" s="180"/>
      <c r="G44" s="410"/>
      <c r="H44" s="180"/>
      <c r="I44" s="180"/>
      <c r="J44" s="180"/>
      <c r="K44" s="180"/>
      <c r="L44" s="180"/>
      <c r="M44" s="180"/>
      <c r="N44" s="180"/>
      <c r="O44" s="180"/>
      <c r="P44" s="180"/>
      <c r="Q44" s="180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</row>
    <row r="45" spans="2:30" x14ac:dyDescent="0.25">
      <c r="B45" s="40" t="s">
        <v>540</v>
      </c>
      <c r="C45" s="180">
        <v>86782</v>
      </c>
      <c r="D45" s="180">
        <v>-308974</v>
      </c>
      <c r="E45" s="180">
        <v>-562122</v>
      </c>
      <c r="F45" s="180">
        <v>-1494843</v>
      </c>
      <c r="G45" s="410"/>
      <c r="H45" s="180">
        <v>-140680</v>
      </c>
      <c r="I45" s="180">
        <v>-249538</v>
      </c>
      <c r="J45" s="180">
        <v>-258686</v>
      </c>
      <c r="K45" s="180">
        <v>-1494843</v>
      </c>
      <c r="L45" s="180">
        <v>-776628</v>
      </c>
      <c r="M45" s="180">
        <v>-149309</v>
      </c>
      <c r="N45" s="180">
        <v>-259932</v>
      </c>
      <c r="O45" s="182">
        <v>-943007</v>
      </c>
      <c r="P45" s="180">
        <v>-181282</v>
      </c>
      <c r="Q45" s="180">
        <v>-163698</v>
      </c>
      <c r="R45" s="27">
        <v>-399333</v>
      </c>
      <c r="S45" s="27">
        <v>-950490</v>
      </c>
      <c r="T45" s="27">
        <v>-284047</v>
      </c>
      <c r="U45" s="27">
        <v>203225</v>
      </c>
      <c r="V45" s="27">
        <v>-573914</v>
      </c>
      <c r="W45" s="27">
        <v>-1156082</v>
      </c>
      <c r="X45" s="27">
        <v>-71213</v>
      </c>
      <c r="Y45" s="27">
        <v>-601560</v>
      </c>
      <c r="Z45" s="27">
        <v>-263706</v>
      </c>
      <c r="AA45" s="27">
        <v>-683681</v>
      </c>
      <c r="AB45" s="27">
        <v>-172776</v>
      </c>
      <c r="AC45" s="27">
        <v>-198803</v>
      </c>
      <c r="AD45" s="27">
        <v>-195516</v>
      </c>
    </row>
    <row r="46" spans="2:30" x14ac:dyDescent="0.25">
      <c r="B46" s="40" t="s">
        <v>541</v>
      </c>
      <c r="C46" s="180">
        <v>-443767</v>
      </c>
      <c r="D46" s="180">
        <v>152696</v>
      </c>
      <c r="E46" s="180">
        <v>-209485</v>
      </c>
      <c r="F46" s="180">
        <v>-743010</v>
      </c>
      <c r="G46" s="410"/>
      <c r="H46" s="180">
        <v>90893</v>
      </c>
      <c r="I46" s="180">
        <v>59729</v>
      </c>
      <c r="J46" s="180">
        <v>83660</v>
      </c>
      <c r="K46" s="180">
        <v>-743010</v>
      </c>
      <c r="L46" s="180">
        <v>-493795</v>
      </c>
      <c r="M46" s="180">
        <v>-313028</v>
      </c>
      <c r="N46" s="180">
        <v>-88883</v>
      </c>
      <c r="O46" s="180">
        <v>-141318</v>
      </c>
      <c r="P46" s="180">
        <v>-61055</v>
      </c>
      <c r="Q46" s="180">
        <v>-206401</v>
      </c>
      <c r="R46" s="27">
        <v>44148</v>
      </c>
      <c r="S46" s="27">
        <v>924301</v>
      </c>
      <c r="T46" s="27">
        <v>74176</v>
      </c>
      <c r="U46" s="27">
        <v>651926</v>
      </c>
      <c r="V46" s="27">
        <v>82418</v>
      </c>
      <c r="W46" s="27">
        <v>210773</v>
      </c>
      <c r="X46" s="27">
        <v>21503</v>
      </c>
      <c r="Y46" s="27">
        <v>-278786</v>
      </c>
      <c r="Z46" s="27">
        <v>344379</v>
      </c>
      <c r="AA46" s="27">
        <v>-252035</v>
      </c>
      <c r="AB46" s="27">
        <v>18855</v>
      </c>
      <c r="AC46" s="27">
        <v>-304581</v>
      </c>
      <c r="AD46" s="27">
        <v>305760</v>
      </c>
    </row>
    <row r="47" spans="2:30" x14ac:dyDescent="0.25">
      <c r="B47" s="24"/>
      <c r="C47" s="179">
        <v>-356985</v>
      </c>
      <c r="D47" s="179">
        <v>-156278</v>
      </c>
      <c r="E47" s="179">
        <v>-771607</v>
      </c>
      <c r="F47" s="179">
        <v>-2237853</v>
      </c>
      <c r="G47" s="410"/>
      <c r="H47" s="179">
        <v>-49787</v>
      </c>
      <c r="I47" s="179">
        <v>-189809</v>
      </c>
      <c r="J47" s="179">
        <v>-175026</v>
      </c>
      <c r="K47" s="179">
        <v>-2237853</v>
      </c>
      <c r="L47" s="179">
        <f>SUM(L45:L46)</f>
        <v>-1270423</v>
      </c>
      <c r="M47" s="179">
        <f t="shared" ref="M47:AD47" si="3">SUM(M45:M46)</f>
        <v>-462337</v>
      </c>
      <c r="N47" s="179">
        <f t="shared" si="3"/>
        <v>-348815</v>
      </c>
      <c r="O47" s="179">
        <v>-1084325</v>
      </c>
      <c r="P47" s="179">
        <f t="shared" si="3"/>
        <v>-242337</v>
      </c>
      <c r="Q47" s="179">
        <f t="shared" si="3"/>
        <v>-370099</v>
      </c>
      <c r="R47" s="179">
        <f t="shared" si="3"/>
        <v>-355185</v>
      </c>
      <c r="S47" s="179">
        <f t="shared" si="3"/>
        <v>-26189</v>
      </c>
      <c r="T47" s="179">
        <f t="shared" si="3"/>
        <v>-209871</v>
      </c>
      <c r="U47" s="179">
        <f t="shared" si="3"/>
        <v>855151</v>
      </c>
      <c r="V47" s="179">
        <f t="shared" si="3"/>
        <v>-491496</v>
      </c>
      <c r="W47" s="179">
        <f t="shared" si="3"/>
        <v>-945309</v>
      </c>
      <c r="X47" s="179">
        <f t="shared" si="3"/>
        <v>-49710</v>
      </c>
      <c r="Y47" s="179">
        <f t="shared" si="3"/>
        <v>-880346</v>
      </c>
      <c r="Z47" s="179">
        <f t="shared" si="3"/>
        <v>80673</v>
      </c>
      <c r="AA47" s="179">
        <f t="shared" si="3"/>
        <v>-935716</v>
      </c>
      <c r="AB47" s="179">
        <f t="shared" si="3"/>
        <v>-153921</v>
      </c>
      <c r="AC47" s="179">
        <f t="shared" si="3"/>
        <v>-503384</v>
      </c>
      <c r="AD47" s="179">
        <f t="shared" si="3"/>
        <v>110244</v>
      </c>
    </row>
    <row r="48" spans="2:30" x14ac:dyDescent="0.25">
      <c r="B48" s="379" t="s">
        <v>542</v>
      </c>
      <c r="C48" s="295">
        <f>C47+C43</f>
        <v>1875854</v>
      </c>
      <c r="D48" s="295">
        <f>D47+D43</f>
        <v>997613</v>
      </c>
      <c r="E48" s="295">
        <v>4899617</v>
      </c>
      <c r="F48" s="295">
        <f>F43+F47</f>
        <v>7119287</v>
      </c>
      <c r="G48" s="410"/>
      <c r="H48" s="295">
        <v>796742</v>
      </c>
      <c r="I48" s="295">
        <v>1188281</v>
      </c>
      <c r="J48" s="295">
        <f>J43+J47</f>
        <v>1038740</v>
      </c>
      <c r="K48" s="295">
        <f>K43+K47</f>
        <v>7119287</v>
      </c>
      <c r="L48" s="295">
        <f>L43+L47</f>
        <v>3280197</v>
      </c>
      <c r="M48" s="268">
        <v>1688586</v>
      </c>
      <c r="N48" s="268">
        <v>1152891</v>
      </c>
      <c r="O48" s="268">
        <f>O43+O47</f>
        <v>5766835</v>
      </c>
      <c r="P48" s="268">
        <f>SUM(P43:P46)</f>
        <v>1237307</v>
      </c>
      <c r="Q48" s="268">
        <v>1245382</v>
      </c>
      <c r="R48" s="56">
        <v>1398206</v>
      </c>
      <c r="S48" s="56">
        <v>4094367</v>
      </c>
      <c r="T48" s="56">
        <v>1182353</v>
      </c>
      <c r="U48" s="56">
        <v>49876</v>
      </c>
      <c r="V48" s="56">
        <v>1455571</v>
      </c>
      <c r="W48" s="56">
        <v>3752869</v>
      </c>
      <c r="X48" s="56">
        <v>421477</v>
      </c>
      <c r="Y48" s="56">
        <v>1946639</v>
      </c>
      <c r="Z48" s="56">
        <v>422351</v>
      </c>
      <c r="AA48" s="56">
        <v>2865121</v>
      </c>
      <c r="AB48" s="56">
        <v>579299</v>
      </c>
      <c r="AC48" s="56">
        <v>1081650</v>
      </c>
      <c r="AD48" s="56">
        <v>-68133</v>
      </c>
    </row>
    <row r="49" spans="2:30" x14ac:dyDescent="0.25">
      <c r="B49" s="360"/>
      <c r="C49" s="365"/>
      <c r="D49" s="294"/>
      <c r="E49" s="294"/>
      <c r="F49" s="294"/>
      <c r="G49" s="410"/>
      <c r="H49" s="365"/>
      <c r="I49" s="294"/>
      <c r="J49" s="294"/>
      <c r="K49" s="294"/>
      <c r="L49" s="294"/>
      <c r="M49" s="179"/>
      <c r="N49" s="179"/>
      <c r="O49" s="179"/>
      <c r="P49" s="179"/>
      <c r="Q49" s="17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</row>
    <row r="50" spans="2:30" x14ac:dyDescent="0.25">
      <c r="B50" s="296" t="s">
        <v>543</v>
      </c>
      <c r="C50" s="298">
        <v>0</v>
      </c>
      <c r="D50" s="298"/>
      <c r="E50" s="298"/>
      <c r="F50" s="298"/>
      <c r="G50" s="410"/>
      <c r="H50" s="298"/>
      <c r="I50" s="298"/>
      <c r="J50" s="298"/>
      <c r="K50" s="298"/>
      <c r="L50" s="298"/>
      <c r="M50" s="180"/>
      <c r="N50" s="180"/>
      <c r="O50" s="182"/>
      <c r="P50" s="180"/>
      <c r="Q50" s="180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</row>
    <row r="51" spans="2:30" x14ac:dyDescent="0.25">
      <c r="B51" s="301" t="s">
        <v>544</v>
      </c>
      <c r="C51" s="298">
        <v>1875261</v>
      </c>
      <c r="D51" s="298">
        <v>997131</v>
      </c>
      <c r="E51" s="298">
        <v>4897409</v>
      </c>
      <c r="F51" s="298">
        <v>7117146</v>
      </c>
      <c r="G51" s="410"/>
      <c r="H51" s="298">
        <v>796267</v>
      </c>
      <c r="I51" s="298">
        <v>1187633</v>
      </c>
      <c r="J51" s="298">
        <v>1038248</v>
      </c>
      <c r="K51" s="298">
        <v>7117146</v>
      </c>
      <c r="L51" s="298">
        <v>3279634</v>
      </c>
      <c r="M51" s="180">
        <v>1687993</v>
      </c>
      <c r="N51" s="180">
        <v>1152388</v>
      </c>
      <c r="O51" s="182">
        <v>5764273</v>
      </c>
      <c r="P51" s="180">
        <v>1236708</v>
      </c>
      <c r="Q51" s="180">
        <v>1244683</v>
      </c>
      <c r="R51" s="27">
        <v>1397538</v>
      </c>
      <c r="S51" s="27">
        <v>4092313</v>
      </c>
      <c r="T51" s="27">
        <v>1181868</v>
      </c>
      <c r="U51" s="27">
        <v>49520</v>
      </c>
      <c r="V51" s="27">
        <v>1455189</v>
      </c>
      <c r="W51" s="27">
        <v>3751321</v>
      </c>
      <c r="X51" s="27">
        <v>421051</v>
      </c>
      <c r="Y51" s="27">
        <v>1946237</v>
      </c>
      <c r="Z51" s="27">
        <v>422032</v>
      </c>
      <c r="AA51" s="27">
        <v>2864110</v>
      </c>
      <c r="AB51" s="27">
        <v>578987</v>
      </c>
      <c r="AC51" s="27">
        <v>1081462</v>
      </c>
      <c r="AD51" s="27">
        <v>-68402</v>
      </c>
    </row>
    <row r="52" spans="2:30" x14ac:dyDescent="0.25">
      <c r="B52" s="301" t="s">
        <v>545</v>
      </c>
      <c r="C52" s="298">
        <v>593</v>
      </c>
      <c r="D52" s="298">
        <v>482</v>
      </c>
      <c r="E52" s="298">
        <v>2208</v>
      </c>
      <c r="F52" s="298">
        <v>2141</v>
      </c>
      <c r="G52" s="410"/>
      <c r="H52" s="298">
        <v>475</v>
      </c>
      <c r="I52" s="298">
        <v>648</v>
      </c>
      <c r="J52" s="298">
        <v>492</v>
      </c>
      <c r="K52" s="298">
        <v>2141</v>
      </c>
      <c r="L52" s="298">
        <v>563</v>
      </c>
      <c r="M52" s="180">
        <v>593</v>
      </c>
      <c r="N52" s="180">
        <v>503</v>
      </c>
      <c r="O52" s="180">
        <v>2562</v>
      </c>
      <c r="P52" s="180">
        <v>599</v>
      </c>
      <c r="Q52" s="180">
        <v>699</v>
      </c>
      <c r="R52" s="27">
        <v>668</v>
      </c>
      <c r="S52" s="27">
        <v>2054</v>
      </c>
      <c r="T52" s="27">
        <v>485</v>
      </c>
      <c r="U52" s="27">
        <v>356</v>
      </c>
      <c r="V52" s="27">
        <v>382</v>
      </c>
      <c r="W52" s="27">
        <v>1548</v>
      </c>
      <c r="X52" s="27">
        <v>426</v>
      </c>
      <c r="Y52" s="27">
        <v>402</v>
      </c>
      <c r="Z52" s="27">
        <v>319</v>
      </c>
      <c r="AA52" s="27">
        <v>1011</v>
      </c>
      <c r="AB52" s="27">
        <v>312</v>
      </c>
      <c r="AC52" s="27">
        <v>188</v>
      </c>
      <c r="AD52" s="27">
        <v>269</v>
      </c>
    </row>
    <row r="53" spans="2:30" ht="19.5" thickBot="1" x14ac:dyDescent="0.3">
      <c r="B53" s="301"/>
      <c r="C53" s="303">
        <v>1875854</v>
      </c>
      <c r="D53" s="303">
        <v>997613</v>
      </c>
      <c r="E53" s="303">
        <v>4899617</v>
      </c>
      <c r="F53" s="303">
        <v>7119287</v>
      </c>
      <c r="G53" s="410"/>
      <c r="H53" s="303">
        <v>796742</v>
      </c>
      <c r="I53" s="303">
        <v>1188281</v>
      </c>
      <c r="J53" s="303">
        <v>1038740</v>
      </c>
      <c r="K53" s="303">
        <v>7119287</v>
      </c>
      <c r="L53" s="303">
        <v>3280197</v>
      </c>
      <c r="M53" s="273">
        <v>1688586</v>
      </c>
      <c r="N53" s="273">
        <v>1152891</v>
      </c>
      <c r="O53" s="277">
        <v>5766835</v>
      </c>
      <c r="P53" s="273">
        <v>1237307</v>
      </c>
      <c r="Q53" s="273">
        <v>1245382</v>
      </c>
      <c r="R53" s="270">
        <v>1398206</v>
      </c>
      <c r="S53" s="270">
        <v>4094367</v>
      </c>
      <c r="T53" s="270">
        <v>1182353</v>
      </c>
      <c r="U53" s="270">
        <v>49876</v>
      </c>
      <c r="V53" s="270">
        <v>1455571</v>
      </c>
      <c r="W53" s="270">
        <v>3752869</v>
      </c>
      <c r="X53" s="270">
        <v>421477</v>
      </c>
      <c r="Y53" s="270">
        <v>1946639</v>
      </c>
      <c r="Z53" s="270">
        <v>422351</v>
      </c>
      <c r="AA53" s="270">
        <v>2865121</v>
      </c>
      <c r="AB53" s="270">
        <v>579299</v>
      </c>
      <c r="AC53" s="270">
        <v>1081650</v>
      </c>
      <c r="AD53" s="270">
        <v>-68133</v>
      </c>
    </row>
    <row r="54" spans="2:30" ht="19.5" thickTop="1" x14ac:dyDescent="0.25">
      <c r="B54" s="178" t="s">
        <v>546</v>
      </c>
      <c r="C54" s="274">
        <v>0.64999999999999991</v>
      </c>
      <c r="D54" s="274">
        <v>0.35</v>
      </c>
      <c r="E54" s="274">
        <v>1.71</v>
      </c>
      <c r="F54" s="274">
        <v>2.4900000000000002</v>
      </c>
      <c r="H54" s="274">
        <v>0.28000000000000003</v>
      </c>
      <c r="I54" s="274">
        <v>0.42</v>
      </c>
      <c r="J54" s="274">
        <v>0.36</v>
      </c>
      <c r="K54" s="274">
        <v>2.4900000000000002</v>
      </c>
      <c r="L54" s="274">
        <v>1.1499999999999999</v>
      </c>
      <c r="M54" s="274">
        <v>0.59</v>
      </c>
      <c r="N54" s="274">
        <v>0.52</v>
      </c>
      <c r="O54" s="324">
        <v>2.0099999999999998</v>
      </c>
      <c r="P54" s="274">
        <v>0.56000000000000005</v>
      </c>
      <c r="Q54" s="274">
        <v>0.56999999999999995</v>
      </c>
      <c r="R54" s="96">
        <v>0.64</v>
      </c>
      <c r="S54" s="96">
        <v>1.86</v>
      </c>
      <c r="T54" s="96">
        <v>0.54</v>
      </c>
      <c r="U54" s="96">
        <v>0.02</v>
      </c>
      <c r="V54" s="96">
        <v>0.66</v>
      </c>
      <c r="W54" s="96">
        <v>1.7</v>
      </c>
      <c r="X54" s="96">
        <v>0.25</v>
      </c>
      <c r="Y54" s="96">
        <v>1.1499999999999999</v>
      </c>
      <c r="Z54" s="96">
        <v>0.19</v>
      </c>
      <c r="AA54" s="96">
        <v>1.69</v>
      </c>
      <c r="AB54" s="96">
        <v>0.34</v>
      </c>
      <c r="AC54" s="96">
        <v>0.64</v>
      </c>
      <c r="AD54" s="96">
        <v>-0.04</v>
      </c>
    </row>
    <row r="55" spans="2:30" x14ac:dyDescent="0.25">
      <c r="B55" s="178" t="s">
        <v>547</v>
      </c>
      <c r="C55" s="274">
        <v>0.64999999999999991</v>
      </c>
      <c r="D55" s="274">
        <v>0.35</v>
      </c>
      <c r="E55" s="274">
        <v>1.71</v>
      </c>
      <c r="F55" s="274">
        <v>2.4900000000000002</v>
      </c>
      <c r="H55" s="274">
        <v>0.28000000000000003</v>
      </c>
      <c r="I55" s="274">
        <v>0.42</v>
      </c>
      <c r="J55" s="274">
        <v>0.36</v>
      </c>
      <c r="K55" s="274">
        <v>2.4900000000000002</v>
      </c>
      <c r="L55" s="274">
        <v>1.1499999999999999</v>
      </c>
      <c r="M55" s="274">
        <v>0.59</v>
      </c>
      <c r="N55" s="274">
        <v>0.52</v>
      </c>
      <c r="O55" s="274">
        <v>2.0099999999999998</v>
      </c>
      <c r="P55" s="274">
        <v>0.56000000000000005</v>
      </c>
      <c r="Q55" s="274">
        <v>0.56999999999999995</v>
      </c>
      <c r="R55" s="96">
        <v>0.64</v>
      </c>
      <c r="S55" s="96">
        <v>1.86</v>
      </c>
      <c r="T55" s="96">
        <v>0.54</v>
      </c>
      <c r="U55" s="96">
        <v>0.02</v>
      </c>
      <c r="V55" s="96">
        <v>0.66</v>
      </c>
      <c r="W55" s="96">
        <v>1.7</v>
      </c>
      <c r="X55" s="96">
        <v>0.25</v>
      </c>
      <c r="Y55" s="96">
        <v>1.1499999999999999</v>
      </c>
      <c r="Z55" s="96">
        <v>0.19</v>
      </c>
      <c r="AA55" s="96">
        <v>1.69</v>
      </c>
      <c r="AB55" s="96">
        <v>0.34</v>
      </c>
      <c r="AC55" s="96">
        <v>0.64</v>
      </c>
      <c r="AD55" s="96">
        <v>-0.04</v>
      </c>
    </row>
    <row r="56" spans="2:30" s="320" customFormat="1" x14ac:dyDescent="0.25">
      <c r="E56" s="319"/>
      <c r="F56" s="319"/>
      <c r="G56" s="319"/>
      <c r="H56" s="319"/>
      <c r="I56" s="319"/>
      <c r="J56" s="319"/>
      <c r="K56" s="319"/>
      <c r="L56" s="321"/>
      <c r="M56" s="321"/>
      <c r="N56" s="321"/>
      <c r="R56" s="322"/>
      <c r="S56" s="322"/>
      <c r="T56" s="322"/>
      <c r="U56" s="322"/>
      <c r="V56" s="322"/>
      <c r="W56" s="322"/>
      <c r="X56" s="322"/>
      <c r="Y56" s="322"/>
      <c r="Z56" s="322"/>
      <c r="AA56" s="322"/>
      <c r="AB56" s="322"/>
      <c r="AC56" s="322"/>
      <c r="AD56" s="322"/>
    </row>
    <row r="57" spans="2:30" s="320" customFormat="1" ht="15" x14ac:dyDescent="0.25">
      <c r="B57"/>
      <c r="C57"/>
      <c r="D57"/>
      <c r="E57" s="335"/>
      <c r="F57" s="335"/>
      <c r="G57" s="335"/>
      <c r="H57" s="335"/>
      <c r="I57" s="335"/>
      <c r="J57" s="335"/>
      <c r="K57" s="335"/>
      <c r="L57" s="335"/>
      <c r="M57" s="335"/>
      <c r="N57" s="335"/>
      <c r="O57" s="335"/>
      <c r="P57" s="335"/>
      <c r="Q57" s="335"/>
      <c r="R57" s="335"/>
      <c r="S57" s="335"/>
      <c r="T57" s="335"/>
      <c r="U57" s="335"/>
      <c r="V57" s="335"/>
      <c r="W57" s="335"/>
      <c r="X57" s="335"/>
      <c r="Y57" s="335"/>
      <c r="Z57" s="335"/>
      <c r="AA57" s="335"/>
      <c r="AB57" s="335"/>
      <c r="AC57" s="335"/>
      <c r="AD57" s="322"/>
    </row>
    <row r="58" spans="2:30" s="320" customFormat="1" ht="15" x14ac:dyDescent="0.25">
      <c r="B58"/>
      <c r="C58"/>
      <c r="D58"/>
      <c r="E58" s="335"/>
      <c r="F58" s="335"/>
      <c r="G58" s="335"/>
      <c r="H58" s="335"/>
      <c r="I58" s="335"/>
      <c r="J58" s="335"/>
      <c r="K58" s="335"/>
      <c r="L58" s="335"/>
      <c r="M58" s="335"/>
      <c r="N58" s="335"/>
      <c r="O58" s="335"/>
      <c r="P58" s="335"/>
      <c r="Q58" s="335"/>
      <c r="R58" s="335"/>
      <c r="S58" s="335"/>
      <c r="T58" s="335"/>
      <c r="U58" s="335"/>
      <c r="V58" s="335"/>
      <c r="W58" s="335"/>
      <c r="X58" s="335"/>
      <c r="Y58" s="335"/>
      <c r="Z58" s="335"/>
      <c r="AA58" s="335"/>
      <c r="AB58" s="335"/>
      <c r="AC58" s="335"/>
      <c r="AD58" s="322"/>
    </row>
    <row r="59" spans="2:30" s="320" customFormat="1" ht="15" x14ac:dyDescent="0.25">
      <c r="B59"/>
      <c r="C59"/>
      <c r="D59"/>
      <c r="E59" s="335"/>
      <c r="F59" s="335"/>
      <c r="G59" s="335"/>
      <c r="H59" s="335"/>
      <c r="I59" s="335"/>
      <c r="J59" s="335"/>
      <c r="K59" s="335"/>
      <c r="L59" s="335"/>
      <c r="M59" s="335"/>
      <c r="N59" s="335"/>
      <c r="O59" s="335"/>
      <c r="P59" s="335"/>
      <c r="Q59" s="335"/>
      <c r="R59" s="335"/>
      <c r="S59" s="335"/>
      <c r="T59" s="335"/>
      <c r="U59" s="335"/>
      <c r="V59" s="335"/>
      <c r="W59" s="335"/>
      <c r="X59" s="335"/>
      <c r="Y59" s="335"/>
      <c r="Z59" s="335"/>
      <c r="AA59" s="335"/>
      <c r="AB59" s="335"/>
      <c r="AC59" s="335"/>
      <c r="AD59" s="322"/>
    </row>
    <row r="60" spans="2:30" s="320" customFormat="1" ht="15" x14ac:dyDescent="0.25">
      <c r="B60"/>
      <c r="C60"/>
      <c r="D60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  <c r="Q60" s="335"/>
      <c r="R60" s="335"/>
      <c r="S60" s="335"/>
      <c r="T60" s="335"/>
      <c r="U60" s="335"/>
      <c r="V60" s="335"/>
      <c r="W60" s="335"/>
      <c r="X60" s="335"/>
      <c r="Y60" s="335"/>
      <c r="Z60" s="335"/>
      <c r="AA60" s="335"/>
      <c r="AB60" s="335"/>
      <c r="AC60" s="335"/>
      <c r="AD60" s="322"/>
    </row>
    <row r="61" spans="2:30" s="320" customFormat="1" ht="15" x14ac:dyDescent="0.25">
      <c r="B61"/>
      <c r="C61"/>
      <c r="D61"/>
      <c r="E61" s="335"/>
      <c r="F61" s="335"/>
      <c r="G61" s="335"/>
      <c r="H61" s="335"/>
      <c r="I61" s="335"/>
      <c r="J61" s="335"/>
      <c r="K61" s="335"/>
      <c r="L61" s="335"/>
      <c r="M61" s="335"/>
      <c r="N61" s="335"/>
      <c r="O61" s="335"/>
      <c r="P61" s="335"/>
      <c r="Q61" s="335"/>
      <c r="R61" s="335"/>
      <c r="S61" s="335"/>
      <c r="T61" s="335"/>
      <c r="U61" s="335"/>
      <c r="V61" s="335"/>
      <c r="W61" s="335"/>
      <c r="X61" s="335"/>
      <c r="Y61" s="335"/>
      <c r="Z61" s="335"/>
      <c r="AA61" s="335"/>
      <c r="AB61" s="335"/>
      <c r="AC61" s="335"/>
      <c r="AD61" s="322"/>
    </row>
    <row r="62" spans="2:30" s="320" customFormat="1" ht="15" x14ac:dyDescent="0.25">
      <c r="B62"/>
      <c r="C62"/>
      <c r="D62"/>
      <c r="E62" s="335"/>
      <c r="F62" s="335"/>
      <c r="G62" s="335"/>
      <c r="H62" s="335"/>
      <c r="I62" s="335"/>
      <c r="J62" s="335"/>
      <c r="K62" s="335"/>
      <c r="L62" s="335"/>
      <c r="M62" s="335"/>
      <c r="N62" s="335"/>
      <c r="O62" s="335"/>
      <c r="P62" s="335"/>
      <c r="Q62" s="335"/>
      <c r="R62" s="335"/>
      <c r="S62" s="335"/>
      <c r="T62" s="335"/>
      <c r="U62" s="335"/>
      <c r="V62" s="335"/>
      <c r="W62" s="335"/>
      <c r="X62" s="335"/>
      <c r="Y62" s="335"/>
      <c r="Z62" s="335"/>
      <c r="AA62" s="335"/>
      <c r="AB62" s="335"/>
      <c r="AC62" s="335"/>
      <c r="AD62" s="322"/>
    </row>
    <row r="63" spans="2:30" s="320" customFormat="1" ht="15" x14ac:dyDescent="0.25">
      <c r="B63"/>
      <c r="C63"/>
      <c r="D63"/>
      <c r="E63" s="335"/>
      <c r="F63" s="335"/>
      <c r="G63" s="335"/>
      <c r="H63" s="335"/>
      <c r="I63" s="335"/>
      <c r="J63" s="335"/>
      <c r="K63" s="335"/>
      <c r="L63" s="335"/>
      <c r="M63" s="335"/>
      <c r="N63" s="335"/>
      <c r="O63" s="335"/>
      <c r="P63" s="335"/>
      <c r="Q63" s="335"/>
      <c r="R63" s="335"/>
      <c r="S63" s="335"/>
      <c r="T63" s="335"/>
      <c r="U63" s="335"/>
      <c r="V63" s="335"/>
      <c r="W63" s="335"/>
      <c r="X63" s="335"/>
      <c r="Y63" s="335"/>
      <c r="Z63" s="335"/>
      <c r="AA63" s="335"/>
      <c r="AB63" s="335"/>
      <c r="AC63" s="335"/>
      <c r="AD63" s="322"/>
    </row>
    <row r="64" spans="2:30" s="320" customFormat="1" ht="15" x14ac:dyDescent="0.25">
      <c r="B64"/>
      <c r="C64"/>
      <c r="D64"/>
      <c r="E64" s="335"/>
      <c r="F64" s="335"/>
      <c r="G64" s="335"/>
      <c r="H64" s="335"/>
      <c r="I64" s="335"/>
      <c r="J64" s="335"/>
      <c r="K64" s="335"/>
      <c r="L64" s="335"/>
      <c r="M64" s="335"/>
      <c r="N64" s="335"/>
      <c r="O64" s="335"/>
      <c r="P64" s="335"/>
      <c r="Q64" s="335"/>
      <c r="R64" s="335"/>
      <c r="S64" s="335"/>
      <c r="T64" s="335"/>
      <c r="U64" s="335"/>
      <c r="V64" s="335"/>
      <c r="W64" s="335"/>
      <c r="X64" s="335"/>
      <c r="Y64" s="335"/>
      <c r="Z64" s="335"/>
      <c r="AA64" s="335"/>
      <c r="AB64" s="335"/>
      <c r="AC64" s="335"/>
      <c r="AD64" s="322"/>
    </row>
    <row r="65" spans="2:30" s="320" customFormat="1" ht="15" x14ac:dyDescent="0.25">
      <c r="B65"/>
      <c r="C65"/>
      <c r="D65"/>
      <c r="E65" s="335"/>
      <c r="F65" s="335"/>
      <c r="G65" s="335"/>
      <c r="H65" s="335"/>
      <c r="I65" s="335"/>
      <c r="J65" s="335"/>
      <c r="K65" s="335"/>
      <c r="L65" s="335"/>
      <c r="M65" s="335"/>
      <c r="N65" s="335"/>
      <c r="O65" s="335"/>
      <c r="P65" s="335"/>
      <c r="Q65" s="335"/>
      <c r="R65" s="335"/>
      <c r="S65" s="335"/>
      <c r="T65" s="335"/>
      <c r="U65" s="335"/>
      <c r="V65" s="335"/>
      <c r="W65" s="335"/>
      <c r="X65" s="335"/>
      <c r="Y65" s="335"/>
      <c r="Z65" s="335"/>
      <c r="AA65" s="335"/>
      <c r="AB65" s="335"/>
      <c r="AC65" s="335"/>
      <c r="AD65" s="322"/>
    </row>
    <row r="66" spans="2:30" s="320" customFormat="1" x14ac:dyDescent="0.25">
      <c r="B66"/>
      <c r="C66"/>
      <c r="D66"/>
      <c r="E66" s="321"/>
      <c r="F66" s="321"/>
      <c r="G66" s="321"/>
      <c r="H66" s="321"/>
      <c r="I66" s="321"/>
      <c r="J66" s="321"/>
      <c r="K66" s="321"/>
      <c r="L66" s="321"/>
      <c r="M66" s="321"/>
      <c r="N66" s="321"/>
      <c r="R66" s="322"/>
      <c r="S66" s="322"/>
      <c r="T66" s="322"/>
      <c r="U66" s="322"/>
      <c r="V66" s="322"/>
      <c r="W66" s="322"/>
      <c r="X66" s="322"/>
      <c r="Y66" s="322"/>
      <c r="Z66" s="322"/>
      <c r="AA66" s="322"/>
      <c r="AB66" s="322"/>
      <c r="AC66" s="322"/>
      <c r="AD66" s="322"/>
    </row>
    <row r="67" spans="2:30" s="320" customFormat="1" x14ac:dyDescent="0.25">
      <c r="B67"/>
      <c r="C67"/>
      <c r="D67"/>
      <c r="E67" s="321"/>
      <c r="F67" s="321"/>
      <c r="G67" s="321"/>
      <c r="H67" s="321"/>
      <c r="I67" s="321"/>
      <c r="J67" s="321"/>
      <c r="K67" s="321"/>
      <c r="L67" s="321"/>
      <c r="M67" s="321"/>
      <c r="N67" s="321"/>
      <c r="R67" s="322"/>
      <c r="S67" s="322"/>
      <c r="T67" s="322"/>
      <c r="U67" s="322"/>
      <c r="V67" s="322"/>
      <c r="W67" s="322"/>
      <c r="X67" s="322"/>
      <c r="Y67" s="322"/>
      <c r="Z67" s="322"/>
      <c r="AA67" s="322"/>
      <c r="AB67" s="322"/>
      <c r="AC67" s="322"/>
      <c r="AD67" s="322"/>
    </row>
    <row r="68" spans="2:30" s="320" customFormat="1" x14ac:dyDescent="0.25">
      <c r="B68"/>
      <c r="C68"/>
      <c r="D68"/>
      <c r="E68" s="321"/>
      <c r="F68" s="321"/>
      <c r="G68" s="321"/>
      <c r="H68" s="321"/>
      <c r="I68" s="321"/>
      <c r="J68" s="321"/>
      <c r="K68" s="321"/>
      <c r="L68" s="321"/>
      <c r="M68" s="321"/>
      <c r="N68" s="321"/>
      <c r="R68" s="322"/>
      <c r="S68" s="322"/>
      <c r="T68" s="322"/>
      <c r="U68" s="322"/>
      <c r="V68" s="322"/>
      <c r="W68" s="322"/>
      <c r="X68" s="322"/>
      <c r="Y68" s="322"/>
      <c r="Z68" s="322"/>
      <c r="AA68" s="322"/>
      <c r="AB68" s="322"/>
      <c r="AC68" s="322"/>
      <c r="AD68" s="322"/>
    </row>
    <row r="69" spans="2:30" s="320" customFormat="1" x14ac:dyDescent="0.25">
      <c r="B69"/>
      <c r="C69"/>
      <c r="D69"/>
      <c r="E69" s="321"/>
      <c r="F69" s="321"/>
      <c r="G69" s="321"/>
      <c r="H69" s="321"/>
      <c r="I69" s="321"/>
      <c r="J69" s="321"/>
      <c r="K69" s="321"/>
      <c r="L69" s="321"/>
      <c r="M69" s="321"/>
      <c r="N69" s="321"/>
      <c r="R69" s="322"/>
      <c r="S69" s="322"/>
      <c r="T69" s="322"/>
      <c r="U69" s="322"/>
      <c r="V69" s="322"/>
      <c r="W69" s="322"/>
      <c r="X69" s="322"/>
      <c r="Y69" s="322"/>
      <c r="Z69" s="322"/>
      <c r="AA69" s="322"/>
      <c r="AB69" s="322"/>
      <c r="AC69" s="322"/>
      <c r="AD69" s="322"/>
    </row>
    <row r="70" spans="2:30" s="320" customFormat="1" x14ac:dyDescent="0.25">
      <c r="B70"/>
      <c r="C70"/>
      <c r="D70"/>
      <c r="E70" s="321"/>
      <c r="F70" s="321"/>
      <c r="G70" s="321"/>
      <c r="H70" s="321"/>
      <c r="I70" s="321"/>
      <c r="J70" s="321"/>
      <c r="K70" s="321"/>
      <c r="L70" s="321"/>
      <c r="M70" s="321"/>
      <c r="N70" s="321"/>
      <c r="R70" s="322"/>
      <c r="S70" s="322"/>
      <c r="T70" s="322"/>
      <c r="U70" s="322"/>
      <c r="V70" s="322"/>
      <c r="W70" s="322"/>
      <c r="X70" s="322"/>
      <c r="Y70" s="322"/>
      <c r="Z70" s="322"/>
      <c r="AA70" s="322"/>
      <c r="AB70" s="322"/>
      <c r="AC70" s="322"/>
      <c r="AD70" s="322"/>
    </row>
    <row r="71" spans="2:30" s="320" customFormat="1" x14ac:dyDescent="0.25">
      <c r="B71"/>
      <c r="C71"/>
      <c r="D71"/>
      <c r="E71" s="321"/>
      <c r="F71" s="321"/>
      <c r="G71" s="321"/>
      <c r="H71" s="321"/>
      <c r="I71" s="321"/>
      <c r="J71" s="321"/>
      <c r="K71" s="321"/>
      <c r="L71" s="321"/>
      <c r="M71" s="321"/>
      <c r="N71" s="321"/>
      <c r="R71" s="322"/>
      <c r="S71" s="322"/>
      <c r="T71" s="322"/>
      <c r="U71" s="322"/>
      <c r="V71" s="322"/>
      <c r="W71" s="322"/>
      <c r="X71" s="322"/>
      <c r="Y71" s="322"/>
      <c r="Z71" s="322"/>
      <c r="AA71" s="322"/>
      <c r="AB71" s="322"/>
      <c r="AC71" s="322"/>
      <c r="AD71" s="322"/>
    </row>
    <row r="72" spans="2:30" s="320" customFormat="1" x14ac:dyDescent="0.25">
      <c r="B72"/>
      <c r="C72"/>
      <c r="D72"/>
      <c r="E72" s="321"/>
      <c r="F72" s="321"/>
      <c r="G72" s="321"/>
      <c r="H72" s="321"/>
      <c r="I72" s="321"/>
      <c r="J72" s="321"/>
      <c r="K72" s="321"/>
      <c r="L72" s="321"/>
      <c r="M72" s="321"/>
      <c r="N72" s="321"/>
      <c r="R72" s="322"/>
      <c r="S72" s="322"/>
      <c r="T72" s="322"/>
      <c r="U72" s="322"/>
      <c r="V72" s="322"/>
      <c r="W72" s="322"/>
      <c r="X72" s="322"/>
      <c r="Y72" s="322"/>
      <c r="Z72" s="322"/>
      <c r="AA72" s="322"/>
      <c r="AB72" s="322"/>
      <c r="AC72" s="322"/>
      <c r="AD72" s="322"/>
    </row>
    <row r="73" spans="2:30" s="320" customFormat="1" x14ac:dyDescent="0.25">
      <c r="B73"/>
      <c r="C73"/>
      <c r="D73"/>
      <c r="E73" s="321"/>
      <c r="F73" s="321"/>
      <c r="G73" s="321"/>
      <c r="H73" s="321"/>
      <c r="I73" s="321"/>
      <c r="J73" s="321"/>
      <c r="K73" s="321"/>
      <c r="L73" s="321"/>
      <c r="M73" s="321"/>
      <c r="N73" s="321"/>
      <c r="R73" s="322"/>
      <c r="S73" s="322"/>
      <c r="T73" s="322"/>
      <c r="U73" s="322"/>
      <c r="V73" s="322"/>
      <c r="W73" s="322"/>
      <c r="X73" s="322"/>
      <c r="Y73" s="322"/>
      <c r="Z73" s="322"/>
      <c r="AA73" s="322"/>
      <c r="AB73" s="322"/>
      <c r="AC73" s="322"/>
      <c r="AD73" s="322"/>
    </row>
    <row r="74" spans="2:30" s="320" customFormat="1" x14ac:dyDescent="0.25">
      <c r="B74"/>
      <c r="C74"/>
      <c r="D74"/>
      <c r="E74" s="321"/>
      <c r="F74" s="321"/>
      <c r="G74" s="321"/>
      <c r="H74" s="321"/>
      <c r="I74" s="321"/>
      <c r="J74" s="321"/>
      <c r="K74" s="321"/>
      <c r="L74" s="321"/>
      <c r="M74" s="321"/>
      <c r="N74" s="321"/>
      <c r="R74" s="322"/>
      <c r="S74" s="322"/>
      <c r="T74" s="322"/>
      <c r="U74" s="322"/>
      <c r="V74" s="322"/>
      <c r="W74" s="322"/>
      <c r="X74" s="322"/>
      <c r="Y74" s="322"/>
      <c r="Z74" s="322"/>
      <c r="AA74" s="322"/>
      <c r="AB74" s="322"/>
      <c r="AC74" s="322"/>
      <c r="AD74" s="322"/>
    </row>
    <row r="75" spans="2:30" s="320" customFormat="1" x14ac:dyDescent="0.25">
      <c r="B75"/>
      <c r="C75"/>
      <c r="D75"/>
      <c r="E75" s="321"/>
      <c r="F75" s="321"/>
      <c r="G75" s="321"/>
      <c r="H75" s="321"/>
      <c r="I75" s="321"/>
      <c r="J75" s="321"/>
      <c r="K75" s="321"/>
      <c r="L75" s="321"/>
      <c r="M75" s="321"/>
      <c r="N75" s="321"/>
      <c r="R75" s="322"/>
      <c r="S75" s="322"/>
      <c r="T75" s="322"/>
      <c r="U75" s="322"/>
      <c r="V75" s="322"/>
      <c r="W75" s="322"/>
      <c r="X75" s="322"/>
      <c r="Y75" s="322"/>
      <c r="Z75" s="322"/>
      <c r="AA75" s="322"/>
      <c r="AB75" s="322"/>
      <c r="AC75" s="322"/>
      <c r="AD75" s="322"/>
    </row>
  </sheetData>
  <mergeCells count="9">
    <mergeCell ref="B5:Q7"/>
    <mergeCell ref="H11:AD11"/>
    <mergeCell ref="C10:D10"/>
    <mergeCell ref="E10:F10"/>
    <mergeCell ref="B11:B12"/>
    <mergeCell ref="C11:C12"/>
    <mergeCell ref="D11:D12"/>
    <mergeCell ref="E11:E12"/>
    <mergeCell ref="F11:F12"/>
  </mergeCells>
  <conditionalFormatting sqref="B13:F55">
    <cfRule type="expression" dxfId="4" priority="2">
      <formula>MOD(ROW(),2)=0</formula>
    </cfRule>
  </conditionalFormatting>
  <conditionalFormatting sqref="E56:K56">
    <cfRule type="cellIs" dxfId="3" priority="25" operator="notEqual">
      <formula>0</formula>
    </cfRule>
  </conditionalFormatting>
  <conditionalFormatting sqref="E57:AC65">
    <cfRule type="cellIs" dxfId="2" priority="15" operator="notEqual">
      <formula>0</formula>
    </cfRule>
  </conditionalFormatting>
  <conditionalFormatting sqref="H13:AD55">
    <cfRule type="expression" dxfId="1" priority="8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0"/>
  <dimension ref="A2:AL101"/>
  <sheetViews>
    <sheetView showGridLines="0" showRowColHeaders="0" topLeftCell="A37" zoomScale="55" zoomScaleNormal="55" workbookViewId="0">
      <selection activeCell="B31" sqref="B31:F3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27" customHeight="1" x14ac:dyDescent="0.25"/>
  <cols>
    <col min="1" max="1" width="3.42578125" customWidth="1"/>
    <col min="2" max="2" width="96.140625" bestFit="1" customWidth="1"/>
    <col min="3" max="3" width="16.42578125" customWidth="1"/>
    <col min="4" max="4" width="16" customWidth="1"/>
    <col min="5" max="5" width="14.7109375" customWidth="1"/>
    <col min="6" max="6" width="12.5703125" bestFit="1" customWidth="1"/>
    <col min="7" max="7" width="12.85546875" bestFit="1" customWidth="1"/>
    <col min="8" max="8" width="13.140625" bestFit="1" customWidth="1"/>
    <col min="9" max="9" width="13.7109375" customWidth="1"/>
    <col min="10" max="10" width="12.5703125" bestFit="1" customWidth="1"/>
    <col min="11" max="11" width="13.140625" bestFit="1" customWidth="1"/>
    <col min="12" max="12" width="11.28515625" customWidth="1"/>
    <col min="13" max="13" width="12.85546875" bestFit="1" customWidth="1"/>
    <col min="14" max="14" width="12.42578125" bestFit="1" customWidth="1"/>
    <col min="15" max="15" width="12.85546875" bestFit="1" customWidth="1"/>
    <col min="16" max="16" width="12.42578125" bestFit="1" customWidth="1"/>
    <col min="17" max="19" width="13.140625" bestFit="1" customWidth="1"/>
    <col min="20" max="20" width="10.5703125" customWidth="1"/>
    <col min="21" max="21" width="13.140625" bestFit="1" customWidth="1"/>
    <col min="22" max="22" width="12.85546875" bestFit="1" customWidth="1"/>
    <col min="23" max="23" width="13.140625" bestFit="1" customWidth="1"/>
    <col min="24" max="24" width="12.85546875" bestFit="1" customWidth="1"/>
    <col min="25" max="25" width="10.5703125" customWidth="1"/>
    <col min="26" max="26" width="10.28515625" customWidth="1"/>
    <col min="27" max="30" width="8.7109375" customWidth="1"/>
    <col min="33" max="33" width="37.7109375" bestFit="1" customWidth="1"/>
    <col min="34" max="34" width="10.5703125" bestFit="1" customWidth="1"/>
    <col min="35" max="35" width="10.42578125" bestFit="1" customWidth="1"/>
    <col min="37" max="37" width="10.5703125" bestFit="1" customWidth="1"/>
  </cols>
  <sheetData>
    <row r="2" spans="2:31" ht="27" customHeight="1" x14ac:dyDescent="0.25">
      <c r="N2" s="23"/>
      <c r="O2" s="23"/>
    </row>
    <row r="3" spans="2:31" ht="27" customHeight="1" x14ac:dyDescent="0.25">
      <c r="N3" s="23"/>
      <c r="O3" s="23"/>
    </row>
    <row r="6" spans="2:31" ht="27" customHeight="1" x14ac:dyDescent="0.25">
      <c r="B6" s="503"/>
      <c r="C6" s="503"/>
      <c r="D6" s="503"/>
      <c r="E6" s="503"/>
      <c r="F6" s="503"/>
      <c r="G6" s="503"/>
      <c r="H6" s="503"/>
      <c r="I6" s="503"/>
      <c r="J6" s="504"/>
      <c r="K6" s="504"/>
      <c r="L6" s="504"/>
    </row>
    <row r="7" spans="2:31" ht="27" customHeight="1" x14ac:dyDescent="0.25">
      <c r="B7" s="17" t="s">
        <v>167</v>
      </c>
      <c r="C7" s="17"/>
      <c r="D7" s="17"/>
      <c r="E7" s="17"/>
      <c r="F7" s="17"/>
      <c r="G7" s="17"/>
      <c r="H7" s="17"/>
      <c r="I7" s="17"/>
      <c r="J7" s="299"/>
      <c r="K7" s="2"/>
      <c r="L7" s="2"/>
    </row>
    <row r="8" spans="2:31" ht="27" customHeight="1" x14ac:dyDescent="0.25">
      <c r="B8" s="234"/>
      <c r="C8" s="67">
        <v>2025</v>
      </c>
      <c r="D8" s="67" t="s">
        <v>389</v>
      </c>
      <c r="E8" s="67" t="s">
        <v>390</v>
      </c>
      <c r="F8" s="67">
        <v>2024</v>
      </c>
      <c r="G8" s="67" t="s">
        <v>391</v>
      </c>
      <c r="H8" s="67" t="s">
        <v>392</v>
      </c>
      <c r="I8" s="263" t="s">
        <v>177</v>
      </c>
      <c r="J8" s="263">
        <v>2023</v>
      </c>
      <c r="K8" s="261" t="s">
        <v>393</v>
      </c>
      <c r="L8" s="67" t="s">
        <v>394</v>
      </c>
      <c r="M8" s="67" t="s">
        <v>181</v>
      </c>
      <c r="N8" s="67">
        <v>2022</v>
      </c>
      <c r="O8" s="263" t="s">
        <v>395</v>
      </c>
      <c r="P8" s="150" t="s">
        <v>396</v>
      </c>
      <c r="Q8" s="67" t="s">
        <v>184</v>
      </c>
      <c r="R8" s="67">
        <v>2021</v>
      </c>
      <c r="S8" s="263" t="s">
        <v>397</v>
      </c>
      <c r="T8" s="150" t="s">
        <v>398</v>
      </c>
      <c r="U8" s="67" t="s">
        <v>187</v>
      </c>
      <c r="V8" s="67">
        <v>2020</v>
      </c>
      <c r="W8" s="67" t="s">
        <v>399</v>
      </c>
      <c r="X8" s="67" t="s">
        <v>400</v>
      </c>
      <c r="Y8" s="67" t="s">
        <v>401</v>
      </c>
    </row>
    <row r="9" spans="2:31" ht="27" customHeight="1" x14ac:dyDescent="0.25">
      <c r="B9" s="26" t="s">
        <v>548</v>
      </c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  <c r="Y9" s="180"/>
    </row>
    <row r="10" spans="2:31" ht="27" customHeight="1" x14ac:dyDescent="0.25">
      <c r="B10" s="24" t="s">
        <v>549</v>
      </c>
      <c r="C10" s="298">
        <v>4899617</v>
      </c>
      <c r="D10" s="298">
        <v>3023763</v>
      </c>
      <c r="E10" s="298">
        <v>2227021</v>
      </c>
      <c r="F10" s="298">
        <v>7119287</v>
      </c>
      <c r="G10" s="298">
        <v>6121674</v>
      </c>
      <c r="H10" s="298">
        <v>2841477</v>
      </c>
      <c r="I10" s="298">
        <v>1152891</v>
      </c>
      <c r="J10" s="298">
        <v>5766835</v>
      </c>
      <c r="K10" s="298">
        <v>3880895</v>
      </c>
      <c r="L10" s="298">
        <v>2643588</v>
      </c>
      <c r="M10" s="298">
        <v>1398206</v>
      </c>
      <c r="N10" s="298">
        <v>4094367</v>
      </c>
      <c r="O10" s="298">
        <v>2687800</v>
      </c>
      <c r="P10" s="298">
        <v>1505447</v>
      </c>
      <c r="Q10" s="298">
        <v>1455571</v>
      </c>
      <c r="R10" s="298">
        <v>3752869</v>
      </c>
      <c r="S10" s="298">
        <v>2790467</v>
      </c>
      <c r="T10" s="298">
        <v>2368990</v>
      </c>
      <c r="U10" s="298">
        <v>422351</v>
      </c>
      <c r="V10" s="298">
        <v>2865121</v>
      </c>
      <c r="W10" s="298">
        <v>1592816</v>
      </c>
      <c r="X10" s="298">
        <v>1013517</v>
      </c>
      <c r="Y10" s="298">
        <v>-68133</v>
      </c>
      <c r="AE10" s="23"/>
    </row>
    <row r="11" spans="2:31" ht="27" customHeight="1" x14ac:dyDescent="0.25">
      <c r="B11" s="26" t="s">
        <v>550</v>
      </c>
      <c r="C11" s="298"/>
      <c r="D11" s="298"/>
      <c r="E11" s="298"/>
      <c r="F11" s="298"/>
      <c r="G11" s="298"/>
      <c r="H11" s="298"/>
      <c r="I11" s="298"/>
      <c r="J11" s="298"/>
      <c r="K11" s="298"/>
      <c r="L11" s="298"/>
      <c r="M11" s="298"/>
      <c r="N11" s="298"/>
      <c r="O11" s="298"/>
      <c r="P11" s="298"/>
      <c r="Q11" s="298"/>
      <c r="R11" s="298"/>
      <c r="S11" s="298"/>
      <c r="T11" s="298"/>
      <c r="U11" s="298"/>
      <c r="V11" s="298"/>
      <c r="W11" s="298"/>
      <c r="X11" s="298"/>
      <c r="Y11" s="298"/>
      <c r="AE11" s="23"/>
    </row>
    <row r="12" spans="2:31" ht="27" customHeight="1" x14ac:dyDescent="0.25">
      <c r="B12" s="24" t="s">
        <v>551</v>
      </c>
      <c r="C12" s="298">
        <v>771607</v>
      </c>
      <c r="D12" s="298">
        <v>414622</v>
      </c>
      <c r="E12" s="298">
        <v>364835</v>
      </c>
      <c r="F12" s="298">
        <v>2237853</v>
      </c>
      <c r="G12" s="298">
        <v>2081575</v>
      </c>
      <c r="H12" s="298">
        <v>811152</v>
      </c>
      <c r="I12" s="298">
        <v>348815</v>
      </c>
      <c r="J12" s="298">
        <v>1084325</v>
      </c>
      <c r="K12" s="298">
        <v>967621</v>
      </c>
      <c r="L12" s="298">
        <v>162253</v>
      </c>
      <c r="M12" s="298">
        <v>355185</v>
      </c>
      <c r="N12" s="298">
        <v>26189</v>
      </c>
      <c r="O12" s="298">
        <v>-808520</v>
      </c>
      <c r="P12" s="298">
        <v>-734344</v>
      </c>
      <c r="Q12" s="298">
        <v>-82418</v>
      </c>
      <c r="R12" s="298">
        <v>-210773</v>
      </c>
      <c r="S12" s="298">
        <v>-87096</v>
      </c>
      <c r="T12" s="298">
        <v>-65593</v>
      </c>
      <c r="U12" s="298">
        <v>-344379</v>
      </c>
      <c r="V12" s="298">
        <v>252035</v>
      </c>
      <c r="W12" s="298">
        <v>-20034</v>
      </c>
      <c r="X12" s="298">
        <v>-1179</v>
      </c>
      <c r="Y12" s="298">
        <v>-305760</v>
      </c>
    </row>
    <row r="13" spans="2:31" ht="27" customHeight="1" x14ac:dyDescent="0.25">
      <c r="B13" s="24" t="s">
        <v>254</v>
      </c>
      <c r="C13" s="298">
        <v>1533416</v>
      </c>
      <c r="D13" s="298">
        <v>1110172</v>
      </c>
      <c r="E13" s="298">
        <v>732240</v>
      </c>
      <c r="F13" s="298">
        <v>1376058</v>
      </c>
      <c r="G13" s="298">
        <v>1012063</v>
      </c>
      <c r="H13" s="298">
        <v>667452</v>
      </c>
      <c r="I13" s="298">
        <v>329059</v>
      </c>
      <c r="J13" s="298">
        <v>1274074</v>
      </c>
      <c r="K13" s="298">
        <v>922622</v>
      </c>
      <c r="L13" s="298">
        <v>607698</v>
      </c>
      <c r="M13" s="298">
        <v>302932</v>
      </c>
      <c r="N13" s="298">
        <v>1182084</v>
      </c>
      <c r="O13" s="298">
        <v>869536</v>
      </c>
      <c r="P13" s="298">
        <v>571929</v>
      </c>
      <c r="Q13" s="298">
        <v>283909</v>
      </c>
      <c r="R13" s="298">
        <v>1049108</v>
      </c>
      <c r="S13" s="298">
        <v>763482</v>
      </c>
      <c r="T13" s="298">
        <v>480164</v>
      </c>
      <c r="U13" s="298">
        <v>238431</v>
      </c>
      <c r="V13" s="298">
        <v>989053</v>
      </c>
      <c r="W13" s="298">
        <v>733538</v>
      </c>
      <c r="X13" s="298">
        <v>488449</v>
      </c>
      <c r="Y13" s="298">
        <v>242752</v>
      </c>
      <c r="AE13" s="23"/>
    </row>
    <row r="14" spans="2:31" ht="27" customHeight="1" x14ac:dyDescent="0.25">
      <c r="B14" s="38" t="s">
        <v>552</v>
      </c>
      <c r="C14" s="298">
        <v>210433</v>
      </c>
      <c r="D14" s="298">
        <v>100175</v>
      </c>
      <c r="E14" s="298">
        <v>74799</v>
      </c>
      <c r="F14" s="298">
        <v>83438</v>
      </c>
      <c r="G14" s="298">
        <v>75797</v>
      </c>
      <c r="H14" s="298">
        <v>42869</v>
      </c>
      <c r="I14" s="298">
        <v>18515</v>
      </c>
      <c r="J14" s="298">
        <v>97459</v>
      </c>
      <c r="K14" s="298">
        <v>53787</v>
      </c>
      <c r="L14" s="298">
        <v>94132</v>
      </c>
      <c r="M14" s="298">
        <v>62032</v>
      </c>
      <c r="N14" s="298">
        <v>73626</v>
      </c>
      <c r="O14" s="298">
        <v>197273</v>
      </c>
      <c r="P14" s="298">
        <v>192687</v>
      </c>
      <c r="Q14" s="298">
        <v>7944</v>
      </c>
      <c r="R14" s="298">
        <v>46960</v>
      </c>
      <c r="S14" s="298">
        <v>32088</v>
      </c>
      <c r="T14" s="298">
        <v>19615</v>
      </c>
      <c r="U14" s="298">
        <v>14444</v>
      </c>
      <c r="V14" s="298">
        <v>39039</v>
      </c>
      <c r="W14" s="298">
        <v>23450</v>
      </c>
      <c r="X14" s="298">
        <v>16819</v>
      </c>
      <c r="Y14" s="298">
        <v>7153</v>
      </c>
    </row>
    <row r="15" spans="2:31" ht="27" customHeight="1" x14ac:dyDescent="0.25">
      <c r="B15" s="38" t="s">
        <v>553</v>
      </c>
      <c r="C15" s="298">
        <v>-28890</v>
      </c>
      <c r="D15" s="298">
        <v>0</v>
      </c>
      <c r="E15" s="298" t="s">
        <v>207</v>
      </c>
      <c r="F15" s="298">
        <v>-42989</v>
      </c>
      <c r="G15" s="298">
        <v>-42989</v>
      </c>
      <c r="H15" s="298">
        <v>-42989</v>
      </c>
      <c r="I15" s="298">
        <v>-42989</v>
      </c>
      <c r="J15" s="298">
        <v>-30487</v>
      </c>
      <c r="K15" s="298"/>
      <c r="L15" s="298">
        <v>-30487</v>
      </c>
      <c r="M15" s="298">
        <v>-30487</v>
      </c>
      <c r="N15" s="298"/>
      <c r="O15" s="298"/>
      <c r="P15" s="298"/>
      <c r="Q15" s="298"/>
      <c r="R15" s="298"/>
      <c r="S15" s="298"/>
      <c r="T15" s="298"/>
      <c r="U15" s="298"/>
      <c r="V15" s="298"/>
      <c r="W15" s="298"/>
      <c r="X15" s="298"/>
      <c r="Y15" s="298"/>
    </row>
    <row r="16" spans="2:31" ht="27" customHeight="1" x14ac:dyDescent="0.25">
      <c r="B16" s="38" t="s">
        <v>554</v>
      </c>
      <c r="C16" s="298">
        <v>-934961</v>
      </c>
      <c r="D16" s="298">
        <v>-814288</v>
      </c>
      <c r="E16" s="298">
        <v>-638368</v>
      </c>
      <c r="F16" s="298"/>
      <c r="G16" s="298"/>
      <c r="H16" s="298"/>
      <c r="I16" s="298"/>
      <c r="J16" s="298"/>
      <c r="K16" s="298"/>
      <c r="L16" s="298"/>
      <c r="M16" s="298"/>
      <c r="N16" s="298"/>
      <c r="O16" s="298"/>
      <c r="P16" s="298"/>
      <c r="Q16" s="298"/>
      <c r="R16" s="298"/>
      <c r="S16" s="298"/>
      <c r="T16" s="298"/>
      <c r="U16" s="298"/>
      <c r="V16" s="298"/>
      <c r="W16" s="298"/>
      <c r="X16" s="298"/>
      <c r="Y16" s="298"/>
    </row>
    <row r="17" spans="1:38" ht="27" customHeight="1" x14ac:dyDescent="0.25">
      <c r="B17" s="38" t="s">
        <v>654</v>
      </c>
      <c r="C17" s="298">
        <v>219168</v>
      </c>
      <c r="D17" s="298">
        <v>219168</v>
      </c>
      <c r="E17" s="298">
        <v>219168</v>
      </c>
      <c r="F17" s="298"/>
      <c r="G17" s="298"/>
      <c r="H17" s="298"/>
      <c r="I17" s="298"/>
      <c r="J17" s="298"/>
      <c r="K17" s="298"/>
      <c r="L17" s="298"/>
      <c r="M17" s="298"/>
      <c r="N17" s="298"/>
      <c r="O17" s="298"/>
      <c r="P17" s="298"/>
      <c r="Q17" s="298"/>
      <c r="R17" s="298"/>
      <c r="S17" s="298"/>
      <c r="T17" s="298"/>
      <c r="U17" s="298"/>
      <c r="V17" s="298"/>
      <c r="W17" s="298"/>
      <c r="X17" s="298"/>
      <c r="Y17" s="298"/>
    </row>
    <row r="18" spans="1:38" ht="27" customHeight="1" x14ac:dyDescent="0.25">
      <c r="B18" s="38" t="s">
        <v>555</v>
      </c>
      <c r="C18" s="298">
        <v>0</v>
      </c>
      <c r="D18" s="298">
        <v>0</v>
      </c>
      <c r="E18" s="298" t="s">
        <v>207</v>
      </c>
      <c r="F18" s="298">
        <v>0</v>
      </c>
      <c r="G18" s="298">
        <v>0</v>
      </c>
      <c r="H18" s="298">
        <v>0</v>
      </c>
      <c r="I18" s="298">
        <v>0</v>
      </c>
      <c r="J18" s="298" t="s">
        <v>207</v>
      </c>
      <c r="K18" s="298" t="s">
        <v>207</v>
      </c>
      <c r="L18" s="298" t="s">
        <v>207</v>
      </c>
      <c r="M18" s="298">
        <v>0</v>
      </c>
      <c r="N18" s="298">
        <v>171770</v>
      </c>
      <c r="O18" s="298" t="s">
        <v>207</v>
      </c>
      <c r="P18" s="298" t="s">
        <v>207</v>
      </c>
      <c r="Q18" s="298" t="s">
        <v>207</v>
      </c>
      <c r="R18" s="298" t="s">
        <v>207</v>
      </c>
      <c r="S18" s="298" t="s">
        <v>207</v>
      </c>
      <c r="T18" s="298" t="s">
        <v>207</v>
      </c>
      <c r="U18" s="298" t="s">
        <v>207</v>
      </c>
      <c r="V18" s="298" t="s">
        <v>207</v>
      </c>
      <c r="W18" s="298" t="s">
        <v>207</v>
      </c>
      <c r="X18" s="298" t="s">
        <v>207</v>
      </c>
      <c r="Y18" s="298" t="s">
        <v>207</v>
      </c>
    </row>
    <row r="19" spans="1:38" ht="27" customHeight="1" x14ac:dyDescent="0.25">
      <c r="B19" s="447" t="s">
        <v>556</v>
      </c>
      <c r="C19" s="298">
        <v>0</v>
      </c>
      <c r="D19" s="298">
        <v>0</v>
      </c>
      <c r="E19" s="298" t="s">
        <v>207</v>
      </c>
      <c r="F19" s="298">
        <v>10601</v>
      </c>
      <c r="G19" s="298">
        <v>0</v>
      </c>
      <c r="H19" s="298" t="s">
        <v>207</v>
      </c>
      <c r="I19" s="298" t="s">
        <v>207</v>
      </c>
      <c r="J19" s="298">
        <v>-7500</v>
      </c>
      <c r="K19" s="298">
        <v>-15582</v>
      </c>
      <c r="L19" s="298">
        <v>-15582</v>
      </c>
      <c r="M19" s="298">
        <v>-15583</v>
      </c>
      <c r="N19" s="298">
        <v>595</v>
      </c>
      <c r="O19" s="298">
        <v>0</v>
      </c>
      <c r="P19" s="298">
        <v>0</v>
      </c>
      <c r="Q19" s="298">
        <v>0</v>
      </c>
      <c r="R19" s="298">
        <v>10937</v>
      </c>
      <c r="S19" s="298">
        <v>0</v>
      </c>
      <c r="T19" s="298">
        <v>0</v>
      </c>
      <c r="U19" s="298">
        <v>0</v>
      </c>
      <c r="V19" s="298">
        <v>0</v>
      </c>
      <c r="W19" s="298">
        <v>0</v>
      </c>
      <c r="X19" s="298">
        <v>0</v>
      </c>
      <c r="Y19" s="298">
        <v>0</v>
      </c>
    </row>
    <row r="20" spans="1:38" ht="27" customHeight="1" x14ac:dyDescent="0.25">
      <c r="B20" s="447" t="s">
        <v>256</v>
      </c>
      <c r="C20" s="298"/>
      <c r="D20" s="298">
        <v>0</v>
      </c>
      <c r="E20" s="298" t="s">
        <v>207</v>
      </c>
      <c r="F20" s="298">
        <v>45974</v>
      </c>
      <c r="G20" s="298">
        <v>0</v>
      </c>
      <c r="H20" s="298">
        <v>0</v>
      </c>
      <c r="I20" s="298">
        <v>0</v>
      </c>
      <c r="J20" s="298">
        <v>0</v>
      </c>
      <c r="K20" s="298">
        <v>0</v>
      </c>
      <c r="L20" s="298">
        <v>0</v>
      </c>
      <c r="M20" s="298">
        <v>0</v>
      </c>
      <c r="N20" s="298">
        <v>0</v>
      </c>
      <c r="O20" s="298">
        <v>0</v>
      </c>
      <c r="P20" s="298">
        <v>0</v>
      </c>
      <c r="Q20" s="298">
        <v>0</v>
      </c>
      <c r="R20" s="298">
        <v>0</v>
      </c>
      <c r="S20" s="298">
        <v>0</v>
      </c>
      <c r="T20" s="298">
        <v>0</v>
      </c>
      <c r="U20" s="298">
        <v>0</v>
      </c>
      <c r="V20" s="298">
        <v>0</v>
      </c>
      <c r="W20" s="298">
        <v>0</v>
      </c>
      <c r="X20" s="298">
        <v>0</v>
      </c>
      <c r="Y20" s="298">
        <v>0</v>
      </c>
    </row>
    <row r="21" spans="1:38" ht="27" customHeight="1" x14ac:dyDescent="0.25">
      <c r="B21" s="466" t="s">
        <v>494</v>
      </c>
      <c r="C21" s="298">
        <v>-61746</v>
      </c>
      <c r="D21" s="298"/>
      <c r="E21" s="298"/>
      <c r="F21" s="298"/>
      <c r="G21" s="298"/>
      <c r="H21" s="298"/>
      <c r="I21" s="298"/>
      <c r="J21" s="298"/>
      <c r="K21" s="298"/>
      <c r="L21" s="298"/>
      <c r="M21" s="298"/>
      <c r="N21" s="298"/>
      <c r="O21" s="298"/>
      <c r="P21" s="298"/>
      <c r="Q21" s="298"/>
      <c r="R21" s="298"/>
      <c r="S21" s="298"/>
      <c r="T21" s="298"/>
      <c r="U21" s="298"/>
      <c r="V21" s="298"/>
      <c r="W21" s="298"/>
      <c r="X21" s="298"/>
      <c r="Y21" s="298"/>
    </row>
    <row r="22" spans="1:38" ht="27" customHeight="1" x14ac:dyDescent="0.25">
      <c r="B22" s="38" t="s">
        <v>531</v>
      </c>
      <c r="C22" s="298">
        <v>-12446</v>
      </c>
      <c r="D22" s="298">
        <v>0</v>
      </c>
      <c r="E22" s="298" t="s">
        <v>207</v>
      </c>
      <c r="F22" s="298">
        <v>0</v>
      </c>
      <c r="G22" s="298">
        <v>-14136</v>
      </c>
      <c r="H22" s="298">
        <v>0</v>
      </c>
      <c r="I22" s="298">
        <v>0</v>
      </c>
      <c r="J22" s="298" t="s">
        <v>207</v>
      </c>
      <c r="K22" s="298" t="s">
        <v>207</v>
      </c>
      <c r="L22" s="298" t="s">
        <v>207</v>
      </c>
      <c r="M22" s="298">
        <v>0</v>
      </c>
      <c r="N22" s="298">
        <v>-5340</v>
      </c>
      <c r="O22" s="298" t="s">
        <v>207</v>
      </c>
      <c r="P22" s="298" t="s">
        <v>207</v>
      </c>
      <c r="Q22" s="298" t="s">
        <v>207</v>
      </c>
      <c r="R22" s="298">
        <v>-4006</v>
      </c>
      <c r="S22" s="298" t="s">
        <v>207</v>
      </c>
      <c r="T22" s="298" t="s">
        <v>207</v>
      </c>
      <c r="U22" s="298" t="s">
        <v>207</v>
      </c>
      <c r="V22" s="298">
        <v>-51736</v>
      </c>
      <c r="W22" s="298">
        <v>-51736</v>
      </c>
      <c r="X22" s="298">
        <v>-51736</v>
      </c>
      <c r="Y22" s="298">
        <v>-51736</v>
      </c>
    </row>
    <row r="23" spans="1:38" ht="27" customHeight="1" x14ac:dyDescent="0.25">
      <c r="B23" s="38" t="s">
        <v>557</v>
      </c>
      <c r="C23" s="298">
        <v>0</v>
      </c>
      <c r="D23" s="298">
        <v>0</v>
      </c>
      <c r="E23" s="298" t="s">
        <v>207</v>
      </c>
      <c r="F23" s="298">
        <v>0</v>
      </c>
      <c r="G23" s="298">
        <v>0</v>
      </c>
      <c r="H23" s="298">
        <v>0</v>
      </c>
      <c r="I23" s="298">
        <v>0</v>
      </c>
      <c r="J23" s="298">
        <v>0</v>
      </c>
      <c r="K23" s="298">
        <v>0</v>
      </c>
      <c r="L23" s="298">
        <v>0</v>
      </c>
      <c r="M23" s="298">
        <v>0</v>
      </c>
      <c r="N23" s="298">
        <v>46763</v>
      </c>
      <c r="O23" s="298">
        <v>0</v>
      </c>
      <c r="P23" s="298">
        <v>0</v>
      </c>
      <c r="Q23" s="298">
        <v>0</v>
      </c>
      <c r="R23" s="298">
        <v>491037</v>
      </c>
      <c r="S23" s="298">
        <v>491036</v>
      </c>
      <c r="T23" s="298">
        <v>0</v>
      </c>
      <c r="U23" s="298">
        <v>0</v>
      </c>
      <c r="V23" s="298">
        <v>0</v>
      </c>
      <c r="W23" s="298">
        <v>0</v>
      </c>
      <c r="X23" s="298">
        <v>0</v>
      </c>
      <c r="Y23" s="298">
        <v>0</v>
      </c>
    </row>
    <row r="24" spans="1:38" ht="27" customHeight="1" x14ac:dyDescent="0.25">
      <c r="B24" s="24" t="s">
        <v>534</v>
      </c>
      <c r="C24" s="298">
        <v>-200932</v>
      </c>
      <c r="D24" s="298">
        <v>-160245</v>
      </c>
      <c r="E24" s="298">
        <v>-119537</v>
      </c>
      <c r="F24" s="298">
        <v>-223714</v>
      </c>
      <c r="G24" s="298">
        <v>-190869</v>
      </c>
      <c r="H24" s="298">
        <v>-129212</v>
      </c>
      <c r="I24" s="298">
        <v>-90501</v>
      </c>
      <c r="J24" s="298">
        <v>-432493</v>
      </c>
      <c r="K24" s="298">
        <v>-293238</v>
      </c>
      <c r="L24" s="298">
        <v>-222322</v>
      </c>
      <c r="M24" s="298">
        <v>-153041</v>
      </c>
      <c r="N24" s="298">
        <v>-842543</v>
      </c>
      <c r="O24" s="298">
        <v>-768440</v>
      </c>
      <c r="P24" s="298">
        <v>-520896</v>
      </c>
      <c r="Q24" s="298">
        <v>-184428</v>
      </c>
      <c r="R24" s="298">
        <v>-182076</v>
      </c>
      <c r="S24" s="298">
        <v>-438798</v>
      </c>
      <c r="T24" s="298">
        <v>-151479</v>
      </c>
      <c r="U24" s="298">
        <v>-118687</v>
      </c>
      <c r="V24" s="298">
        <v>-356698</v>
      </c>
      <c r="W24" s="298">
        <v>-262298</v>
      </c>
      <c r="X24" s="298">
        <v>-164476</v>
      </c>
      <c r="Y24" s="298">
        <v>-81942</v>
      </c>
    </row>
    <row r="25" spans="1:38" ht="27" customHeight="1" x14ac:dyDescent="0.25">
      <c r="B25" s="24" t="s">
        <v>558</v>
      </c>
      <c r="C25" s="298">
        <v>-1160596</v>
      </c>
      <c r="D25" s="298">
        <v>-897374</v>
      </c>
      <c r="E25" s="298">
        <v>-652344</v>
      </c>
      <c r="F25" s="298">
        <v>-1205621</v>
      </c>
      <c r="G25" s="298">
        <v>-782004</v>
      </c>
      <c r="H25" s="298">
        <v>-684709</v>
      </c>
      <c r="I25" s="298">
        <v>-368243</v>
      </c>
      <c r="J25" s="298">
        <v>-1246341</v>
      </c>
      <c r="K25" s="298">
        <v>-956879</v>
      </c>
      <c r="L25" s="298">
        <v>-671817</v>
      </c>
      <c r="M25" s="298">
        <v>-377909</v>
      </c>
      <c r="N25" s="298">
        <v>-1245142</v>
      </c>
      <c r="O25" s="298">
        <v>-924340</v>
      </c>
      <c r="P25" s="298">
        <v>-771515</v>
      </c>
      <c r="Q25" s="298">
        <v>-360971</v>
      </c>
      <c r="R25" s="298">
        <v>-1305900</v>
      </c>
      <c r="S25" s="298">
        <v>-905323</v>
      </c>
      <c r="T25" s="298">
        <v>-575561</v>
      </c>
      <c r="U25" s="298">
        <v>-296107</v>
      </c>
      <c r="V25" s="298">
        <v>-800968</v>
      </c>
      <c r="W25" s="298">
        <v>-520248</v>
      </c>
      <c r="X25" s="298">
        <v>-290728</v>
      </c>
      <c r="Y25" s="298">
        <v>-188310</v>
      </c>
    </row>
    <row r="26" spans="1:38" ht="27" customHeight="1" x14ac:dyDescent="0.25">
      <c r="B26" s="24" t="s">
        <v>559</v>
      </c>
      <c r="C26" s="298">
        <v>1160418</v>
      </c>
      <c r="D26" s="298">
        <v>872268</v>
      </c>
      <c r="E26" s="298">
        <v>621508</v>
      </c>
      <c r="F26" s="298">
        <v>427823</v>
      </c>
      <c r="G26" s="298">
        <v>205029</v>
      </c>
      <c r="H26" s="298">
        <v>417964</v>
      </c>
      <c r="I26" s="298">
        <v>212293</v>
      </c>
      <c r="J26" s="298">
        <v>675605</v>
      </c>
      <c r="K26" s="298">
        <v>522749</v>
      </c>
      <c r="L26" s="298">
        <v>446995</v>
      </c>
      <c r="M26" s="298">
        <v>158560</v>
      </c>
      <c r="N26" s="298">
        <v>493096</v>
      </c>
      <c r="O26" s="298">
        <v>2059745</v>
      </c>
      <c r="P26" s="298">
        <v>823750</v>
      </c>
      <c r="Q26" s="298">
        <v>226861</v>
      </c>
      <c r="R26" s="298">
        <v>1381422</v>
      </c>
      <c r="S26" s="298">
        <v>1053980</v>
      </c>
      <c r="T26" s="298">
        <v>706941</v>
      </c>
      <c r="U26" s="298">
        <v>419438</v>
      </c>
      <c r="V26" s="298">
        <v>1202087</v>
      </c>
      <c r="W26" s="298">
        <v>835735</v>
      </c>
      <c r="X26" s="298">
        <v>516348</v>
      </c>
      <c r="Y26" s="298">
        <v>341147</v>
      </c>
    </row>
    <row r="27" spans="1:38" ht="27" customHeight="1" x14ac:dyDescent="0.25">
      <c r="B27" s="24" t="s">
        <v>560</v>
      </c>
      <c r="C27" s="298">
        <v>1544</v>
      </c>
      <c r="D27" s="298">
        <v>-5808</v>
      </c>
      <c r="E27" s="298" t="s">
        <v>207</v>
      </c>
      <c r="F27" s="298">
        <v>463887</v>
      </c>
      <c r="G27" s="298">
        <v>231258</v>
      </c>
      <c r="H27" s="298">
        <v>273485</v>
      </c>
      <c r="I27" s="298">
        <v>59034</v>
      </c>
      <c r="J27" s="298">
        <v>-276687</v>
      </c>
      <c r="K27" s="298">
        <v>-158859</v>
      </c>
      <c r="L27" s="298">
        <v>-301310</v>
      </c>
      <c r="M27" s="298">
        <v>-103814</v>
      </c>
      <c r="N27" s="298">
        <v>-338265</v>
      </c>
      <c r="O27" s="298">
        <v>-173900</v>
      </c>
      <c r="P27" s="298">
        <v>-342500</v>
      </c>
      <c r="Q27" s="298">
        <v>-842700</v>
      </c>
      <c r="R27" s="298">
        <v>353321</v>
      </c>
      <c r="S27" s="298">
        <v>212221</v>
      </c>
      <c r="T27" s="298">
        <v>-292379</v>
      </c>
      <c r="U27" s="298">
        <v>751781</v>
      </c>
      <c r="V27" s="298">
        <v>1742494</v>
      </c>
      <c r="W27" s="298">
        <v>2409658</v>
      </c>
      <c r="X27" s="298">
        <v>2162364</v>
      </c>
      <c r="Y27" s="298">
        <v>1756536</v>
      </c>
    </row>
    <row r="28" spans="1:38" ht="27" customHeight="1" x14ac:dyDescent="0.25">
      <c r="B28" s="24" t="s">
        <v>561</v>
      </c>
      <c r="C28" s="298">
        <v>-208757</v>
      </c>
      <c r="D28" s="298"/>
      <c r="E28" s="298">
        <v>-177892</v>
      </c>
      <c r="F28" s="298">
        <v>-512852</v>
      </c>
      <c r="G28" s="298">
        <v>-512852</v>
      </c>
      <c r="H28" s="298">
        <v>-512852</v>
      </c>
      <c r="I28" s="298">
        <v>-322666</v>
      </c>
      <c r="J28" s="298">
        <v>-1908658</v>
      </c>
      <c r="K28" s="298">
        <v>-1569255</v>
      </c>
      <c r="L28" s="298">
        <v>-1257507</v>
      </c>
      <c r="M28" s="298">
        <v>-695989</v>
      </c>
      <c r="N28" s="298">
        <v>-2360056</v>
      </c>
      <c r="O28" s="298">
        <v>-1641578</v>
      </c>
      <c r="P28" s="298">
        <v>-935491</v>
      </c>
      <c r="Q28" s="298">
        <v>-436718</v>
      </c>
      <c r="R28" s="298">
        <v>-1316995</v>
      </c>
      <c r="S28" s="298">
        <v>-876000</v>
      </c>
      <c r="T28" s="298">
        <v>-430911</v>
      </c>
      <c r="U28" s="298">
        <v>-178373</v>
      </c>
      <c r="V28" s="298">
        <v>-266320</v>
      </c>
      <c r="W28" s="298">
        <v>-83346</v>
      </c>
      <c r="X28" s="298">
        <v>0</v>
      </c>
      <c r="Y28" s="298">
        <v>0</v>
      </c>
    </row>
    <row r="29" spans="1:38" ht="27" customHeight="1" x14ac:dyDescent="0.25">
      <c r="B29" s="24" t="s">
        <v>562</v>
      </c>
      <c r="C29" s="298">
        <v>0</v>
      </c>
      <c r="D29" s="298">
        <v>0</v>
      </c>
      <c r="E29" s="298" t="s">
        <v>207</v>
      </c>
      <c r="F29" s="298">
        <v>-410626</v>
      </c>
      <c r="G29" s="298">
        <v>-410626</v>
      </c>
      <c r="H29" s="298">
        <v>-410626</v>
      </c>
      <c r="I29" s="298"/>
      <c r="J29" s="298"/>
      <c r="K29" s="298"/>
      <c r="L29" s="298"/>
      <c r="M29" s="298"/>
      <c r="N29" s="298"/>
      <c r="O29" s="298"/>
      <c r="P29" s="298"/>
      <c r="Q29" s="298"/>
      <c r="R29" s="298"/>
      <c r="S29" s="298"/>
      <c r="T29" s="298"/>
      <c r="U29" s="298"/>
      <c r="V29" s="298"/>
      <c r="W29" s="298"/>
      <c r="X29" s="298"/>
      <c r="Y29" s="298"/>
    </row>
    <row r="30" spans="1:38" s="90" customFormat="1" ht="27" customHeight="1" x14ac:dyDescent="0.25">
      <c r="A30"/>
      <c r="B30" s="24" t="s">
        <v>266</v>
      </c>
      <c r="C30" s="298">
        <v>-59520</v>
      </c>
      <c r="D30" s="298">
        <v>0</v>
      </c>
      <c r="E30" s="298"/>
      <c r="F30" s="298">
        <v>-1616911</v>
      </c>
      <c r="G30" s="298">
        <v>-1616911</v>
      </c>
      <c r="H30" s="298" t="s">
        <v>207</v>
      </c>
      <c r="I30" s="298" t="s">
        <v>207</v>
      </c>
      <c r="J30" s="298">
        <f>-318795-J15</f>
        <v>-288308</v>
      </c>
      <c r="K30" s="298">
        <v>-30487</v>
      </c>
      <c r="L30" s="298">
        <v>0</v>
      </c>
      <c r="M30" s="298">
        <v>0</v>
      </c>
      <c r="N30" s="298">
        <v>-51512</v>
      </c>
      <c r="O30" s="298"/>
      <c r="P30" s="298"/>
      <c r="Q30" s="298" t="s">
        <v>207</v>
      </c>
      <c r="R30" s="298"/>
      <c r="S30" s="298"/>
      <c r="T30" s="298"/>
      <c r="U30" s="298"/>
      <c r="V30" s="298"/>
      <c r="W30" s="298"/>
      <c r="X30" s="298">
        <v>0</v>
      </c>
      <c r="Y30" s="298">
        <v>0</v>
      </c>
      <c r="Z30"/>
      <c r="AA30"/>
      <c r="AH30"/>
      <c r="AI30"/>
      <c r="AJ30"/>
      <c r="AK30"/>
      <c r="AL30"/>
    </row>
    <row r="31" spans="1:38" ht="27" customHeight="1" x14ac:dyDescent="0.25">
      <c r="B31" s="24" t="s">
        <v>563</v>
      </c>
      <c r="C31" s="298">
        <v>28107</v>
      </c>
      <c r="D31" s="298">
        <v>19410</v>
      </c>
      <c r="E31" s="298">
        <v>12431</v>
      </c>
      <c r="F31" s="298">
        <v>18752</v>
      </c>
      <c r="G31" s="298">
        <v>12900</v>
      </c>
      <c r="H31" s="298">
        <v>8392</v>
      </c>
      <c r="I31" s="298">
        <v>3789</v>
      </c>
      <c r="J31" s="298">
        <v>13908</v>
      </c>
      <c r="K31" s="298">
        <v>9655</v>
      </c>
      <c r="L31" s="298">
        <v>6198</v>
      </c>
      <c r="M31" s="298">
        <v>3542</v>
      </c>
      <c r="N31" s="298">
        <v>7422</v>
      </c>
      <c r="O31" s="298">
        <v>5298</v>
      </c>
      <c r="P31" s="298">
        <v>3210</v>
      </c>
      <c r="Q31" s="298">
        <v>1600</v>
      </c>
      <c r="R31" s="298">
        <v>20456</v>
      </c>
      <c r="S31" s="298">
        <v>18870</v>
      </c>
      <c r="T31" s="298">
        <v>12606</v>
      </c>
      <c r="U31" s="298">
        <v>4137</v>
      </c>
      <c r="V31" s="298">
        <v>15107</v>
      </c>
      <c r="W31" s="298">
        <v>10910</v>
      </c>
      <c r="X31" s="298">
        <v>7101</v>
      </c>
      <c r="Y31" s="298">
        <v>3545</v>
      </c>
    </row>
    <row r="32" spans="1:38" ht="27" customHeight="1" x14ac:dyDescent="0.25">
      <c r="B32" s="24" t="s">
        <v>257</v>
      </c>
      <c r="C32" s="298">
        <v>161421</v>
      </c>
      <c r="D32" s="298">
        <v>114030</v>
      </c>
      <c r="E32" s="298">
        <v>53726</v>
      </c>
      <c r="F32" s="298">
        <v>174801</v>
      </c>
      <c r="G32" s="298">
        <v>102597</v>
      </c>
      <c r="H32" s="298">
        <v>153153</v>
      </c>
      <c r="I32" s="298">
        <v>75853</v>
      </c>
      <c r="J32" s="298">
        <v>174663</v>
      </c>
      <c r="K32" s="298">
        <v>72352</v>
      </c>
      <c r="L32" s="298" t="s">
        <v>207</v>
      </c>
      <c r="M32" s="298">
        <v>7926</v>
      </c>
      <c r="N32" s="298">
        <v>108731</v>
      </c>
      <c r="O32" s="298" t="s">
        <v>207</v>
      </c>
      <c r="P32" s="298" t="s">
        <v>207</v>
      </c>
      <c r="Q32" s="298" t="s">
        <v>207</v>
      </c>
      <c r="R32" s="298" t="s">
        <v>207</v>
      </c>
      <c r="S32" s="298" t="s">
        <v>207</v>
      </c>
      <c r="T32" s="298" t="s">
        <v>207</v>
      </c>
      <c r="U32" s="298" t="s">
        <v>207</v>
      </c>
      <c r="V32" s="298" t="s">
        <v>207</v>
      </c>
      <c r="W32" s="298" t="s">
        <v>207</v>
      </c>
      <c r="X32" s="298" t="s">
        <v>207</v>
      </c>
      <c r="Y32" s="298" t="s">
        <v>207</v>
      </c>
    </row>
    <row r="33" spans="1:38" ht="27" customHeight="1" x14ac:dyDescent="0.25">
      <c r="B33" s="24" t="s">
        <v>564</v>
      </c>
      <c r="C33" s="298">
        <v>0</v>
      </c>
      <c r="D33" s="298">
        <v>3234</v>
      </c>
      <c r="E33" s="298">
        <v>0</v>
      </c>
      <c r="F33" s="298">
        <v>-146577</v>
      </c>
      <c r="G33" s="298">
        <v>-125335</v>
      </c>
      <c r="H33" s="298">
        <v>-112050</v>
      </c>
      <c r="I33" s="298">
        <v>-42032</v>
      </c>
      <c r="J33" s="298">
        <v>177326</v>
      </c>
      <c r="K33" s="298">
        <v>60307</v>
      </c>
      <c r="L33" s="298">
        <v>162735</v>
      </c>
      <c r="M33" s="298">
        <v>12725</v>
      </c>
      <c r="N33" s="298">
        <v>437887</v>
      </c>
      <c r="O33" s="298">
        <v>301940</v>
      </c>
      <c r="P33" s="298">
        <v>402027</v>
      </c>
      <c r="Q33" s="298">
        <v>456647</v>
      </c>
      <c r="R33" s="298">
        <v>537976</v>
      </c>
      <c r="S33" s="298">
        <v>577129</v>
      </c>
      <c r="T33" s="298">
        <v>612765</v>
      </c>
      <c r="U33" s="298">
        <v>187348</v>
      </c>
      <c r="V33" s="298">
        <v>-1752688</v>
      </c>
      <c r="W33" s="298">
        <v>-1803611</v>
      </c>
      <c r="X33" s="298">
        <v>-1800960</v>
      </c>
      <c r="Y33" s="298">
        <v>-1314240</v>
      </c>
    </row>
    <row r="34" spans="1:38" ht="27" customHeight="1" x14ac:dyDescent="0.25">
      <c r="B34" s="24" t="s">
        <v>565</v>
      </c>
      <c r="C34" s="298">
        <v>-505758</v>
      </c>
      <c r="D34" s="298">
        <v>-310735</v>
      </c>
      <c r="E34" s="298">
        <v>-196714</v>
      </c>
      <c r="F34" s="298">
        <v>-423293</v>
      </c>
      <c r="G34" s="298">
        <v>-376494</v>
      </c>
      <c r="H34" s="298">
        <v>-19119</v>
      </c>
      <c r="I34" s="298">
        <v>-75674</v>
      </c>
      <c r="J34" s="298">
        <v>213038</v>
      </c>
      <c r="K34" s="298">
        <v>63572</v>
      </c>
      <c r="L34" s="298">
        <v>143809</v>
      </c>
      <c r="M34" s="298">
        <v>-20840</v>
      </c>
      <c r="N34" s="298">
        <v>1146560</v>
      </c>
      <c r="O34" s="298">
        <v>1367693</v>
      </c>
      <c r="P34" s="298">
        <v>972040</v>
      </c>
      <c r="Q34" s="298">
        <v>700107</v>
      </c>
      <c r="R34" s="298">
        <v>-2146043</v>
      </c>
      <c r="S34" s="298">
        <v>-1908899</v>
      </c>
      <c r="T34" s="298">
        <v>-792651</v>
      </c>
      <c r="U34" s="298">
        <v>-338907</v>
      </c>
      <c r="V34" s="298">
        <v>-454741</v>
      </c>
      <c r="W34" s="298">
        <v>-98844</v>
      </c>
      <c r="X34" s="298">
        <v>-81652</v>
      </c>
      <c r="Y34" s="298">
        <v>54602</v>
      </c>
    </row>
    <row r="35" spans="1:38" ht="27" customHeight="1" x14ac:dyDescent="0.25">
      <c r="B35" s="24" t="s">
        <v>566</v>
      </c>
      <c r="C35" s="298">
        <v>-750390</v>
      </c>
      <c r="D35" s="298">
        <v>317026</v>
      </c>
      <c r="E35" s="298">
        <v>211729</v>
      </c>
      <c r="F35" s="298">
        <v>487674</v>
      </c>
      <c r="G35" s="298">
        <v>365865</v>
      </c>
      <c r="H35" s="298">
        <v>243837</v>
      </c>
      <c r="I35" s="298">
        <v>144729</v>
      </c>
      <c r="J35" s="298">
        <v>610871</v>
      </c>
      <c r="K35" s="298">
        <v>446853</v>
      </c>
      <c r="L35" s="298">
        <v>275310</v>
      </c>
      <c r="M35" s="298">
        <v>111292</v>
      </c>
      <c r="N35" s="298">
        <v>665781</v>
      </c>
      <c r="O35" s="298">
        <v>502558</v>
      </c>
      <c r="P35" s="298">
        <v>335038</v>
      </c>
      <c r="Q35" s="298">
        <v>167520</v>
      </c>
      <c r="R35" s="298">
        <v>84798</v>
      </c>
      <c r="S35" s="298">
        <v>375177</v>
      </c>
      <c r="T35" s="298">
        <v>250119</v>
      </c>
      <c r="U35" s="298">
        <v>125059</v>
      </c>
      <c r="V35" s="298">
        <v>490953</v>
      </c>
      <c r="W35" s="298">
        <v>368216</v>
      </c>
      <c r="X35" s="298">
        <v>245476</v>
      </c>
      <c r="Y35" s="298">
        <v>122738</v>
      </c>
    </row>
    <row r="36" spans="1:38" ht="27" customHeight="1" x14ac:dyDescent="0.25">
      <c r="B36" s="38" t="s">
        <v>567</v>
      </c>
      <c r="C36" s="298">
        <v>0</v>
      </c>
      <c r="D36" s="298">
        <v>0</v>
      </c>
      <c r="E36" s="298" t="s">
        <v>207</v>
      </c>
      <c r="F36" s="298" t="s">
        <v>207</v>
      </c>
      <c r="G36" s="298">
        <v>0</v>
      </c>
      <c r="H36" s="298">
        <v>0</v>
      </c>
      <c r="I36" s="298">
        <v>0</v>
      </c>
      <c r="J36" s="298">
        <v>0</v>
      </c>
      <c r="K36" s="298">
        <v>0</v>
      </c>
      <c r="L36" s="298">
        <v>0</v>
      </c>
      <c r="M36" s="298">
        <v>0</v>
      </c>
      <c r="N36" s="298">
        <v>0</v>
      </c>
      <c r="O36" s="298">
        <v>-19197</v>
      </c>
      <c r="P36" s="298">
        <v>-7053</v>
      </c>
      <c r="Q36" s="298">
        <v>0</v>
      </c>
      <c r="R36" s="298">
        <v>0</v>
      </c>
      <c r="S36" s="298">
        <v>-3722</v>
      </c>
      <c r="T36" s="298">
        <v>-3722</v>
      </c>
      <c r="U36" s="298">
        <v>0</v>
      </c>
      <c r="V36" s="298">
        <v>-12254</v>
      </c>
      <c r="W36" s="298">
        <v>-7942</v>
      </c>
      <c r="X36" s="298">
        <v>-7942</v>
      </c>
      <c r="Y36" s="298">
        <v>0</v>
      </c>
    </row>
    <row r="37" spans="1:38" ht="27" customHeight="1" x14ac:dyDescent="0.25">
      <c r="B37" s="38" t="s">
        <v>529</v>
      </c>
      <c r="C37" s="298">
        <v>0</v>
      </c>
      <c r="D37" s="298">
        <v>0</v>
      </c>
      <c r="E37" s="298" t="s">
        <v>207</v>
      </c>
      <c r="F37" s="298" t="s">
        <v>207</v>
      </c>
      <c r="G37" s="298">
        <v>0</v>
      </c>
      <c r="H37" s="298">
        <v>0</v>
      </c>
      <c r="I37" s="298">
        <v>0</v>
      </c>
      <c r="J37" s="298" t="s">
        <v>207</v>
      </c>
      <c r="K37" s="298" t="s">
        <v>207</v>
      </c>
      <c r="L37" s="298" t="s">
        <v>207</v>
      </c>
      <c r="M37" s="298">
        <v>0</v>
      </c>
      <c r="N37" s="298" t="s">
        <v>207</v>
      </c>
      <c r="O37" s="298" t="s">
        <v>207</v>
      </c>
      <c r="P37" s="298" t="s">
        <v>207</v>
      </c>
      <c r="Q37" s="298" t="s">
        <v>207</v>
      </c>
      <c r="R37" s="298">
        <v>-1031809</v>
      </c>
      <c r="S37" s="298">
        <v>-1031809</v>
      </c>
      <c r="T37" s="298">
        <v>-909601</v>
      </c>
      <c r="U37" s="298" t="s">
        <v>207</v>
      </c>
      <c r="V37" s="298" t="s">
        <v>207</v>
      </c>
      <c r="W37" s="298" t="s">
        <v>207</v>
      </c>
      <c r="X37" s="298" t="s">
        <v>207</v>
      </c>
      <c r="Y37" s="298" t="s">
        <v>207</v>
      </c>
    </row>
    <row r="38" spans="1:38" ht="27" customHeight="1" x14ac:dyDescent="0.25">
      <c r="B38" s="38" t="s">
        <v>533</v>
      </c>
      <c r="C38" s="298">
        <v>0</v>
      </c>
      <c r="D38" s="298">
        <v>0</v>
      </c>
      <c r="E38" s="298" t="s">
        <v>207</v>
      </c>
      <c r="F38" s="298" t="s">
        <v>207</v>
      </c>
      <c r="G38" s="298">
        <v>0</v>
      </c>
      <c r="H38" s="298">
        <v>0</v>
      </c>
      <c r="I38" s="298">
        <v>0</v>
      </c>
      <c r="J38" s="298" t="s">
        <v>207</v>
      </c>
      <c r="K38" s="298" t="s">
        <v>207</v>
      </c>
      <c r="L38" s="298" t="s">
        <v>207</v>
      </c>
      <c r="M38" s="298">
        <v>0</v>
      </c>
      <c r="N38" s="298" t="s">
        <v>207</v>
      </c>
      <c r="O38" s="298" t="s">
        <v>207</v>
      </c>
      <c r="P38" s="298" t="s">
        <v>207</v>
      </c>
      <c r="Q38" s="298" t="s">
        <v>207</v>
      </c>
      <c r="R38" s="298" t="s">
        <v>207</v>
      </c>
      <c r="S38" s="298" t="s">
        <v>207</v>
      </c>
      <c r="T38" s="298" t="s">
        <v>207</v>
      </c>
      <c r="U38" s="298" t="s">
        <v>207</v>
      </c>
      <c r="V38" s="298" t="s">
        <v>207</v>
      </c>
      <c r="W38" s="298">
        <v>270267</v>
      </c>
      <c r="X38" s="298">
        <v>134023</v>
      </c>
      <c r="Y38" s="298">
        <v>609160</v>
      </c>
    </row>
    <row r="39" spans="1:38" ht="27" customHeight="1" x14ac:dyDescent="0.25">
      <c r="B39" s="38" t="s">
        <v>568</v>
      </c>
      <c r="C39" s="298">
        <v>0</v>
      </c>
      <c r="D39" s="298">
        <v>0</v>
      </c>
      <c r="E39" s="298" t="s">
        <v>207</v>
      </c>
      <c r="F39" s="298">
        <v>-1675626</v>
      </c>
      <c r="G39" s="298">
        <v>-1675627</v>
      </c>
      <c r="H39" s="298">
        <v>0</v>
      </c>
      <c r="I39" s="298">
        <v>0</v>
      </c>
      <c r="J39" s="298" t="s">
        <v>207</v>
      </c>
      <c r="K39" s="298" t="s">
        <v>207</v>
      </c>
      <c r="L39" s="298" t="s">
        <v>207</v>
      </c>
      <c r="M39" s="298">
        <v>0</v>
      </c>
      <c r="N39" s="298" t="s">
        <v>207</v>
      </c>
      <c r="O39" s="298" t="s">
        <v>207</v>
      </c>
      <c r="P39" s="298" t="s">
        <v>207</v>
      </c>
      <c r="Q39" s="298" t="s">
        <v>207</v>
      </c>
      <c r="R39" s="298">
        <v>-236627</v>
      </c>
      <c r="S39" s="298">
        <v>-238815</v>
      </c>
      <c r="T39" s="298">
        <v>-238815</v>
      </c>
      <c r="U39" s="298">
        <v>-6036</v>
      </c>
      <c r="V39" s="298">
        <v>-551852</v>
      </c>
      <c r="W39" s="298">
        <v>-528598</v>
      </c>
      <c r="X39" s="298">
        <v>-528598</v>
      </c>
      <c r="Y39" s="298" t="s">
        <v>207</v>
      </c>
    </row>
    <row r="40" spans="1:38" s="90" customFormat="1" ht="27" customHeight="1" x14ac:dyDescent="0.25">
      <c r="A40"/>
      <c r="B40" s="38" t="s">
        <v>569</v>
      </c>
      <c r="C40" s="298">
        <v>0</v>
      </c>
      <c r="D40" s="298">
        <v>0</v>
      </c>
      <c r="E40" s="298" t="s">
        <v>207</v>
      </c>
      <c r="F40" s="298" t="s">
        <v>207</v>
      </c>
      <c r="G40" s="298">
        <v>0</v>
      </c>
      <c r="H40" s="298">
        <v>0</v>
      </c>
      <c r="I40" s="298">
        <v>0</v>
      </c>
      <c r="J40" s="298" t="s">
        <v>207</v>
      </c>
      <c r="K40" s="298" t="s">
        <v>207</v>
      </c>
      <c r="L40" s="298" t="s">
        <v>207</v>
      </c>
      <c r="M40" s="298">
        <v>0</v>
      </c>
      <c r="N40" s="298" t="s">
        <v>207</v>
      </c>
      <c r="O40" s="298">
        <v>-6644</v>
      </c>
      <c r="P40" s="298"/>
      <c r="Q40" s="298"/>
      <c r="R40" s="298">
        <v>-108550</v>
      </c>
      <c r="S40" s="298">
        <v>-108550</v>
      </c>
      <c r="T40" s="298">
        <v>-108550</v>
      </c>
      <c r="U40" s="298">
        <v>-108550</v>
      </c>
      <c r="V40" s="298"/>
      <c r="W40" s="298"/>
      <c r="X40" s="298"/>
      <c r="Y40" s="298"/>
      <c r="Z40"/>
      <c r="AA40"/>
      <c r="AH40"/>
      <c r="AI40"/>
      <c r="AJ40"/>
      <c r="AK40"/>
      <c r="AL40"/>
    </row>
    <row r="41" spans="1:38" ht="27" customHeight="1" x14ac:dyDescent="0.25">
      <c r="B41" s="38" t="s">
        <v>570</v>
      </c>
      <c r="C41" s="298">
        <v>655271</v>
      </c>
      <c r="D41" s="298">
        <v>352850</v>
      </c>
      <c r="E41" s="298">
        <v>251690</v>
      </c>
      <c r="F41" s="298">
        <v>-90277</v>
      </c>
      <c r="G41" s="298">
        <v>-241747</v>
      </c>
      <c r="H41" s="298">
        <v>-327046</v>
      </c>
      <c r="I41" s="298">
        <v>133768</v>
      </c>
      <c r="J41" s="298">
        <v>419354</v>
      </c>
      <c r="K41" s="298">
        <f>277040+58080</f>
        <v>335120</v>
      </c>
      <c r="L41" s="298">
        <v>265256</v>
      </c>
      <c r="M41" s="298">
        <v>110866</v>
      </c>
      <c r="N41" s="298">
        <v>324141</v>
      </c>
      <c r="O41" s="298">
        <v>246667</v>
      </c>
      <c r="P41" s="298">
        <v>1673697</v>
      </c>
      <c r="Q41" s="298">
        <v>163330</v>
      </c>
      <c r="R41" s="298">
        <v>374678</v>
      </c>
      <c r="S41" s="298">
        <v>169496</v>
      </c>
      <c r="T41" s="298">
        <v>93379</v>
      </c>
      <c r="U41" s="298">
        <v>24204</v>
      </c>
      <c r="V41" s="298">
        <v>423286</v>
      </c>
      <c r="W41" s="298">
        <v>255123</v>
      </c>
      <c r="X41" s="298">
        <v>356729</v>
      </c>
      <c r="Y41" s="298">
        <v>159116</v>
      </c>
    </row>
    <row r="42" spans="1:38" ht="27" customHeight="1" x14ac:dyDescent="0.25">
      <c r="B42" s="24" t="s">
        <v>571</v>
      </c>
      <c r="C42" s="298">
        <v>-86596</v>
      </c>
      <c r="D42" s="298">
        <v>-6523</v>
      </c>
      <c r="E42" s="298">
        <v>-3228</v>
      </c>
      <c r="F42" s="298">
        <v>-94002</v>
      </c>
      <c r="G42" s="298">
        <f>-19737 -G22</f>
        <v>-5601</v>
      </c>
      <c r="H42" s="298">
        <v>-6841</v>
      </c>
      <c r="I42" s="298">
        <v>-1368</v>
      </c>
      <c r="J42" s="298">
        <v>-46727</v>
      </c>
      <c r="K42" s="298">
        <v>2165</v>
      </c>
      <c r="L42" s="298">
        <v>2485</v>
      </c>
      <c r="M42" s="298">
        <v>5557</v>
      </c>
      <c r="N42" s="298">
        <v>130038</v>
      </c>
      <c r="O42" s="298">
        <v>118936</v>
      </c>
      <c r="P42" s="298">
        <v>-13353</v>
      </c>
      <c r="Q42" s="298">
        <v>-7009</v>
      </c>
      <c r="R42" s="298">
        <v>-24051</v>
      </c>
      <c r="S42" s="298">
        <v>-33546</v>
      </c>
      <c r="T42" s="298">
        <v>12294</v>
      </c>
      <c r="U42" s="298">
        <v>5218</v>
      </c>
      <c r="V42" s="298">
        <v>57865</v>
      </c>
      <c r="W42" s="298">
        <v>56500</v>
      </c>
      <c r="X42" s="298">
        <v>45211</v>
      </c>
      <c r="Y42" s="298">
        <v>1175</v>
      </c>
    </row>
    <row r="43" spans="1:38" ht="27" customHeight="1" x14ac:dyDescent="0.25">
      <c r="B43" s="24"/>
      <c r="C43" s="315">
        <v>5630410</v>
      </c>
      <c r="D43" s="315">
        <v>4142988</v>
      </c>
      <c r="E43" s="315">
        <f>SUM(E10:E42)</f>
        <v>2981064</v>
      </c>
      <c r="F43" s="446">
        <f t="shared" ref="F43:Y43" si="0">SUM(F10:F42)</f>
        <v>6003660</v>
      </c>
      <c r="G43" s="315">
        <f t="shared" si="0"/>
        <v>4213567</v>
      </c>
      <c r="H43" s="315">
        <f t="shared" si="0"/>
        <v>3214337</v>
      </c>
      <c r="I43" s="315">
        <f t="shared" si="0"/>
        <v>1535273</v>
      </c>
      <c r="J43" s="315">
        <f t="shared" si="0"/>
        <v>6270257</v>
      </c>
      <c r="K43" s="315">
        <f t="shared" si="0"/>
        <v>4313398</v>
      </c>
      <c r="L43" s="315">
        <f t="shared" si="0"/>
        <v>2311434</v>
      </c>
      <c r="M43" s="315">
        <f t="shared" si="0"/>
        <v>1131160</v>
      </c>
      <c r="N43" s="315">
        <f t="shared" si="0"/>
        <v>4066192</v>
      </c>
      <c r="O43" s="315">
        <f t="shared" si="0"/>
        <v>4014827</v>
      </c>
      <c r="P43" s="315">
        <f t="shared" si="0"/>
        <v>3154673</v>
      </c>
      <c r="Q43" s="315">
        <f t="shared" si="0"/>
        <v>1549245</v>
      </c>
      <c r="R43" s="315">
        <f t="shared" si="0"/>
        <v>1536732</v>
      </c>
      <c r="S43" s="315">
        <f t="shared" si="0"/>
        <v>851388</v>
      </c>
      <c r="T43" s="315">
        <f t="shared" si="0"/>
        <v>987611</v>
      </c>
      <c r="U43" s="315">
        <f t="shared" si="0"/>
        <v>801372</v>
      </c>
      <c r="V43" s="315">
        <f t="shared" si="0"/>
        <v>3829783</v>
      </c>
      <c r="W43" s="315">
        <f t="shared" si="0"/>
        <v>3179556</v>
      </c>
      <c r="X43" s="315">
        <f t="shared" si="0"/>
        <v>2058766</v>
      </c>
      <c r="Y43" s="315">
        <f t="shared" si="0"/>
        <v>1287803</v>
      </c>
    </row>
    <row r="44" spans="1:38" s="90" customFormat="1" ht="27" customHeight="1" x14ac:dyDescent="0.25">
      <c r="A44"/>
      <c r="B44" s="26" t="s">
        <v>572</v>
      </c>
      <c r="C44" s="298"/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8"/>
      <c r="Z44"/>
      <c r="AA44"/>
      <c r="AH44"/>
      <c r="AI44"/>
      <c r="AJ44"/>
      <c r="AK44"/>
      <c r="AL44"/>
    </row>
    <row r="45" spans="1:38" s="90" customFormat="1" ht="27" customHeight="1" x14ac:dyDescent="0.25">
      <c r="A45"/>
      <c r="B45" s="24" t="s">
        <v>573</v>
      </c>
      <c r="C45" s="298">
        <v>-418132</v>
      </c>
      <c r="D45" s="298">
        <v>-125526</v>
      </c>
      <c r="E45" s="298">
        <v>-132092</v>
      </c>
      <c r="F45" s="298">
        <v>-553041</v>
      </c>
      <c r="G45" s="298">
        <v>-65070</v>
      </c>
      <c r="H45" s="298">
        <v>64273</v>
      </c>
      <c r="I45" s="298">
        <v>133412</v>
      </c>
      <c r="J45" s="298">
        <v>-838945</v>
      </c>
      <c r="K45" s="298">
        <v>-296940</v>
      </c>
      <c r="L45" s="298">
        <v>48297</v>
      </c>
      <c r="M45" s="298">
        <v>-152336</v>
      </c>
      <c r="N45" s="298">
        <v>-440188</v>
      </c>
      <c r="O45" s="298">
        <v>-254645</v>
      </c>
      <c r="P45" s="298">
        <v>-104043</v>
      </c>
      <c r="Q45" s="298">
        <v>-408167</v>
      </c>
      <c r="R45" s="298">
        <v>-90382</v>
      </c>
      <c r="S45" s="298">
        <v>-604578</v>
      </c>
      <c r="T45" s="298">
        <v>70863</v>
      </c>
      <c r="U45" s="298">
        <v>39436</v>
      </c>
      <c r="V45" s="298">
        <v>-78420</v>
      </c>
      <c r="W45" s="298">
        <v>-54932</v>
      </c>
      <c r="X45" s="298">
        <v>139744</v>
      </c>
      <c r="Y45" s="298">
        <v>101211</v>
      </c>
      <c r="Z45"/>
      <c r="AA45"/>
      <c r="AH45"/>
      <c r="AI45"/>
      <c r="AJ45"/>
      <c r="AK45"/>
      <c r="AL45"/>
    </row>
    <row r="46" spans="1:38" s="90" customFormat="1" ht="27" customHeight="1" x14ac:dyDescent="0.25">
      <c r="A46"/>
      <c r="B46" s="24" t="s">
        <v>554</v>
      </c>
      <c r="C46" s="298">
        <v>420458</v>
      </c>
      <c r="D46" s="298">
        <v>317179</v>
      </c>
      <c r="E46" s="298">
        <v>207966</v>
      </c>
      <c r="F46" s="298"/>
      <c r="G46" s="298"/>
      <c r="H46" s="298"/>
      <c r="I46" s="298"/>
      <c r="J46" s="298"/>
      <c r="K46" s="298"/>
      <c r="L46" s="298"/>
      <c r="M46" s="298"/>
      <c r="N46" s="298"/>
      <c r="O46" s="298"/>
      <c r="P46" s="298"/>
      <c r="Q46" s="298"/>
      <c r="R46" s="298"/>
      <c r="S46" s="298"/>
      <c r="T46" s="298"/>
      <c r="U46" s="298"/>
      <c r="V46" s="298"/>
      <c r="W46" s="298"/>
      <c r="X46" s="298"/>
      <c r="Y46" s="298"/>
      <c r="Z46"/>
      <c r="AA46"/>
      <c r="AH46"/>
      <c r="AI46"/>
      <c r="AJ46"/>
      <c r="AK46"/>
      <c r="AL46"/>
    </row>
    <row r="47" spans="1:38" ht="27" customHeight="1" x14ac:dyDescent="0.25">
      <c r="B47" s="38" t="s">
        <v>574</v>
      </c>
      <c r="C47" s="298">
        <v>0</v>
      </c>
      <c r="D47" s="298">
        <v>0</v>
      </c>
      <c r="E47" s="298" t="s">
        <v>207</v>
      </c>
      <c r="F47" s="298" t="s">
        <v>207</v>
      </c>
      <c r="G47" s="298">
        <v>0</v>
      </c>
      <c r="H47" s="298">
        <v>0</v>
      </c>
      <c r="I47" s="298">
        <v>0</v>
      </c>
      <c r="J47" s="298" t="s">
        <v>207</v>
      </c>
      <c r="K47" s="298">
        <v>0</v>
      </c>
      <c r="L47" s="298"/>
      <c r="M47" s="298">
        <v>0</v>
      </c>
      <c r="N47" s="298">
        <v>190658</v>
      </c>
      <c r="O47" s="298" t="s">
        <v>207</v>
      </c>
      <c r="P47" s="298" t="s">
        <v>207</v>
      </c>
      <c r="Q47" s="298" t="s">
        <v>207</v>
      </c>
      <c r="R47" s="298">
        <v>15120</v>
      </c>
      <c r="S47" s="298">
        <v>15121</v>
      </c>
      <c r="T47" s="298">
        <v>15121</v>
      </c>
      <c r="U47" s="298"/>
      <c r="V47" s="298">
        <v>1466945</v>
      </c>
      <c r="W47" s="298">
        <v>1343115</v>
      </c>
      <c r="X47" s="298">
        <v>62771</v>
      </c>
      <c r="Y47" s="298">
        <v>62771</v>
      </c>
    </row>
    <row r="48" spans="1:38" ht="27" customHeight="1" x14ac:dyDescent="0.25">
      <c r="B48" s="24" t="s">
        <v>575</v>
      </c>
      <c r="C48" s="298">
        <v>-158723</v>
      </c>
      <c r="D48" s="298">
        <v>-102808</v>
      </c>
      <c r="E48" s="298">
        <v>-94752</v>
      </c>
      <c r="F48" s="298">
        <v>274534</v>
      </c>
      <c r="G48" s="298">
        <v>331973</v>
      </c>
      <c r="H48" s="298">
        <v>36632</v>
      </c>
      <c r="I48" s="298">
        <v>94752</v>
      </c>
      <c r="J48" s="298">
        <v>174638</v>
      </c>
      <c r="K48" s="298">
        <v>868966</v>
      </c>
      <c r="L48" s="298">
        <v>359080</v>
      </c>
      <c r="M48" s="298">
        <v>-104737</v>
      </c>
      <c r="N48" s="298">
        <v>2490079</v>
      </c>
      <c r="O48" s="298">
        <v>997234</v>
      </c>
      <c r="P48" s="298">
        <v>514199</v>
      </c>
      <c r="Q48" s="298">
        <v>259715</v>
      </c>
      <c r="R48" s="298">
        <v>1667775</v>
      </c>
      <c r="S48" s="298">
        <v>-55073</v>
      </c>
      <c r="T48" s="298">
        <v>-23863</v>
      </c>
      <c r="U48" s="298">
        <v>75368</v>
      </c>
      <c r="V48" s="298">
        <v>-59383</v>
      </c>
      <c r="W48" s="298">
        <v>-35086</v>
      </c>
      <c r="X48" s="298">
        <v>18144</v>
      </c>
      <c r="Y48" s="298">
        <v>-9351</v>
      </c>
    </row>
    <row r="49" spans="1:38" ht="27" customHeight="1" x14ac:dyDescent="0.25">
      <c r="B49" s="24" t="s">
        <v>576</v>
      </c>
      <c r="C49" s="298">
        <v>-232708</v>
      </c>
      <c r="D49" s="298">
        <v>-154580</v>
      </c>
      <c r="E49" s="298">
        <v>-116646</v>
      </c>
      <c r="F49" s="298">
        <v>109904</v>
      </c>
      <c r="G49" s="298">
        <v>177610</v>
      </c>
      <c r="H49" s="298">
        <v>236053</v>
      </c>
      <c r="I49" s="298">
        <v>58024</v>
      </c>
      <c r="J49" s="298">
        <v>6377</v>
      </c>
      <c r="K49" s="298">
        <v>21625</v>
      </c>
      <c r="L49" s="298">
        <v>-7958</v>
      </c>
      <c r="M49" s="298">
        <v>121429</v>
      </c>
      <c r="N49" s="298">
        <v>148672</v>
      </c>
      <c r="O49" s="298">
        <v>248082</v>
      </c>
      <c r="P49" s="298">
        <v>259108</v>
      </c>
      <c r="Q49" s="298">
        <v>-148888</v>
      </c>
      <c r="R49" s="298">
        <v>-554685</v>
      </c>
      <c r="S49" s="298">
        <v>-35954</v>
      </c>
      <c r="T49" s="298">
        <v>22399</v>
      </c>
      <c r="U49" s="298">
        <v>3450</v>
      </c>
      <c r="V49" s="298">
        <v>-162380</v>
      </c>
      <c r="W49" s="298">
        <v>5706</v>
      </c>
      <c r="X49" s="298">
        <v>84987</v>
      </c>
      <c r="Y49" s="298">
        <v>116227</v>
      </c>
    </row>
    <row r="50" spans="1:38" ht="27" customHeight="1" x14ac:dyDescent="0.25">
      <c r="B50" s="24" t="s">
        <v>577</v>
      </c>
      <c r="C50" s="298">
        <v>-23502</v>
      </c>
      <c r="D50" s="298">
        <v>-27187</v>
      </c>
      <c r="E50" s="298">
        <v>30157</v>
      </c>
      <c r="F50" s="298">
        <v>115709</v>
      </c>
      <c r="G50" s="298">
        <v>18042</v>
      </c>
      <c r="H50" s="298">
        <v>61</v>
      </c>
      <c r="I50" s="298">
        <v>-6254</v>
      </c>
      <c r="J50" s="298">
        <v>45285</v>
      </c>
      <c r="K50" s="298">
        <v>35776</v>
      </c>
      <c r="L50" s="298">
        <v>29407</v>
      </c>
      <c r="M50" s="298">
        <v>16716</v>
      </c>
      <c r="N50" s="298">
        <v>30884</v>
      </c>
      <c r="O50" s="298">
        <v>-34852</v>
      </c>
      <c r="P50" s="298">
        <v>-30521</v>
      </c>
      <c r="Q50" s="298">
        <v>-25595</v>
      </c>
      <c r="R50" s="298">
        <v>-70354</v>
      </c>
      <c r="S50" s="298">
        <v>-79400</v>
      </c>
      <c r="T50" s="298">
        <v>-48301</v>
      </c>
      <c r="U50" s="298">
        <v>-48164</v>
      </c>
      <c r="V50" s="298">
        <v>1537655</v>
      </c>
      <c r="W50" s="298">
        <v>1506112</v>
      </c>
      <c r="X50" s="298">
        <v>1424416</v>
      </c>
      <c r="Y50" s="298">
        <v>1419404</v>
      </c>
    </row>
    <row r="51" spans="1:38" ht="27" customHeight="1" x14ac:dyDescent="0.25">
      <c r="B51" s="24" t="s">
        <v>578</v>
      </c>
      <c r="C51" s="298">
        <v>737423</v>
      </c>
      <c r="D51" s="298">
        <v>595115</v>
      </c>
      <c r="E51" s="298">
        <v>396981</v>
      </c>
      <c r="F51" s="298">
        <v>851757</v>
      </c>
      <c r="G51" s="298">
        <v>570049</v>
      </c>
      <c r="H51" s="298">
        <v>515649</v>
      </c>
      <c r="I51" s="298">
        <v>287217</v>
      </c>
      <c r="J51" s="298">
        <v>904806</v>
      </c>
      <c r="K51" s="298">
        <v>685665</v>
      </c>
      <c r="L51" s="298">
        <v>428264</v>
      </c>
      <c r="M51" s="298">
        <v>223937</v>
      </c>
      <c r="N51" s="298">
        <v>620439</v>
      </c>
      <c r="O51" s="298">
        <v>652218</v>
      </c>
      <c r="P51" s="298">
        <v>475881</v>
      </c>
      <c r="Q51" s="298">
        <v>155765</v>
      </c>
      <c r="R51" s="298">
        <v>713641</v>
      </c>
      <c r="S51" s="298">
        <v>593776</v>
      </c>
      <c r="T51" s="298">
        <v>439273</v>
      </c>
      <c r="U51" s="298">
        <v>220540</v>
      </c>
      <c r="V51" s="298">
        <v>688104</v>
      </c>
      <c r="W51" s="298">
        <v>536179</v>
      </c>
      <c r="X51" s="298">
        <v>340341</v>
      </c>
      <c r="Y51" s="298">
        <v>158756</v>
      </c>
    </row>
    <row r="52" spans="1:38" ht="27" customHeight="1" x14ac:dyDescent="0.25">
      <c r="B52" s="24" t="s">
        <v>571</v>
      </c>
      <c r="C52" s="298">
        <v>-218514</v>
      </c>
      <c r="D52" s="298">
        <v>-326835</v>
      </c>
      <c r="E52" s="298">
        <v>-191195</v>
      </c>
      <c r="F52" s="298">
        <v>-192519</v>
      </c>
      <c r="G52" s="298">
        <v>-197520</v>
      </c>
      <c r="H52" s="298">
        <v>-90246</v>
      </c>
      <c r="I52" s="298">
        <v>9177</v>
      </c>
      <c r="J52" s="298">
        <v>152420</v>
      </c>
      <c r="K52" s="298">
        <v>-110602</v>
      </c>
      <c r="L52" s="298">
        <v>-157581</v>
      </c>
      <c r="M52" s="298">
        <v>-106035</v>
      </c>
      <c r="N52" s="298">
        <v>87080</v>
      </c>
      <c r="O52" s="298">
        <v>55730</v>
      </c>
      <c r="P52" s="298">
        <v>48538</v>
      </c>
      <c r="Q52" s="298">
        <v>94210</v>
      </c>
      <c r="R52" s="298">
        <v>-267030</v>
      </c>
      <c r="S52" s="298">
        <v>-68860</v>
      </c>
      <c r="T52" s="298">
        <v>-170371</v>
      </c>
      <c r="U52" s="298">
        <v>-10850</v>
      </c>
      <c r="V52" s="298">
        <v>187886</v>
      </c>
      <c r="W52" s="298">
        <v>150521</v>
      </c>
      <c r="X52" s="298">
        <v>85197</v>
      </c>
      <c r="Y52" s="298">
        <v>75199</v>
      </c>
    </row>
    <row r="53" spans="1:38" ht="27" customHeight="1" x14ac:dyDescent="0.25">
      <c r="B53" s="26"/>
      <c r="C53" s="315">
        <v>106302</v>
      </c>
      <c r="D53" s="315">
        <v>175358</v>
      </c>
      <c r="E53" s="315">
        <f>SUM(E45:E52)</f>
        <v>100419</v>
      </c>
      <c r="F53" s="315">
        <f t="shared" ref="F53:Y53" si="1">SUM(F45:F52)</f>
        <v>606344</v>
      </c>
      <c r="G53" s="315">
        <f t="shared" si="1"/>
        <v>835084</v>
      </c>
      <c r="H53" s="315">
        <f t="shared" si="1"/>
        <v>762422</v>
      </c>
      <c r="I53" s="315">
        <f t="shared" si="1"/>
        <v>576328</v>
      </c>
      <c r="J53" s="315">
        <f t="shared" si="1"/>
        <v>444581</v>
      </c>
      <c r="K53" s="315">
        <f t="shared" si="1"/>
        <v>1204490</v>
      </c>
      <c r="L53" s="315">
        <f t="shared" si="1"/>
        <v>699509</v>
      </c>
      <c r="M53" s="315">
        <f t="shared" si="1"/>
        <v>-1026</v>
      </c>
      <c r="N53" s="315">
        <f t="shared" si="1"/>
        <v>3127624</v>
      </c>
      <c r="O53" s="315">
        <f t="shared" si="1"/>
        <v>1663767</v>
      </c>
      <c r="P53" s="315">
        <f t="shared" si="1"/>
        <v>1163162</v>
      </c>
      <c r="Q53" s="315">
        <f t="shared" si="1"/>
        <v>-72960</v>
      </c>
      <c r="R53" s="315">
        <f t="shared" si="1"/>
        <v>1414085</v>
      </c>
      <c r="S53" s="315">
        <f t="shared" si="1"/>
        <v>-234968</v>
      </c>
      <c r="T53" s="315">
        <f t="shared" si="1"/>
        <v>305121</v>
      </c>
      <c r="U53" s="315">
        <f t="shared" si="1"/>
        <v>279780</v>
      </c>
      <c r="V53" s="315">
        <f t="shared" si="1"/>
        <v>3580407</v>
      </c>
      <c r="W53" s="315">
        <f t="shared" si="1"/>
        <v>3451615</v>
      </c>
      <c r="X53" s="315">
        <f t="shared" si="1"/>
        <v>2155600</v>
      </c>
      <c r="Y53" s="315">
        <f t="shared" si="1"/>
        <v>1924217</v>
      </c>
    </row>
    <row r="54" spans="1:38" ht="27" customHeight="1" x14ac:dyDescent="0.25">
      <c r="B54" s="26" t="s">
        <v>579</v>
      </c>
      <c r="C54" s="302"/>
      <c r="D54" s="302"/>
      <c r="E54" s="302"/>
      <c r="F54" s="302"/>
      <c r="G54" s="302"/>
      <c r="H54" s="302"/>
      <c r="I54" s="302"/>
      <c r="J54" s="302"/>
      <c r="K54" s="302"/>
      <c r="L54" s="302"/>
      <c r="M54" s="302"/>
      <c r="N54" s="302"/>
      <c r="O54" s="302"/>
      <c r="P54" s="302"/>
      <c r="Q54" s="302"/>
      <c r="R54" s="302"/>
      <c r="S54" s="302"/>
      <c r="T54" s="302"/>
      <c r="U54" s="302"/>
      <c r="V54" s="302"/>
      <c r="W54" s="302"/>
      <c r="X54" s="302"/>
      <c r="Y54" s="302"/>
    </row>
    <row r="55" spans="1:38" ht="27" customHeight="1" x14ac:dyDescent="0.25">
      <c r="B55" s="24" t="s">
        <v>580</v>
      </c>
      <c r="C55" s="298">
        <v>87433</v>
      </c>
      <c r="D55" s="298">
        <v>345950</v>
      </c>
      <c r="E55" s="298">
        <v>128739</v>
      </c>
      <c r="F55" s="298">
        <v>-65125</v>
      </c>
      <c r="G55" s="298">
        <v>142829</v>
      </c>
      <c r="H55" s="298">
        <v>-257013</v>
      </c>
      <c r="I55" s="298">
        <v>-349649</v>
      </c>
      <c r="J55" s="298">
        <v>184647</v>
      </c>
      <c r="K55" s="298">
        <v>-48684</v>
      </c>
      <c r="L55" s="298">
        <v>-339078</v>
      </c>
      <c r="M55" s="298">
        <v>-384381</v>
      </c>
      <c r="N55" s="298">
        <v>148706</v>
      </c>
      <c r="O55" s="298">
        <v>57393</v>
      </c>
      <c r="P55" s="298">
        <v>-297763</v>
      </c>
      <c r="Q55" s="298">
        <v>-440688</v>
      </c>
      <c r="R55" s="298">
        <v>324857</v>
      </c>
      <c r="S55" s="298">
        <v>1012234</v>
      </c>
      <c r="T55" s="298">
        <v>23376</v>
      </c>
      <c r="U55" s="298">
        <v>-401546</v>
      </c>
      <c r="V55" s="298">
        <v>278382</v>
      </c>
      <c r="W55" s="298">
        <v>-88887</v>
      </c>
      <c r="X55" s="298">
        <v>-134442</v>
      </c>
      <c r="Y55" s="298">
        <v>-357166</v>
      </c>
    </row>
    <row r="56" spans="1:38" ht="27" customHeight="1" x14ac:dyDescent="0.25">
      <c r="B56" s="24" t="s">
        <v>581</v>
      </c>
      <c r="C56" s="298">
        <v>-216615</v>
      </c>
      <c r="D56" s="298">
        <v>-167362</v>
      </c>
      <c r="E56" s="298">
        <v>-82603</v>
      </c>
      <c r="F56" s="298">
        <v>179756</v>
      </c>
      <c r="G56" s="298">
        <v>115797</v>
      </c>
      <c r="H56" s="298">
        <v>-148610</v>
      </c>
      <c r="I56" s="298">
        <v>-87005</v>
      </c>
      <c r="J56" s="298">
        <v>778245</v>
      </c>
      <c r="K56" s="298">
        <v>-99340</v>
      </c>
      <c r="L56" s="298">
        <v>126434</v>
      </c>
      <c r="M56" s="298">
        <v>190472</v>
      </c>
      <c r="N56" s="298">
        <v>408073</v>
      </c>
      <c r="O56" s="298">
        <v>174075</v>
      </c>
      <c r="P56" s="298">
        <v>105552</v>
      </c>
      <c r="Q56" s="298">
        <v>171815</v>
      </c>
      <c r="R56" s="298">
        <v>5008</v>
      </c>
      <c r="S56" s="298">
        <v>928248</v>
      </c>
      <c r="T56" s="298">
        <v>625358</v>
      </c>
      <c r="U56" s="298">
        <v>235181</v>
      </c>
      <c r="V56" s="298">
        <v>823522</v>
      </c>
      <c r="W56" s="298">
        <v>468922</v>
      </c>
      <c r="X56" s="298">
        <v>268294</v>
      </c>
      <c r="Y56" s="298">
        <v>-44498</v>
      </c>
    </row>
    <row r="57" spans="1:38" ht="27" customHeight="1" x14ac:dyDescent="0.25">
      <c r="B57" s="38" t="s">
        <v>582</v>
      </c>
      <c r="C57" s="298">
        <v>0</v>
      </c>
      <c r="D57" s="298">
        <v>0</v>
      </c>
      <c r="E57" s="298">
        <v>0</v>
      </c>
      <c r="F57" s="298" t="s">
        <v>207</v>
      </c>
      <c r="G57" s="298" t="s">
        <v>207</v>
      </c>
      <c r="H57" s="298" t="s">
        <v>207</v>
      </c>
      <c r="I57" s="298" t="s">
        <v>207</v>
      </c>
      <c r="J57" s="298">
        <v>0</v>
      </c>
      <c r="K57" s="298">
        <v>-161515</v>
      </c>
      <c r="L57" s="298">
        <v>435024</v>
      </c>
      <c r="M57" s="298">
        <v>13933</v>
      </c>
      <c r="N57" s="298">
        <v>49672</v>
      </c>
      <c r="O57" s="298">
        <v>724793</v>
      </c>
      <c r="P57" s="298">
        <v>397869</v>
      </c>
      <c r="Q57" s="298">
        <v>568746</v>
      </c>
      <c r="R57" s="298">
        <v>1206026</v>
      </c>
      <c r="S57" s="298">
        <v>987603</v>
      </c>
      <c r="T57" s="298">
        <v>868406</v>
      </c>
      <c r="U57" s="298">
        <v>200177</v>
      </c>
      <c r="V57" s="298">
        <v>689596</v>
      </c>
      <c r="W57" s="298">
        <v>533851</v>
      </c>
      <c r="X57" s="298">
        <v>325781</v>
      </c>
      <c r="Y57" s="298">
        <v>107804</v>
      </c>
    </row>
    <row r="58" spans="1:38" ht="27" customHeight="1" x14ac:dyDescent="0.25">
      <c r="B58" s="24" t="s">
        <v>583</v>
      </c>
      <c r="C58" s="298">
        <v>12196</v>
      </c>
      <c r="D58" s="298">
        <v>47693</v>
      </c>
      <c r="E58" s="298">
        <v>38387</v>
      </c>
      <c r="F58" s="298">
        <v>-21334</v>
      </c>
      <c r="G58" s="298">
        <v>67759</v>
      </c>
      <c r="H58" s="298">
        <v>100168</v>
      </c>
      <c r="I58" s="298">
        <v>-7636</v>
      </c>
      <c r="J58" s="298">
        <v>-21266</v>
      </c>
      <c r="K58" s="298">
        <v>-13036</v>
      </c>
      <c r="L58" s="298">
        <v>-26797</v>
      </c>
      <c r="M58" s="298">
        <v>-28013</v>
      </c>
      <c r="N58" s="298">
        <v>34826</v>
      </c>
      <c r="O58" s="298">
        <v>35557</v>
      </c>
      <c r="P58" s="298">
        <v>38782</v>
      </c>
      <c r="Q58" s="298">
        <v>-18159</v>
      </c>
      <c r="R58" s="298">
        <v>12434</v>
      </c>
      <c r="S58" s="298">
        <v>20396</v>
      </c>
      <c r="T58" s="298">
        <v>27079</v>
      </c>
      <c r="U58" s="298">
        <v>-22307</v>
      </c>
      <c r="V58" s="298">
        <v>12711</v>
      </c>
      <c r="W58" s="298">
        <v>37952</v>
      </c>
      <c r="X58" s="298">
        <v>34029</v>
      </c>
      <c r="Y58" s="298">
        <v>-13806</v>
      </c>
    </row>
    <row r="59" spans="1:38" ht="27" customHeight="1" x14ac:dyDescent="0.25">
      <c r="B59" s="24" t="s">
        <v>584</v>
      </c>
      <c r="C59" s="298">
        <v>73679</v>
      </c>
      <c r="D59" s="298">
        <v>120551</v>
      </c>
      <c r="E59" s="298">
        <v>75614</v>
      </c>
      <c r="F59" s="298">
        <v>-61764</v>
      </c>
      <c r="G59" s="298">
        <v>-17487</v>
      </c>
      <c r="H59" s="298">
        <v>-8493</v>
      </c>
      <c r="I59" s="298">
        <v>-9113</v>
      </c>
      <c r="J59" s="298">
        <v>1994</v>
      </c>
      <c r="K59" s="298">
        <v>-7862</v>
      </c>
      <c r="L59" s="298">
        <v>11145</v>
      </c>
      <c r="M59" s="298">
        <v>2113</v>
      </c>
      <c r="N59" s="298">
        <v>-239711</v>
      </c>
      <c r="O59" s="298">
        <v>-208283</v>
      </c>
      <c r="P59" s="298">
        <v>-206941</v>
      </c>
      <c r="Q59" s="298">
        <v>-239715</v>
      </c>
      <c r="R59" s="298">
        <v>77965</v>
      </c>
      <c r="S59" s="298">
        <v>105734</v>
      </c>
      <c r="T59" s="298">
        <v>22988</v>
      </c>
      <c r="U59" s="298">
        <v>-22769</v>
      </c>
      <c r="V59" s="298">
        <v>132350</v>
      </c>
      <c r="W59" s="298">
        <v>59563</v>
      </c>
      <c r="X59" s="298">
        <v>59626</v>
      </c>
      <c r="Y59" s="298">
        <v>19308</v>
      </c>
    </row>
    <row r="60" spans="1:38" s="90" customFormat="1" ht="27" customHeight="1" x14ac:dyDescent="0.25">
      <c r="A60"/>
      <c r="B60" s="24" t="s">
        <v>585</v>
      </c>
      <c r="C60" s="298">
        <v>-392777</v>
      </c>
      <c r="D60" s="298">
        <v>-255559</v>
      </c>
      <c r="E60" s="298">
        <v>-170043</v>
      </c>
      <c r="F60" s="298">
        <v>-439311</v>
      </c>
      <c r="G60" s="298">
        <v>-338683</v>
      </c>
      <c r="H60" s="298">
        <v>-257971</v>
      </c>
      <c r="I60" s="298">
        <v>-126351</v>
      </c>
      <c r="J60" s="298">
        <v>-535025</v>
      </c>
      <c r="K60" s="298">
        <v>-378238</v>
      </c>
      <c r="L60" s="298">
        <v>-248276</v>
      </c>
      <c r="M60" s="298">
        <v>-119515</v>
      </c>
      <c r="N60" s="298">
        <v>-481964</v>
      </c>
      <c r="O60" s="298">
        <v>-348494</v>
      </c>
      <c r="P60" s="298">
        <v>-228927</v>
      </c>
      <c r="Q60" s="298">
        <v>-110912</v>
      </c>
      <c r="R60" s="298">
        <v>-421970</v>
      </c>
      <c r="S60" s="298">
        <v>-301615</v>
      </c>
      <c r="T60" s="298">
        <v>-198972</v>
      </c>
      <c r="U60" s="298">
        <v>-99583</v>
      </c>
      <c r="V60" s="298">
        <v>-366964</v>
      </c>
      <c r="W60" s="298">
        <v>-266683</v>
      </c>
      <c r="X60" s="298">
        <v>-129584</v>
      </c>
      <c r="Y60" s="298">
        <v>-87785</v>
      </c>
      <c r="Z60"/>
      <c r="AA60"/>
      <c r="AH60"/>
      <c r="AI60"/>
      <c r="AJ60"/>
      <c r="AK60"/>
      <c r="AL60"/>
    </row>
    <row r="61" spans="1:38" s="90" customFormat="1" ht="27" customHeight="1" x14ac:dyDescent="0.25">
      <c r="A61"/>
      <c r="B61" s="24" t="s">
        <v>586</v>
      </c>
      <c r="C61" s="298">
        <v>498714</v>
      </c>
      <c r="D61" s="298">
        <v>412889</v>
      </c>
      <c r="E61" s="298">
        <v>239640</v>
      </c>
      <c r="F61" s="298">
        <v>508674</v>
      </c>
      <c r="G61" s="298">
        <v>402449</v>
      </c>
      <c r="H61" s="298">
        <v>185657</v>
      </c>
      <c r="I61" s="298">
        <v>77008</v>
      </c>
      <c r="J61" s="298">
        <v>249380</v>
      </c>
      <c r="K61" s="298">
        <v>153116</v>
      </c>
      <c r="L61" s="298"/>
      <c r="M61" s="298">
        <v>108124</v>
      </c>
      <c r="N61" s="298">
        <v>219273</v>
      </c>
      <c r="O61" s="298">
        <v>0</v>
      </c>
      <c r="P61" s="298">
        <v>0</v>
      </c>
      <c r="Q61" s="298">
        <v>0</v>
      </c>
      <c r="R61" s="298">
        <v>0</v>
      </c>
      <c r="S61" s="298">
        <v>0</v>
      </c>
      <c r="T61" s="298">
        <v>0</v>
      </c>
      <c r="U61" s="298">
        <v>0</v>
      </c>
      <c r="V61" s="298">
        <v>0</v>
      </c>
      <c r="W61" s="298">
        <v>0</v>
      </c>
      <c r="X61" s="298">
        <v>0</v>
      </c>
      <c r="Y61" s="298">
        <v>0</v>
      </c>
      <c r="Z61"/>
      <c r="AA61"/>
      <c r="AH61"/>
      <c r="AI61"/>
      <c r="AJ61"/>
      <c r="AK61"/>
      <c r="AL61"/>
    </row>
    <row r="62" spans="1:38" ht="27" customHeight="1" x14ac:dyDescent="0.25">
      <c r="B62" s="24" t="s">
        <v>587</v>
      </c>
      <c r="C62" s="298">
        <v>0</v>
      </c>
      <c r="D62" s="298">
        <v>0</v>
      </c>
      <c r="E62" s="298" t="s">
        <v>207</v>
      </c>
      <c r="F62" s="298" t="s">
        <v>207</v>
      </c>
      <c r="G62" s="298">
        <v>0</v>
      </c>
      <c r="H62" s="298">
        <v>-373</v>
      </c>
      <c r="I62" s="298">
        <v>0</v>
      </c>
      <c r="J62" s="298">
        <v>0</v>
      </c>
      <c r="K62" s="298">
        <v>138699</v>
      </c>
      <c r="L62" s="298">
        <v>149208</v>
      </c>
      <c r="M62" s="298">
        <v>0</v>
      </c>
      <c r="N62" s="298">
        <v>0</v>
      </c>
      <c r="O62" s="298">
        <v>47783</v>
      </c>
      <c r="P62" s="298">
        <v>-83114</v>
      </c>
      <c r="Q62" s="298">
        <v>-274135</v>
      </c>
      <c r="R62" s="298">
        <v>0</v>
      </c>
      <c r="S62" s="298">
        <v>0</v>
      </c>
      <c r="T62" s="298">
        <v>0</v>
      </c>
      <c r="U62" s="298">
        <v>0</v>
      </c>
      <c r="V62" s="298">
        <v>0</v>
      </c>
      <c r="W62" s="298">
        <v>0</v>
      </c>
      <c r="X62" s="298">
        <v>0</v>
      </c>
      <c r="Y62" s="298">
        <v>0</v>
      </c>
    </row>
    <row r="63" spans="1:38" ht="27" customHeight="1" x14ac:dyDescent="0.25">
      <c r="B63" s="38" t="s">
        <v>571</v>
      </c>
      <c r="C63" s="298">
        <v>-332342</v>
      </c>
      <c r="D63" s="298">
        <v>-239069</v>
      </c>
      <c r="E63" s="298">
        <v>-270291</v>
      </c>
      <c r="F63" s="298">
        <v>-253164</v>
      </c>
      <c r="G63" s="298">
        <v>-322335</v>
      </c>
      <c r="H63" s="298">
        <v>-249886</v>
      </c>
      <c r="I63" s="298">
        <v>62303</v>
      </c>
      <c r="J63" s="298">
        <v>-41315</v>
      </c>
      <c r="K63" s="298">
        <v>-70837</v>
      </c>
      <c r="L63" s="298">
        <v>5609</v>
      </c>
      <c r="M63" s="298">
        <v>148027</v>
      </c>
      <c r="N63" s="298">
        <v>-198025</v>
      </c>
      <c r="O63" s="298">
        <v>-38379</v>
      </c>
      <c r="P63" s="298">
        <v>-121158</v>
      </c>
      <c r="Q63" s="298">
        <v>42742</v>
      </c>
      <c r="R63" s="298">
        <v>100969</v>
      </c>
      <c r="S63" s="298">
        <v>26387</v>
      </c>
      <c r="T63" s="298">
        <v>-58057</v>
      </c>
      <c r="U63" s="298">
        <v>-20287</v>
      </c>
      <c r="V63" s="298">
        <v>106909</v>
      </c>
      <c r="W63" s="298">
        <v>-72203</v>
      </c>
      <c r="X63" s="298">
        <v>49995</v>
      </c>
      <c r="Y63" s="298">
        <v>-11255</v>
      </c>
    </row>
    <row r="64" spans="1:38" ht="27" customHeight="1" x14ac:dyDescent="0.25">
      <c r="B64" s="390"/>
      <c r="C64" s="315">
        <v>-269712</v>
      </c>
      <c r="D64" s="315">
        <v>265093</v>
      </c>
      <c r="E64" s="315">
        <f>SUM(E55:E63)</f>
        <v>-40557</v>
      </c>
      <c r="F64" s="315">
        <f t="shared" ref="F64:Y64" si="2">SUM(F55:F63)</f>
        <v>-152268</v>
      </c>
      <c r="G64" s="315">
        <f t="shared" si="2"/>
        <v>50329</v>
      </c>
      <c r="H64" s="315">
        <f t="shared" si="2"/>
        <v>-636521</v>
      </c>
      <c r="I64" s="315">
        <f t="shared" si="2"/>
        <v>-440443</v>
      </c>
      <c r="J64" s="315">
        <f t="shared" si="2"/>
        <v>616660</v>
      </c>
      <c r="K64" s="315">
        <f t="shared" si="2"/>
        <v>-487697</v>
      </c>
      <c r="L64" s="315">
        <f t="shared" si="2"/>
        <v>113269</v>
      </c>
      <c r="M64" s="315">
        <f t="shared" si="2"/>
        <v>-69240</v>
      </c>
      <c r="N64" s="315">
        <f t="shared" si="2"/>
        <v>-59150</v>
      </c>
      <c r="O64" s="315">
        <f t="shared" si="2"/>
        <v>444445</v>
      </c>
      <c r="P64" s="315">
        <f t="shared" si="2"/>
        <v>-395700</v>
      </c>
      <c r="Q64" s="315">
        <f t="shared" si="2"/>
        <v>-300306</v>
      </c>
      <c r="R64" s="315">
        <f t="shared" si="2"/>
        <v>1305289</v>
      </c>
      <c r="S64" s="315">
        <f t="shared" si="2"/>
        <v>2778987</v>
      </c>
      <c r="T64" s="315">
        <f t="shared" si="2"/>
        <v>1310178</v>
      </c>
      <c r="U64" s="315">
        <f t="shared" si="2"/>
        <v>-131134</v>
      </c>
      <c r="V64" s="315">
        <f t="shared" si="2"/>
        <v>1676506</v>
      </c>
      <c r="W64" s="315">
        <f t="shared" si="2"/>
        <v>672515</v>
      </c>
      <c r="X64" s="315">
        <f t="shared" si="2"/>
        <v>473699</v>
      </c>
      <c r="Y64" s="315">
        <f t="shared" si="2"/>
        <v>-387398</v>
      </c>
    </row>
    <row r="65" spans="1:38" ht="27" customHeight="1" x14ac:dyDescent="0.25">
      <c r="B65" s="26" t="s">
        <v>588</v>
      </c>
      <c r="C65" s="297">
        <v>5467000</v>
      </c>
      <c r="D65" s="297">
        <v>4583439</v>
      </c>
      <c r="E65" s="297">
        <f>E64+E53+E43</f>
        <v>3040926</v>
      </c>
      <c r="F65" s="297">
        <f>F64+F53+F43</f>
        <v>6457736</v>
      </c>
      <c r="G65" s="297">
        <f t="shared" ref="G65:Y65" si="3">G64+G53+G43</f>
        <v>5098980</v>
      </c>
      <c r="H65" s="297">
        <f t="shared" si="3"/>
        <v>3340238</v>
      </c>
      <c r="I65" s="297">
        <f t="shared" si="3"/>
        <v>1671158</v>
      </c>
      <c r="J65" s="297">
        <f t="shared" si="3"/>
        <v>7331498</v>
      </c>
      <c r="K65" s="297">
        <f t="shared" si="3"/>
        <v>5030191</v>
      </c>
      <c r="L65" s="297">
        <f t="shared" si="3"/>
        <v>3124212</v>
      </c>
      <c r="M65" s="297">
        <f t="shared" si="3"/>
        <v>1060894</v>
      </c>
      <c r="N65" s="297">
        <f t="shared" si="3"/>
        <v>7134666</v>
      </c>
      <c r="O65" s="297">
        <f t="shared" si="3"/>
        <v>6123039</v>
      </c>
      <c r="P65" s="297">
        <f t="shared" si="3"/>
        <v>3922135</v>
      </c>
      <c r="Q65" s="297">
        <f t="shared" si="3"/>
        <v>1175979</v>
      </c>
      <c r="R65" s="297">
        <f t="shared" si="3"/>
        <v>4256106</v>
      </c>
      <c r="S65" s="297">
        <f t="shared" si="3"/>
        <v>3395407</v>
      </c>
      <c r="T65" s="297">
        <f t="shared" si="3"/>
        <v>2602910</v>
      </c>
      <c r="U65" s="297">
        <f t="shared" si="3"/>
        <v>950018</v>
      </c>
      <c r="V65" s="297">
        <f t="shared" si="3"/>
        <v>9086696</v>
      </c>
      <c r="W65" s="297">
        <f t="shared" si="3"/>
        <v>7303686</v>
      </c>
      <c r="X65" s="297">
        <f t="shared" si="3"/>
        <v>4688065</v>
      </c>
      <c r="Y65" s="297">
        <f t="shared" si="3"/>
        <v>2824622</v>
      </c>
    </row>
    <row r="66" spans="1:38" ht="27" customHeight="1" x14ac:dyDescent="0.25">
      <c r="B66" s="24" t="s">
        <v>589</v>
      </c>
      <c r="C66" s="298">
        <v>471137</v>
      </c>
      <c r="D66" s="298">
        <v>316804</v>
      </c>
      <c r="E66" s="298">
        <v>187607</v>
      </c>
      <c r="F66" s="298">
        <v>351095</v>
      </c>
      <c r="G66" s="298">
        <v>179549</v>
      </c>
      <c r="H66" s="298">
        <v>101344</v>
      </c>
      <c r="I66" s="298">
        <v>45119</v>
      </c>
      <c r="J66" s="298">
        <v>328217</v>
      </c>
      <c r="K66" s="122">
        <v>177076</v>
      </c>
      <c r="L66" s="302"/>
      <c r="M66" s="302">
        <v>92340</v>
      </c>
      <c r="N66" s="298">
        <v>290860</v>
      </c>
      <c r="O66" s="302"/>
      <c r="P66" s="302"/>
      <c r="Q66" s="302"/>
      <c r="R66" s="302"/>
      <c r="S66" s="302"/>
      <c r="T66" s="302"/>
      <c r="U66" s="302"/>
      <c r="V66" s="302"/>
      <c r="W66" s="302"/>
      <c r="X66" s="302"/>
      <c r="Y66" s="302"/>
    </row>
    <row r="67" spans="1:38" ht="27" customHeight="1" x14ac:dyDescent="0.25">
      <c r="B67" s="24" t="s">
        <v>590</v>
      </c>
      <c r="C67" s="298">
        <v>269052</v>
      </c>
      <c r="D67" s="298">
        <v>164682</v>
      </c>
      <c r="E67" s="298">
        <v>107723</v>
      </c>
      <c r="F67" s="298">
        <v>349534</v>
      </c>
      <c r="G67" s="298">
        <v>290508</v>
      </c>
      <c r="H67" s="298">
        <v>212939</v>
      </c>
      <c r="I67" s="298">
        <v>56311</v>
      </c>
      <c r="J67" s="298">
        <v>592368</v>
      </c>
      <c r="K67" s="298">
        <v>278906</v>
      </c>
      <c r="L67" s="298">
        <v>204368</v>
      </c>
      <c r="M67" s="298">
        <v>99708</v>
      </c>
      <c r="N67" s="298">
        <v>707695</v>
      </c>
      <c r="O67" s="298">
        <v>480332</v>
      </c>
      <c r="P67" s="298">
        <v>181747</v>
      </c>
      <c r="Q67" s="298"/>
      <c r="R67" s="298">
        <v>499065</v>
      </c>
      <c r="S67" s="298">
        <v>354136</v>
      </c>
      <c r="T67" s="298">
        <v>324677</v>
      </c>
      <c r="U67" s="298">
        <v>970</v>
      </c>
      <c r="V67" s="298">
        <v>386555</v>
      </c>
      <c r="W67" s="298">
        <v>247212</v>
      </c>
      <c r="X67" s="298">
        <v>169064</v>
      </c>
      <c r="Y67" s="298">
        <v>492</v>
      </c>
    </row>
    <row r="68" spans="1:38" ht="27" customHeight="1" x14ac:dyDescent="0.25">
      <c r="B68" s="24" t="s">
        <v>591</v>
      </c>
      <c r="C68" s="298">
        <v>-1387495</v>
      </c>
      <c r="D68" s="298">
        <v>-991869</v>
      </c>
      <c r="E68" s="298">
        <v>-526396</v>
      </c>
      <c r="F68" s="298">
        <v>-955864</v>
      </c>
      <c r="G68" s="298">
        <v>-558408</v>
      </c>
      <c r="H68" s="298">
        <v>-442424</v>
      </c>
      <c r="I68" s="298">
        <v>-64338</v>
      </c>
      <c r="J68" s="298">
        <v>-1026146</v>
      </c>
      <c r="K68" s="298">
        <v>-520561</v>
      </c>
      <c r="L68" s="298">
        <v>-476435</v>
      </c>
      <c r="M68" s="298">
        <v>-97999</v>
      </c>
      <c r="N68" s="298">
        <v>-1010077</v>
      </c>
      <c r="O68" s="298">
        <v>-537616</v>
      </c>
      <c r="P68" s="298">
        <v>-475481</v>
      </c>
      <c r="Q68" s="298">
        <v>-140990</v>
      </c>
      <c r="R68" s="298">
        <v>-1590268</v>
      </c>
      <c r="S68" s="298">
        <v>-1142930</v>
      </c>
      <c r="T68" s="298">
        <v>-638160</v>
      </c>
      <c r="U68" s="298">
        <v>-154673</v>
      </c>
      <c r="V68" s="298">
        <v>-1081476</v>
      </c>
      <c r="W68" s="298">
        <v>-669538</v>
      </c>
      <c r="X68" s="298">
        <v>-616033</v>
      </c>
      <c r="Y68" s="298">
        <v>-200576</v>
      </c>
    </row>
    <row r="69" spans="1:38" s="90" customFormat="1" ht="27" customHeight="1" x14ac:dyDescent="0.25">
      <c r="A69"/>
      <c r="B69" s="24" t="s">
        <v>592</v>
      </c>
      <c r="C69" s="298">
        <v>-7253</v>
      </c>
      <c r="D69" s="298">
        <v>-4914</v>
      </c>
      <c r="E69" s="298">
        <v>-2914</v>
      </c>
      <c r="F69" s="298">
        <v>-6311</v>
      </c>
      <c r="G69" s="298">
        <v>-4212</v>
      </c>
      <c r="H69" s="298">
        <v>-2550</v>
      </c>
      <c r="I69" s="298">
        <v>-1170</v>
      </c>
      <c r="J69" s="298">
        <v>-5207</v>
      </c>
      <c r="K69" s="298">
        <v>-2863</v>
      </c>
      <c r="L69" s="298">
        <v>1582</v>
      </c>
      <c r="M69" s="298">
        <v>-624</v>
      </c>
      <c r="N69" s="298">
        <v>-3695</v>
      </c>
      <c r="O69" s="298">
        <v>-2436</v>
      </c>
      <c r="P69" s="298">
        <v>-1147</v>
      </c>
      <c r="Q69" s="298">
        <v>-331</v>
      </c>
      <c r="R69" s="298">
        <v>-2914</v>
      </c>
      <c r="S69" s="298">
        <v>-2167</v>
      </c>
      <c r="T69" s="298">
        <v>-1030</v>
      </c>
      <c r="U69" s="298">
        <v>-295</v>
      </c>
      <c r="V69" s="298">
        <v>-3704</v>
      </c>
      <c r="W69" s="298">
        <v>-3950</v>
      </c>
      <c r="X69" s="298">
        <v>-1049</v>
      </c>
      <c r="Y69" s="298">
        <v>-303</v>
      </c>
      <c r="Z69"/>
      <c r="AA69"/>
      <c r="AH69"/>
      <c r="AI69"/>
      <c r="AJ69"/>
      <c r="AK69"/>
      <c r="AL69"/>
    </row>
    <row r="70" spans="1:38" s="90" customFormat="1" ht="27" customHeight="1" x14ac:dyDescent="0.25">
      <c r="A70"/>
      <c r="B70" s="24" t="s">
        <v>593</v>
      </c>
      <c r="C70" s="298">
        <v>-735907</v>
      </c>
      <c r="D70" s="298">
        <v>-644145</v>
      </c>
      <c r="E70" s="298">
        <v>-460775</v>
      </c>
      <c r="F70" s="298">
        <v>-1135713</v>
      </c>
      <c r="G70" s="298">
        <v>-362578</v>
      </c>
      <c r="H70" s="298">
        <v>-282248</v>
      </c>
      <c r="I70" s="298">
        <v>-67680</v>
      </c>
      <c r="J70" s="298">
        <v>-600840</v>
      </c>
      <c r="K70" s="298">
        <v>-411944</v>
      </c>
      <c r="L70" s="298">
        <v>-290606</v>
      </c>
      <c r="M70" s="298">
        <v>-199756</v>
      </c>
      <c r="N70" s="298">
        <v>-704169</v>
      </c>
      <c r="O70" s="298">
        <v>-648587</v>
      </c>
      <c r="P70" s="298">
        <v>-587594</v>
      </c>
      <c r="Q70" s="298">
        <v>-57686</v>
      </c>
      <c r="R70" s="298">
        <v>-500408</v>
      </c>
      <c r="S70" s="298">
        <v>-456653</v>
      </c>
      <c r="T70" s="298">
        <v>-254006</v>
      </c>
      <c r="U70" s="298">
        <v>-30986</v>
      </c>
      <c r="V70" s="298">
        <v>-240339</v>
      </c>
      <c r="W70" s="298">
        <v>-221502</v>
      </c>
      <c r="X70" s="298">
        <v>-210325</v>
      </c>
      <c r="Y70" s="298">
        <v>-149176</v>
      </c>
      <c r="Z70"/>
      <c r="AA70"/>
      <c r="AH70"/>
      <c r="AI70"/>
      <c r="AJ70"/>
      <c r="AK70"/>
      <c r="AL70"/>
    </row>
    <row r="71" spans="1:38" ht="27" customHeight="1" x14ac:dyDescent="0.25">
      <c r="B71" s="24" t="s">
        <v>594</v>
      </c>
      <c r="C71" s="298">
        <v>0</v>
      </c>
      <c r="D71" s="298">
        <v>0</v>
      </c>
      <c r="E71" s="298" t="s">
        <v>207</v>
      </c>
      <c r="F71" s="298">
        <v>436455</v>
      </c>
      <c r="G71" s="298">
        <v>-6524</v>
      </c>
      <c r="H71" s="298">
        <v>-6524</v>
      </c>
      <c r="I71" s="298">
        <v>0</v>
      </c>
      <c r="J71" s="298">
        <v>24388</v>
      </c>
      <c r="K71" s="298">
        <v>172669</v>
      </c>
      <c r="L71" s="298">
        <v>172668</v>
      </c>
      <c r="M71" s="298">
        <v>0</v>
      </c>
      <c r="N71" s="298">
        <v>129122</v>
      </c>
      <c r="O71" s="298">
        <v>156184</v>
      </c>
      <c r="P71" s="298">
        <v>-35505</v>
      </c>
      <c r="Q71" s="298"/>
      <c r="R71" s="298">
        <v>1021776</v>
      </c>
      <c r="S71" s="298">
        <v>912342</v>
      </c>
      <c r="T71" s="298">
        <v>888642</v>
      </c>
      <c r="U71" s="298"/>
      <c r="V71" s="298">
        <v>461375</v>
      </c>
      <c r="W71" s="298">
        <v>177086</v>
      </c>
      <c r="X71" s="298">
        <v>177086</v>
      </c>
      <c r="Y71" s="298"/>
    </row>
    <row r="72" spans="1:38" ht="27" customHeight="1" x14ac:dyDescent="0.25">
      <c r="B72" s="26" t="s">
        <v>595</v>
      </c>
      <c r="C72" s="297">
        <v>4076534</v>
      </c>
      <c r="D72" s="297">
        <v>3423997</v>
      </c>
      <c r="E72" s="297">
        <f>SUM(E65:E71)</f>
        <v>2346171</v>
      </c>
      <c r="F72" s="297">
        <f>SUM(F65:F71)</f>
        <v>5496932</v>
      </c>
      <c r="G72" s="297">
        <f t="shared" ref="G72:Y72" si="4">SUM(G65:G71)</f>
        <v>4637315</v>
      </c>
      <c r="H72" s="297">
        <f t="shared" si="4"/>
        <v>2920775</v>
      </c>
      <c r="I72" s="297">
        <f t="shared" si="4"/>
        <v>1639400</v>
      </c>
      <c r="J72" s="297">
        <f t="shared" si="4"/>
        <v>6644278</v>
      </c>
      <c r="K72" s="297">
        <f t="shared" si="4"/>
        <v>4723474</v>
      </c>
      <c r="L72" s="297">
        <f t="shared" si="4"/>
        <v>2735789</v>
      </c>
      <c r="M72" s="297">
        <f t="shared" si="4"/>
        <v>954563</v>
      </c>
      <c r="N72" s="297">
        <f t="shared" si="4"/>
        <v>6544402</v>
      </c>
      <c r="O72" s="297">
        <f t="shared" si="4"/>
        <v>5570916</v>
      </c>
      <c r="P72" s="297">
        <f t="shared" si="4"/>
        <v>3004155</v>
      </c>
      <c r="Q72" s="297">
        <f t="shared" si="4"/>
        <v>976972</v>
      </c>
      <c r="R72" s="297">
        <f t="shared" si="4"/>
        <v>3683357</v>
      </c>
      <c r="S72" s="297">
        <f t="shared" si="4"/>
        <v>3060135</v>
      </c>
      <c r="T72" s="297">
        <f t="shared" si="4"/>
        <v>2923033</v>
      </c>
      <c r="U72" s="297">
        <f t="shared" si="4"/>
        <v>765034</v>
      </c>
      <c r="V72" s="297">
        <f t="shared" si="4"/>
        <v>8609107</v>
      </c>
      <c r="W72" s="297">
        <f t="shared" si="4"/>
        <v>6832994</v>
      </c>
      <c r="X72" s="297">
        <f t="shared" si="4"/>
        <v>4206808</v>
      </c>
      <c r="Y72" s="297">
        <f t="shared" si="4"/>
        <v>2475059</v>
      </c>
    </row>
    <row r="73" spans="1:38" ht="27" customHeight="1" x14ac:dyDescent="0.25">
      <c r="B73" s="26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/>
      <c r="Q73" s="298"/>
      <c r="R73" s="298"/>
      <c r="S73" s="298"/>
      <c r="T73" s="298"/>
      <c r="U73" s="298"/>
      <c r="V73" s="298"/>
      <c r="W73" s="298"/>
      <c r="X73" s="298"/>
      <c r="Y73" s="298"/>
    </row>
    <row r="74" spans="1:38" ht="27" customHeight="1" x14ac:dyDescent="0.25">
      <c r="B74" s="26" t="s">
        <v>596</v>
      </c>
      <c r="C74" s="302"/>
      <c r="D74" s="302"/>
      <c r="E74" s="302"/>
      <c r="F74" s="302"/>
      <c r="G74" s="302"/>
      <c r="H74" s="302"/>
      <c r="I74" s="302"/>
      <c r="J74" s="302"/>
      <c r="K74" s="302"/>
      <c r="L74" s="302"/>
      <c r="M74" s="302"/>
      <c r="N74" s="302"/>
      <c r="O74" s="302"/>
      <c r="P74" s="302"/>
      <c r="Q74" s="302"/>
      <c r="R74" s="302"/>
      <c r="S74" s="302"/>
      <c r="T74" s="302"/>
      <c r="U74" s="302"/>
      <c r="V74" s="302"/>
      <c r="W74" s="302"/>
      <c r="X74" s="302"/>
      <c r="Y74" s="302"/>
    </row>
    <row r="75" spans="1:38" ht="27" customHeight="1" x14ac:dyDescent="0.25">
      <c r="B75" s="38" t="s">
        <v>597</v>
      </c>
      <c r="C75" s="298">
        <v>-17323222</v>
      </c>
      <c r="D75" s="298">
        <v>-10785124</v>
      </c>
      <c r="E75" s="298">
        <v>-10155781</v>
      </c>
      <c r="F75" s="298">
        <v>-16631213</v>
      </c>
      <c r="G75" s="298">
        <v>-13369914</v>
      </c>
      <c r="H75" s="298">
        <v>-6275493</v>
      </c>
      <c r="I75" s="298">
        <v>-4385619</v>
      </c>
      <c r="J75" s="298">
        <v>-11237620</v>
      </c>
      <c r="K75" s="298">
        <v>-9328053</v>
      </c>
      <c r="L75" s="298">
        <v>196392</v>
      </c>
      <c r="M75" s="298">
        <v>-3123000</v>
      </c>
      <c r="N75" s="298">
        <v>-14152001</v>
      </c>
      <c r="O75" s="298">
        <v>-835890</v>
      </c>
      <c r="P75" s="298">
        <v>153206</v>
      </c>
      <c r="Q75" s="298">
        <v>911957</v>
      </c>
      <c r="R75" s="298">
        <v>2047952</v>
      </c>
      <c r="S75" s="298">
        <v>1097584</v>
      </c>
      <c r="T75" s="298">
        <v>-211416</v>
      </c>
      <c r="U75" s="298">
        <v>1276371</v>
      </c>
      <c r="V75" s="298">
        <v>-3368351</v>
      </c>
      <c r="W75" s="298">
        <v>-3341925</v>
      </c>
      <c r="X75" s="298">
        <v>-1985217</v>
      </c>
      <c r="Y75" s="298">
        <v>-893948</v>
      </c>
    </row>
    <row r="76" spans="1:38" ht="27" customHeight="1" x14ac:dyDescent="0.25">
      <c r="B76" s="24" t="s">
        <v>598</v>
      </c>
      <c r="C76" s="298">
        <v>17076798</v>
      </c>
      <c r="D76" s="298">
        <v>10451341</v>
      </c>
      <c r="E76" s="298">
        <v>9409775</v>
      </c>
      <c r="F76" s="298">
        <v>16924076</v>
      </c>
      <c r="G76" s="298">
        <v>11082280</v>
      </c>
      <c r="H76" s="298">
        <v>5654766</v>
      </c>
      <c r="I76" s="298">
        <v>2788073</v>
      </c>
      <c r="J76" s="298">
        <v>12360112</v>
      </c>
      <c r="K76" s="314">
        <v>9436940</v>
      </c>
      <c r="L76" s="298"/>
      <c r="M76" s="298">
        <v>3509777</v>
      </c>
      <c r="N76" s="298">
        <v>14420323</v>
      </c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</row>
    <row r="77" spans="1:38" ht="27" customHeight="1" x14ac:dyDescent="0.25">
      <c r="B77" s="24" t="s">
        <v>599</v>
      </c>
      <c r="C77" s="298">
        <v>-1098563</v>
      </c>
      <c r="D77" s="298">
        <v>-912420</v>
      </c>
      <c r="E77" s="298">
        <v>-1318152</v>
      </c>
      <c r="F77" s="298">
        <v>-204591</v>
      </c>
      <c r="G77" s="298" t="s">
        <v>207</v>
      </c>
      <c r="H77" s="298" t="s">
        <v>207</v>
      </c>
      <c r="I77" s="298" t="s">
        <v>207</v>
      </c>
      <c r="J77" s="298" t="s">
        <v>207</v>
      </c>
      <c r="K77" s="298" t="s">
        <v>207</v>
      </c>
      <c r="L77" s="298" t="s">
        <v>207</v>
      </c>
      <c r="M77" s="298" t="s">
        <v>207</v>
      </c>
      <c r="N77" s="298" t="s">
        <v>207</v>
      </c>
      <c r="O77" s="298" t="s">
        <v>207</v>
      </c>
      <c r="P77" s="298">
        <v>5366</v>
      </c>
      <c r="Q77" s="298">
        <v>-10502</v>
      </c>
      <c r="R77" s="298">
        <v>44479</v>
      </c>
      <c r="S77" s="298">
        <v>20802</v>
      </c>
      <c r="T77" s="298">
        <v>-11342</v>
      </c>
      <c r="U77" s="298">
        <v>226</v>
      </c>
      <c r="V77" s="298">
        <v>-51337</v>
      </c>
      <c r="W77" s="298">
        <v>-35810</v>
      </c>
      <c r="X77" s="298">
        <v>-3413</v>
      </c>
      <c r="Y77" s="298">
        <v>-10397</v>
      </c>
    </row>
    <row r="78" spans="1:38" ht="27" customHeight="1" x14ac:dyDescent="0.25">
      <c r="B78" s="24" t="s">
        <v>600</v>
      </c>
      <c r="C78" s="298">
        <v>1054969</v>
      </c>
      <c r="D78" s="298">
        <v>1050091</v>
      </c>
      <c r="E78" s="298">
        <v>1508252</v>
      </c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</row>
    <row r="79" spans="1:38" ht="27" customHeight="1" x14ac:dyDescent="0.25">
      <c r="B79" s="262" t="s">
        <v>601</v>
      </c>
      <c r="C79" s="298">
        <v>-2705</v>
      </c>
      <c r="D79" s="298">
        <v>-593</v>
      </c>
      <c r="E79" s="298">
        <v>-593</v>
      </c>
      <c r="F79" s="298">
        <v>-1027</v>
      </c>
      <c r="G79" s="298">
        <v>-16357</v>
      </c>
      <c r="H79" s="298">
        <v>-16358</v>
      </c>
      <c r="I79" s="298">
        <v>-656</v>
      </c>
      <c r="J79" s="298">
        <v>-36533</v>
      </c>
      <c r="K79" s="298">
        <v>-36532</v>
      </c>
      <c r="L79" s="298">
        <v>-6300</v>
      </c>
      <c r="M79" s="298">
        <v>-6300</v>
      </c>
      <c r="N79" s="298">
        <v>-52301</v>
      </c>
      <c r="O79" s="298">
        <v>-27469</v>
      </c>
      <c r="P79" s="298">
        <v>-282</v>
      </c>
      <c r="Q79" s="298" t="s">
        <v>207</v>
      </c>
      <c r="R79" s="298">
        <v>-56317</v>
      </c>
      <c r="S79" s="298">
        <v>-15338</v>
      </c>
      <c r="T79" s="298">
        <v>-14711</v>
      </c>
      <c r="U79" s="298">
        <v>-12558</v>
      </c>
      <c r="V79" s="298">
        <v>-120320</v>
      </c>
      <c r="W79" s="298">
        <v>-64355</v>
      </c>
      <c r="X79" s="298">
        <v>-44850</v>
      </c>
      <c r="Y79" s="298">
        <v>-44775</v>
      </c>
    </row>
    <row r="80" spans="1:38" ht="27" customHeight="1" x14ac:dyDescent="0.25">
      <c r="B80" s="262" t="s">
        <v>602</v>
      </c>
      <c r="C80" s="298">
        <v>1158</v>
      </c>
      <c r="D80" s="298">
        <v>0</v>
      </c>
      <c r="E80" s="298">
        <v>0</v>
      </c>
      <c r="F80" s="298">
        <v>2736817</v>
      </c>
      <c r="G80" s="298">
        <v>2736817</v>
      </c>
      <c r="H80" s="298">
        <v>0</v>
      </c>
      <c r="I80" s="298" t="s">
        <v>207</v>
      </c>
      <c r="J80" s="298">
        <f>669220-J81</f>
        <v>638733</v>
      </c>
      <c r="K80" s="298">
        <v>0</v>
      </c>
      <c r="L80" s="298">
        <v>0</v>
      </c>
      <c r="M80" s="298">
        <v>0</v>
      </c>
      <c r="N80" s="298">
        <v>51512</v>
      </c>
      <c r="O80" s="298">
        <v>6644</v>
      </c>
      <c r="P80" s="298">
        <v>6644</v>
      </c>
      <c r="Q80" s="298" t="s">
        <v>207</v>
      </c>
      <c r="R80" s="298">
        <v>1366592</v>
      </c>
      <c r="S80" s="298">
        <v>1366592</v>
      </c>
      <c r="T80" s="298">
        <v>1366661</v>
      </c>
      <c r="U80" s="298">
        <v>1366592</v>
      </c>
      <c r="V80" s="298"/>
      <c r="W80" s="298"/>
      <c r="X80" s="298"/>
      <c r="Y80" s="298"/>
    </row>
    <row r="81" spans="2:25" ht="27" customHeight="1" x14ac:dyDescent="0.25">
      <c r="B81" s="262" t="s">
        <v>603</v>
      </c>
      <c r="C81" s="298">
        <v>92683</v>
      </c>
      <c r="D81" s="298">
        <v>0</v>
      </c>
      <c r="E81" s="298">
        <v>0</v>
      </c>
      <c r="F81" s="298">
        <v>100886</v>
      </c>
      <c r="G81" s="298">
        <v>100886</v>
      </c>
      <c r="H81" s="298">
        <v>100887</v>
      </c>
      <c r="I81" s="298">
        <v>100887</v>
      </c>
      <c r="J81" s="298">
        <v>30487</v>
      </c>
      <c r="K81" s="298" t="s">
        <v>207</v>
      </c>
      <c r="L81" s="298">
        <v>30487</v>
      </c>
      <c r="M81" s="298">
        <v>30487</v>
      </c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</row>
    <row r="82" spans="2:25" ht="27" customHeight="1" x14ac:dyDescent="0.25">
      <c r="B82" s="262" t="s">
        <v>604</v>
      </c>
      <c r="C82" s="298">
        <v>0</v>
      </c>
      <c r="D82" s="298">
        <v>0</v>
      </c>
      <c r="E82" s="298">
        <v>0</v>
      </c>
      <c r="F82" s="298">
        <v>56832</v>
      </c>
      <c r="G82" s="298">
        <v>47932</v>
      </c>
      <c r="H82" s="298">
        <v>47932</v>
      </c>
      <c r="I82" s="298">
        <v>46476</v>
      </c>
      <c r="J82" s="298" t="s">
        <v>207</v>
      </c>
      <c r="K82" s="298">
        <v>30487</v>
      </c>
      <c r="L82" s="298"/>
      <c r="M82" s="298" t="s">
        <v>207</v>
      </c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</row>
    <row r="83" spans="2:25" ht="27" customHeight="1" x14ac:dyDescent="0.25">
      <c r="B83" s="262" t="s">
        <v>605</v>
      </c>
      <c r="C83" s="298">
        <v>0</v>
      </c>
      <c r="D83" s="298">
        <v>0</v>
      </c>
      <c r="E83" s="298">
        <v>0</v>
      </c>
      <c r="F83" s="298" t="s">
        <v>207</v>
      </c>
      <c r="G83" s="298">
        <v>0</v>
      </c>
      <c r="H83" s="298" t="s">
        <v>207</v>
      </c>
      <c r="I83" s="298">
        <v>0</v>
      </c>
      <c r="J83" s="298">
        <v>-780348</v>
      </c>
      <c r="K83" s="298">
        <v>-780348</v>
      </c>
      <c r="L83" s="298">
        <v>-780348</v>
      </c>
      <c r="M83" s="298">
        <v>0</v>
      </c>
      <c r="N83" s="298">
        <v>0</v>
      </c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</row>
    <row r="84" spans="2:25" ht="27" customHeight="1" x14ac:dyDescent="0.25">
      <c r="B84" s="38" t="s">
        <v>606</v>
      </c>
      <c r="C84" s="298">
        <v>0</v>
      </c>
      <c r="D84" s="298">
        <v>0</v>
      </c>
      <c r="E84" s="298">
        <v>0</v>
      </c>
      <c r="F84" s="298" t="s">
        <v>207</v>
      </c>
      <c r="G84" s="298">
        <v>0</v>
      </c>
      <c r="H84" s="298"/>
      <c r="I84" s="298">
        <v>0</v>
      </c>
      <c r="J84" s="298" t="s">
        <v>207</v>
      </c>
      <c r="K84" s="122">
        <v>0</v>
      </c>
      <c r="L84" s="298"/>
      <c r="M84" s="298">
        <v>0</v>
      </c>
      <c r="N84" s="298" t="s">
        <v>207</v>
      </c>
      <c r="O84" s="298" t="s">
        <v>207</v>
      </c>
      <c r="P84" s="298"/>
      <c r="Q84" s="298"/>
      <c r="R84" s="298">
        <v>155</v>
      </c>
      <c r="S84" s="298"/>
      <c r="T84" s="298"/>
      <c r="U84" s="298"/>
      <c r="V84" s="298">
        <v>27110</v>
      </c>
      <c r="W84" s="298">
        <v>27110</v>
      </c>
      <c r="X84" s="298">
        <v>27110</v>
      </c>
      <c r="Y84" s="298">
        <v>27110</v>
      </c>
    </row>
    <row r="85" spans="2:25" ht="27" customHeight="1" x14ac:dyDescent="0.25">
      <c r="B85" s="38" t="s">
        <v>607</v>
      </c>
      <c r="C85" s="298">
        <v>0</v>
      </c>
      <c r="D85" s="298">
        <v>0</v>
      </c>
      <c r="E85" s="298">
        <v>0</v>
      </c>
      <c r="F85" s="298" t="s">
        <v>207</v>
      </c>
      <c r="G85" s="298">
        <v>0</v>
      </c>
      <c r="H85" s="298"/>
      <c r="I85" s="298">
        <v>0</v>
      </c>
      <c r="J85" s="298" t="s">
        <v>207</v>
      </c>
      <c r="K85" s="122">
        <v>0</v>
      </c>
      <c r="L85" s="298"/>
      <c r="M85" s="298">
        <v>0</v>
      </c>
      <c r="N85" s="298" t="s">
        <v>207</v>
      </c>
      <c r="O85" s="298" t="s">
        <v>207</v>
      </c>
      <c r="P85" s="298"/>
      <c r="Q85" s="298"/>
      <c r="R85" s="298"/>
      <c r="S85" s="298"/>
      <c r="T85" s="298"/>
      <c r="U85" s="298"/>
      <c r="V85" s="298">
        <v>-26500</v>
      </c>
      <c r="W85" s="298">
        <v>-26500</v>
      </c>
      <c r="X85" s="298">
        <v>-26500</v>
      </c>
      <c r="Y85" s="298">
        <v>-26500</v>
      </c>
    </row>
    <row r="86" spans="2:25" ht="27" customHeight="1" x14ac:dyDescent="0.25">
      <c r="B86" s="24" t="s">
        <v>608</v>
      </c>
      <c r="C86" s="298">
        <v>-699182</v>
      </c>
      <c r="D86" s="298">
        <v>-459594</v>
      </c>
      <c r="E86" s="298">
        <v>-307229</v>
      </c>
      <c r="F86" s="298">
        <v>-671323</v>
      </c>
      <c r="G86" s="298">
        <v>-490405</v>
      </c>
      <c r="H86" s="298">
        <v>-275146</v>
      </c>
      <c r="I86" s="298">
        <v>-152620</v>
      </c>
      <c r="J86" s="298">
        <v>-1075890</v>
      </c>
      <c r="K86" s="298">
        <v>-733509</v>
      </c>
      <c r="L86" s="298">
        <v>-338980</v>
      </c>
      <c r="M86" s="298">
        <v>-93295</v>
      </c>
      <c r="N86" s="298">
        <v>-173410</v>
      </c>
      <c r="O86" s="298">
        <v>-121502</v>
      </c>
      <c r="P86" s="298">
        <v>-46977</v>
      </c>
      <c r="Q86" s="298">
        <v>-12181</v>
      </c>
      <c r="R86" s="298">
        <v>-182518</v>
      </c>
      <c r="S86" s="298">
        <v>-104901</v>
      </c>
      <c r="T86" s="298">
        <v>-71924</v>
      </c>
      <c r="U86" s="298">
        <v>-27791</v>
      </c>
      <c r="V86" s="298">
        <v>-133045</v>
      </c>
      <c r="W86" s="298">
        <v>-94684</v>
      </c>
      <c r="X86" s="298">
        <v>-63225</v>
      </c>
      <c r="Y86" s="298">
        <v>-25158</v>
      </c>
    </row>
    <row r="87" spans="2:25" ht="27" customHeight="1" x14ac:dyDescent="0.25">
      <c r="B87" s="24" t="s">
        <v>609</v>
      </c>
      <c r="C87" s="298">
        <v>-378608</v>
      </c>
      <c r="D87" s="298">
        <v>-304935</v>
      </c>
      <c r="E87" s="298">
        <v>-70505</v>
      </c>
      <c r="F87" s="298">
        <v>-248448</v>
      </c>
      <c r="G87" s="298">
        <v>-177296</v>
      </c>
      <c r="H87" s="298">
        <v>-116213</v>
      </c>
      <c r="I87" s="298">
        <v>-40735</v>
      </c>
      <c r="J87" s="298">
        <v>-187649</v>
      </c>
      <c r="K87" s="298">
        <v>-95977</v>
      </c>
      <c r="L87" s="298">
        <v>-61873</v>
      </c>
      <c r="M87" s="298">
        <v>-27222</v>
      </c>
      <c r="N87" s="298">
        <v>-119115</v>
      </c>
      <c r="O87" s="298">
        <v>-63602</v>
      </c>
      <c r="P87" s="298">
        <v>-27270</v>
      </c>
      <c r="Q87" s="298">
        <v>-14775</v>
      </c>
      <c r="R87" s="298">
        <v>-50849</v>
      </c>
      <c r="S87" s="298">
        <v>-23009</v>
      </c>
      <c r="T87" s="298">
        <v>-16461</v>
      </c>
      <c r="U87" s="298">
        <v>-9076</v>
      </c>
      <c r="V87" s="298">
        <v>-40980</v>
      </c>
      <c r="W87" s="298">
        <v>-28474</v>
      </c>
      <c r="X87" s="298">
        <v>-13514</v>
      </c>
      <c r="Y87" s="298">
        <v>-3102</v>
      </c>
    </row>
    <row r="88" spans="2:25" ht="27" customHeight="1" x14ac:dyDescent="0.25">
      <c r="B88" s="24" t="s">
        <v>610</v>
      </c>
      <c r="C88" s="298">
        <v>-5386242</v>
      </c>
      <c r="D88" s="298">
        <v>-3793042</v>
      </c>
      <c r="E88" s="298">
        <v>-2332673</v>
      </c>
      <c r="F88" s="298">
        <v>-4438739</v>
      </c>
      <c r="G88" s="298">
        <v>-3113700</v>
      </c>
      <c r="H88" s="298">
        <v>-1910406</v>
      </c>
      <c r="I88" s="298">
        <v>-842182</v>
      </c>
      <c r="J88" s="298">
        <v>-3678536</v>
      </c>
      <c r="K88" s="298">
        <v>-2605573</v>
      </c>
      <c r="L88" s="298">
        <v>-1509774</v>
      </c>
      <c r="M88" s="298">
        <v>-641225</v>
      </c>
      <c r="N88" s="298">
        <v>-3112423</v>
      </c>
      <c r="O88" s="298">
        <v>-2127312</v>
      </c>
      <c r="P88" s="298">
        <v>-1094157</v>
      </c>
      <c r="Q88" s="298">
        <v>-418905</v>
      </c>
      <c r="R88" s="298">
        <v>-1798296</v>
      </c>
      <c r="S88" s="298">
        <v>-1216244</v>
      </c>
      <c r="T88" s="298">
        <v>-714542</v>
      </c>
      <c r="U88" s="298">
        <v>-317395</v>
      </c>
      <c r="V88" s="298">
        <v>-1363564</v>
      </c>
      <c r="W88" s="298">
        <v>-957164</v>
      </c>
      <c r="X88" s="298">
        <v>-574678</v>
      </c>
      <c r="Y88" s="298">
        <v>-243336</v>
      </c>
    </row>
    <row r="89" spans="2:25" ht="27" customHeight="1" x14ac:dyDescent="0.25">
      <c r="B89" s="26" t="s">
        <v>611</v>
      </c>
      <c r="C89" s="297">
        <v>6662914</v>
      </c>
      <c r="D89" s="297">
        <v>-4754276</v>
      </c>
      <c r="E89" s="297">
        <f>SUM(E74:E88)</f>
        <v>-3266906</v>
      </c>
      <c r="F89" s="297">
        <f t="shared" ref="F89:Y89" si="5">SUM(F74:F88)</f>
        <v>-2376730</v>
      </c>
      <c r="G89" s="297">
        <f t="shared" si="5"/>
        <v>-3199757</v>
      </c>
      <c r="H89" s="297">
        <f t="shared" si="5"/>
        <v>-2790031</v>
      </c>
      <c r="I89" s="297">
        <f t="shared" si="5"/>
        <v>-2486376</v>
      </c>
      <c r="J89" s="297">
        <f t="shared" si="5"/>
        <v>-3967244</v>
      </c>
      <c r="K89" s="297">
        <f t="shared" si="5"/>
        <v>-4112565</v>
      </c>
      <c r="L89" s="297">
        <f t="shared" si="5"/>
        <v>-2470396</v>
      </c>
      <c r="M89" s="297">
        <f t="shared" si="5"/>
        <v>-350778</v>
      </c>
      <c r="N89" s="297">
        <f t="shared" si="5"/>
        <v>-3137415</v>
      </c>
      <c r="O89" s="297">
        <f t="shared" si="5"/>
        <v>-3169131</v>
      </c>
      <c r="P89" s="297">
        <f t="shared" si="5"/>
        <v>-1003470</v>
      </c>
      <c r="Q89" s="297">
        <f t="shared" si="5"/>
        <v>455594</v>
      </c>
      <c r="R89" s="297">
        <f t="shared" si="5"/>
        <v>1371198</v>
      </c>
      <c r="S89" s="297">
        <f t="shared" si="5"/>
        <v>1125486</v>
      </c>
      <c r="T89" s="297">
        <f t="shared" si="5"/>
        <v>326265</v>
      </c>
      <c r="U89" s="297">
        <f t="shared" si="5"/>
        <v>2276369</v>
      </c>
      <c r="V89" s="297">
        <f t="shared" si="5"/>
        <v>-5076987</v>
      </c>
      <c r="W89" s="297">
        <f t="shared" si="5"/>
        <v>-4521802</v>
      </c>
      <c r="X89" s="297">
        <f t="shared" si="5"/>
        <v>-2684287</v>
      </c>
      <c r="Y89" s="297">
        <f t="shared" si="5"/>
        <v>-1220106</v>
      </c>
    </row>
    <row r="90" spans="2:25" ht="27" customHeight="1" x14ac:dyDescent="0.25">
      <c r="B90" s="24"/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</row>
    <row r="91" spans="2:25" ht="27" customHeight="1" x14ac:dyDescent="0.25">
      <c r="B91" s="26" t="s">
        <v>612</v>
      </c>
      <c r="C91" s="302"/>
      <c r="D91" s="302"/>
      <c r="E91" s="302"/>
      <c r="F91" s="302"/>
      <c r="G91" s="302"/>
      <c r="H91" s="302"/>
      <c r="I91" s="302"/>
      <c r="J91" s="302"/>
      <c r="K91" s="302"/>
      <c r="L91" s="302"/>
      <c r="M91" s="302"/>
      <c r="N91" s="302"/>
      <c r="O91" s="302"/>
      <c r="P91" s="302"/>
      <c r="Q91" s="302"/>
      <c r="R91" s="302"/>
      <c r="S91" s="302"/>
      <c r="T91" s="302"/>
      <c r="U91" s="302"/>
      <c r="V91" s="302"/>
      <c r="W91" s="302"/>
      <c r="X91" s="302"/>
      <c r="Y91" s="302"/>
    </row>
    <row r="92" spans="2:25" ht="27" customHeight="1" x14ac:dyDescent="0.25">
      <c r="B92" s="24" t="s">
        <v>613</v>
      </c>
      <c r="C92" s="298">
        <v>9336811</v>
      </c>
      <c r="D92" s="298">
        <v>5183588</v>
      </c>
      <c r="E92" s="298">
        <v>4965036</v>
      </c>
      <c r="F92" s="298">
        <v>4582208</v>
      </c>
      <c r="G92" s="298">
        <v>4382727</v>
      </c>
      <c r="H92" s="298">
        <v>1946302</v>
      </c>
      <c r="I92" s="298">
        <v>1946302</v>
      </c>
      <c r="J92" s="298">
        <v>1987943</v>
      </c>
      <c r="K92" s="298">
        <v>1987943</v>
      </c>
      <c r="L92" s="298">
        <v>1988311</v>
      </c>
      <c r="M92" s="298" t="s">
        <v>207</v>
      </c>
      <c r="N92" s="298">
        <v>1981390</v>
      </c>
      <c r="O92" s="298">
        <v>987534</v>
      </c>
      <c r="P92" s="298">
        <v>987575</v>
      </c>
      <c r="Q92" s="298"/>
      <c r="R92" s="298">
        <v>13406</v>
      </c>
      <c r="S92" s="298"/>
      <c r="T92" s="298"/>
      <c r="U92" s="298"/>
      <c r="V92" s="298">
        <v>825562</v>
      </c>
      <c r="W92" s="298">
        <v>825375</v>
      </c>
      <c r="X92" s="298"/>
      <c r="Y92" s="298"/>
    </row>
    <row r="93" spans="2:25" ht="27" customHeight="1" x14ac:dyDescent="0.25">
      <c r="B93" s="24" t="s">
        <v>614</v>
      </c>
      <c r="C93" s="298">
        <v>-3968306</v>
      </c>
      <c r="D93" s="298">
        <v>-1775076</v>
      </c>
      <c r="E93" s="298">
        <v>-1775716</v>
      </c>
      <c r="F93" s="298">
        <v>-4294458</v>
      </c>
      <c r="G93" s="298">
        <v>-2976615</v>
      </c>
      <c r="H93" s="298">
        <v>-1437823</v>
      </c>
      <c r="I93" s="298">
        <v>0</v>
      </c>
      <c r="J93" s="298">
        <v>-1823019</v>
      </c>
      <c r="K93" s="298">
        <v>-912093</v>
      </c>
      <c r="L93" s="298">
        <v>-912093</v>
      </c>
      <c r="M93" s="298">
        <v>0</v>
      </c>
      <c r="N93" s="298">
        <v>-2093907</v>
      </c>
      <c r="O93" s="298">
        <v>-1034686</v>
      </c>
      <c r="P93" s="298">
        <v>-935676</v>
      </c>
      <c r="Q93" s="298"/>
      <c r="R93" s="298">
        <v>-1416333</v>
      </c>
      <c r="S93" s="298">
        <v>-701655</v>
      </c>
      <c r="T93" s="298">
        <v>-700998</v>
      </c>
      <c r="U93" s="298">
        <v>-5</v>
      </c>
      <c r="V93" s="298">
        <v>-598135</v>
      </c>
      <c r="W93" s="298">
        <v>-170</v>
      </c>
      <c r="X93" s="298">
        <v>-147</v>
      </c>
      <c r="Y93" s="298">
        <v>-120</v>
      </c>
    </row>
    <row r="94" spans="2:25" ht="27" customHeight="1" x14ac:dyDescent="0.25">
      <c r="B94" s="419" t="s">
        <v>615</v>
      </c>
      <c r="C94" s="298">
        <v>-2697201</v>
      </c>
      <c r="D94" s="298">
        <v>-2463868</v>
      </c>
      <c r="E94" s="298">
        <v>-2368868</v>
      </c>
      <c r="F94" s="298">
        <v>-2974871</v>
      </c>
      <c r="G94" s="298">
        <v>-665915</v>
      </c>
      <c r="H94" s="298">
        <v>-575916</v>
      </c>
      <c r="I94" s="298">
        <v>-440917</v>
      </c>
      <c r="J94" s="298">
        <v>-2678503</v>
      </c>
      <c r="K94" s="298">
        <v>-719848</v>
      </c>
      <c r="L94" s="298">
        <v>-564339</v>
      </c>
      <c r="M94" s="298">
        <v>-428532</v>
      </c>
      <c r="N94" s="298">
        <v>-2613340</v>
      </c>
      <c r="O94" s="298">
        <v>-1136489</v>
      </c>
      <c r="P94" s="298">
        <v>-973089</v>
      </c>
      <c r="Q94" s="298">
        <v>-829673</v>
      </c>
      <c r="R94" s="298">
        <v>-4436672</v>
      </c>
      <c r="S94" s="298">
        <v>-4284754</v>
      </c>
      <c r="T94" s="298">
        <v>-1533724</v>
      </c>
      <c r="U94" s="298">
        <v>-1372571</v>
      </c>
      <c r="V94" s="298">
        <v>-2531026</v>
      </c>
      <c r="W94" s="298">
        <v>-2187264</v>
      </c>
      <c r="X94" s="298">
        <v>-1042496</v>
      </c>
      <c r="Y94" s="298">
        <v>-972447</v>
      </c>
    </row>
    <row r="95" spans="2:25" ht="27" customHeight="1" x14ac:dyDescent="0.25">
      <c r="B95" s="24" t="s">
        <v>616</v>
      </c>
      <c r="C95" s="298">
        <v>-81512</v>
      </c>
      <c r="D95" s="298">
        <v>-60905</v>
      </c>
      <c r="E95" s="298">
        <v>-40154</v>
      </c>
      <c r="F95" s="298">
        <v>-72339</v>
      </c>
      <c r="G95" s="298">
        <v>-54450</v>
      </c>
      <c r="H95" s="298">
        <v>-36540</v>
      </c>
      <c r="I95" s="298">
        <v>-18490</v>
      </c>
      <c r="J95" s="298">
        <v>-66634</v>
      </c>
      <c r="K95" s="298">
        <v>-51892</v>
      </c>
      <c r="L95" s="298">
        <v>-35114</v>
      </c>
      <c r="M95" s="298">
        <v>-15736</v>
      </c>
      <c r="N95" s="298">
        <v>-65677</v>
      </c>
      <c r="O95" s="298">
        <v>-52640</v>
      </c>
      <c r="P95" s="298">
        <v>-36922</v>
      </c>
      <c r="Q95" s="298">
        <v>-18729</v>
      </c>
      <c r="R95" s="298">
        <v>-70145</v>
      </c>
      <c r="S95" s="298">
        <v>-51825</v>
      </c>
      <c r="T95" s="298">
        <v>-33377</v>
      </c>
      <c r="U95" s="298">
        <v>-16813</v>
      </c>
      <c r="V95" s="298">
        <v>-83881</v>
      </c>
      <c r="W95" s="298">
        <v>-64139</v>
      </c>
      <c r="X95" s="298">
        <v>-44321</v>
      </c>
      <c r="Y95" s="298">
        <v>-22412</v>
      </c>
    </row>
    <row r="96" spans="2:25" ht="27" customHeight="1" x14ac:dyDescent="0.25">
      <c r="B96" s="26" t="s">
        <v>617</v>
      </c>
      <c r="C96" s="297">
        <v>2589792</v>
      </c>
      <c r="D96" s="297">
        <v>883739</v>
      </c>
      <c r="E96" s="297">
        <f>SUM(E92:E95)</f>
        <v>780298</v>
      </c>
      <c r="F96" s="297">
        <f t="shared" ref="F96:Y96" si="6">SUM(F92:F95)</f>
        <v>-2759460</v>
      </c>
      <c r="G96" s="297">
        <f t="shared" si="6"/>
        <v>685747</v>
      </c>
      <c r="H96" s="297">
        <f t="shared" si="6"/>
        <v>-103977</v>
      </c>
      <c r="I96" s="297">
        <f t="shared" si="6"/>
        <v>1486895</v>
      </c>
      <c r="J96" s="297">
        <f t="shared" si="6"/>
        <v>-2580213</v>
      </c>
      <c r="K96" s="297">
        <f t="shared" si="6"/>
        <v>304110</v>
      </c>
      <c r="L96" s="297">
        <f t="shared" si="6"/>
        <v>476765</v>
      </c>
      <c r="M96" s="297">
        <f t="shared" si="6"/>
        <v>-444268</v>
      </c>
      <c r="N96" s="297">
        <f t="shared" si="6"/>
        <v>-2791534</v>
      </c>
      <c r="O96" s="297">
        <f t="shared" si="6"/>
        <v>-1236281</v>
      </c>
      <c r="P96" s="297">
        <f t="shared" si="6"/>
        <v>-958112</v>
      </c>
      <c r="Q96" s="297">
        <f t="shared" si="6"/>
        <v>-848402</v>
      </c>
      <c r="R96" s="297">
        <f t="shared" si="6"/>
        <v>-5909744</v>
      </c>
      <c r="S96" s="297">
        <f t="shared" si="6"/>
        <v>-5038234</v>
      </c>
      <c r="T96" s="297">
        <f t="shared" si="6"/>
        <v>-2268099</v>
      </c>
      <c r="U96" s="297">
        <f t="shared" si="6"/>
        <v>-1389389</v>
      </c>
      <c r="V96" s="297">
        <f t="shared" si="6"/>
        <v>-2387480</v>
      </c>
      <c r="W96" s="297">
        <f t="shared" si="6"/>
        <v>-1426198</v>
      </c>
      <c r="X96" s="297">
        <f t="shared" si="6"/>
        <v>-1086964</v>
      </c>
      <c r="Y96" s="297">
        <f t="shared" si="6"/>
        <v>-994979</v>
      </c>
    </row>
    <row r="97" spans="2:25" ht="27" customHeight="1" x14ac:dyDescent="0.25">
      <c r="B97" s="26" t="s">
        <v>618</v>
      </c>
      <c r="C97" s="297">
        <v>3412</v>
      </c>
      <c r="D97" s="297">
        <v>-446540</v>
      </c>
      <c r="E97" s="297">
        <f>E72+E89+E96</f>
        <v>-140437</v>
      </c>
      <c r="F97" s="297">
        <f t="shared" ref="F97:Y97" si="7">F72+F89+F96</f>
        <v>360742</v>
      </c>
      <c r="G97" s="297">
        <f t="shared" si="7"/>
        <v>2123305</v>
      </c>
      <c r="H97" s="297">
        <f t="shared" si="7"/>
        <v>26767</v>
      </c>
      <c r="I97" s="297">
        <f t="shared" si="7"/>
        <v>639919</v>
      </c>
      <c r="J97" s="297">
        <f t="shared" si="7"/>
        <v>96821</v>
      </c>
      <c r="K97" s="297">
        <f t="shared" si="7"/>
        <v>915019</v>
      </c>
      <c r="L97" s="297">
        <f t="shared" si="7"/>
        <v>742158</v>
      </c>
      <c r="M97" s="297">
        <f t="shared" si="7"/>
        <v>159517</v>
      </c>
      <c r="N97" s="297">
        <f t="shared" si="7"/>
        <v>615453</v>
      </c>
      <c r="O97" s="297">
        <f t="shared" si="7"/>
        <v>1165504</v>
      </c>
      <c r="P97" s="297">
        <f t="shared" si="7"/>
        <v>1042573</v>
      </c>
      <c r="Q97" s="297">
        <f t="shared" si="7"/>
        <v>584164</v>
      </c>
      <c r="R97" s="297">
        <f t="shared" si="7"/>
        <v>-855189</v>
      </c>
      <c r="S97" s="297">
        <f t="shared" si="7"/>
        <v>-852613</v>
      </c>
      <c r="T97" s="297">
        <f t="shared" si="7"/>
        <v>981199</v>
      </c>
      <c r="U97" s="297">
        <f t="shared" si="7"/>
        <v>1652014</v>
      </c>
      <c r="V97" s="297">
        <f t="shared" si="7"/>
        <v>1144640</v>
      </c>
      <c r="W97" s="297">
        <f t="shared" si="7"/>
        <v>884994</v>
      </c>
      <c r="X97" s="297">
        <f t="shared" si="7"/>
        <v>435557</v>
      </c>
      <c r="Y97" s="297">
        <f t="shared" si="7"/>
        <v>259974</v>
      </c>
    </row>
    <row r="98" spans="2:25" ht="27" customHeight="1" x14ac:dyDescent="0.25">
      <c r="B98" s="24" t="s">
        <v>619</v>
      </c>
      <c r="C98" s="298">
        <v>1898224</v>
      </c>
      <c r="D98" s="298">
        <v>1898224</v>
      </c>
      <c r="E98" s="298">
        <v>1898224</v>
      </c>
      <c r="F98" s="298">
        <v>1537482</v>
      </c>
      <c r="G98" s="298">
        <v>1537482</v>
      </c>
      <c r="H98" s="298">
        <v>1537482</v>
      </c>
      <c r="I98" s="298">
        <v>1537482</v>
      </c>
      <c r="J98" s="298">
        <v>1440661</v>
      </c>
      <c r="K98" s="298">
        <v>1440661</v>
      </c>
      <c r="L98" s="298">
        <v>1440661</v>
      </c>
      <c r="M98" s="298">
        <v>1440661</v>
      </c>
      <c r="N98" s="298">
        <v>825208</v>
      </c>
      <c r="O98" s="298">
        <v>825208</v>
      </c>
      <c r="P98" s="298">
        <v>825208</v>
      </c>
      <c r="Q98" s="298">
        <v>825208</v>
      </c>
      <c r="R98" s="298">
        <v>1680397</v>
      </c>
      <c r="S98" s="298">
        <v>1680397</v>
      </c>
      <c r="T98" s="298">
        <v>1680397</v>
      </c>
      <c r="U98" s="298">
        <v>1680397</v>
      </c>
      <c r="V98" s="298">
        <v>535757</v>
      </c>
      <c r="W98" s="298">
        <v>535757</v>
      </c>
      <c r="X98" s="298">
        <v>535757</v>
      </c>
      <c r="Y98" s="298">
        <v>535757</v>
      </c>
    </row>
    <row r="99" spans="2:25" ht="27" customHeight="1" x14ac:dyDescent="0.25">
      <c r="B99" s="24" t="s">
        <v>620</v>
      </c>
      <c r="C99" s="298">
        <v>1901636</v>
      </c>
      <c r="D99" s="298">
        <v>1451684</v>
      </c>
      <c r="E99" s="298">
        <v>1757787</v>
      </c>
      <c r="F99" s="298">
        <v>1898224</v>
      </c>
      <c r="G99" s="298">
        <v>3660787</v>
      </c>
      <c r="H99" s="298">
        <v>1564249</v>
      </c>
      <c r="I99" s="298">
        <v>2177401</v>
      </c>
      <c r="J99" s="298">
        <v>1537482</v>
      </c>
      <c r="K99" s="298">
        <v>2355680</v>
      </c>
      <c r="L99" s="298">
        <v>2182819</v>
      </c>
      <c r="M99" s="298">
        <v>1600178</v>
      </c>
      <c r="N99" s="298">
        <v>1440661</v>
      </c>
      <c r="O99" s="298">
        <v>1990712</v>
      </c>
      <c r="P99" s="298">
        <v>1867781</v>
      </c>
      <c r="Q99" s="298">
        <v>1409372</v>
      </c>
      <c r="R99" s="298">
        <v>825208</v>
      </c>
      <c r="S99" s="298">
        <v>827784</v>
      </c>
      <c r="T99" s="298">
        <v>2661596</v>
      </c>
      <c r="U99" s="298">
        <v>3332411</v>
      </c>
      <c r="V99" s="298">
        <v>1680397</v>
      </c>
      <c r="W99" s="298">
        <v>1420751</v>
      </c>
      <c r="X99" s="298">
        <v>971314</v>
      </c>
      <c r="Y99" s="298">
        <v>795731</v>
      </c>
    </row>
    <row r="100" spans="2:25" ht="27" customHeight="1" x14ac:dyDescent="0.25">
      <c r="M100" s="52"/>
    </row>
    <row r="101" spans="2:25" ht="27" customHeight="1" x14ac:dyDescent="0.25">
      <c r="B101" s="366"/>
      <c r="C101" s="366"/>
      <c r="D101" s="366"/>
    </row>
  </sheetData>
  <mergeCells count="1">
    <mergeCell ref="B6:L6"/>
  </mergeCells>
  <conditionalFormatting sqref="B9:Y99">
    <cfRule type="expression" dxfId="0" priority="24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B1:J33"/>
  <sheetViews>
    <sheetView showGridLines="0" showRowColHeaders="0" zoomScale="120" zoomScaleNormal="120" workbookViewId="0">
      <selection activeCell="C29" sqref="C2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85546875" defaultRowHeight="14.25" customHeight="1" x14ac:dyDescent="0.2"/>
  <cols>
    <col min="1" max="1" width="9.85546875" style="2" customWidth="1"/>
    <col min="2" max="2" width="33.42578125" style="2" customWidth="1"/>
    <col min="3" max="3" width="11.7109375" style="3" bestFit="1" customWidth="1"/>
    <col min="4" max="4" width="16.140625" style="4" bestFit="1" customWidth="1"/>
    <col min="5" max="5" width="10.7109375" style="3" bestFit="1" customWidth="1"/>
    <col min="6" max="6" width="12.140625" style="2" customWidth="1"/>
    <col min="7" max="7" width="10.5703125" style="2" bestFit="1" customWidth="1"/>
    <col min="8" max="8" width="8.7109375" style="2" customWidth="1"/>
    <col min="9" max="9" width="10.28515625" style="2" bestFit="1" customWidth="1"/>
    <col min="10" max="10" width="14" style="2" customWidth="1"/>
    <col min="11" max="11" width="8.7109375" style="2" customWidth="1"/>
    <col min="12" max="16384" width="8.85546875" style="2"/>
  </cols>
  <sheetData>
    <row r="1" spans="2:10" ht="14.25" customHeight="1" x14ac:dyDescent="0.2">
      <c r="B1" s="482"/>
      <c r="C1" s="483"/>
      <c r="D1" s="483"/>
      <c r="E1" s="483"/>
      <c r="F1" s="483"/>
      <c r="G1" s="483"/>
    </row>
    <row r="2" spans="2:10" ht="14.25" customHeight="1" x14ac:dyDescent="0.2">
      <c r="B2" s="483"/>
      <c r="C2" s="483"/>
      <c r="D2" s="483"/>
      <c r="E2" s="483"/>
      <c r="F2" s="483"/>
      <c r="G2" s="483"/>
    </row>
    <row r="3" spans="2:10" ht="14.25" customHeight="1" x14ac:dyDescent="0.2">
      <c r="B3" s="483"/>
      <c r="C3" s="483"/>
      <c r="D3" s="483"/>
      <c r="E3" s="483"/>
      <c r="F3" s="483"/>
      <c r="G3" s="483"/>
    </row>
    <row r="4" spans="2:10" ht="14.25" customHeight="1" x14ac:dyDescent="0.2">
      <c r="B4" s="483"/>
      <c r="C4" s="483"/>
      <c r="D4" s="483"/>
      <c r="E4" s="483"/>
      <c r="F4" s="483"/>
      <c r="G4" s="483"/>
    </row>
    <row r="5" spans="2:10" ht="14.25" customHeight="1" x14ac:dyDescent="0.2">
      <c r="B5" s="483"/>
      <c r="C5" s="483"/>
      <c r="D5" s="483"/>
      <c r="E5" s="483"/>
      <c r="F5" s="483"/>
      <c r="G5" s="483"/>
    </row>
    <row r="6" spans="2:10" ht="14.25" customHeight="1" x14ac:dyDescent="0.2">
      <c r="B6" s="483"/>
      <c r="C6" s="483"/>
      <c r="D6" s="483"/>
      <c r="E6" s="483"/>
      <c r="F6" s="483"/>
      <c r="G6" s="483"/>
    </row>
    <row r="7" spans="2:10" x14ac:dyDescent="0.2">
      <c r="B7" s="483"/>
      <c r="C7" s="483"/>
      <c r="D7" s="483"/>
      <c r="E7" s="483"/>
      <c r="F7" s="483"/>
      <c r="G7" s="483"/>
    </row>
    <row r="8" spans="2:10" ht="25.5" customHeight="1" x14ac:dyDescent="0.2">
      <c r="B8" s="480" t="s">
        <v>0</v>
      </c>
      <c r="C8" s="480"/>
      <c r="D8" s="480"/>
      <c r="E8" s="480"/>
      <c r="F8" s="481"/>
      <c r="H8" s="86"/>
      <c r="I8" s="86"/>
      <c r="J8" s="86"/>
    </row>
    <row r="9" spans="2:10" ht="14.25" customHeight="1" x14ac:dyDescent="0.2">
      <c r="B9" s="280" t="s">
        <v>1</v>
      </c>
      <c r="C9" s="279" t="s">
        <v>2</v>
      </c>
      <c r="D9" s="279" t="s">
        <v>3</v>
      </c>
      <c r="E9" s="279" t="s">
        <v>4</v>
      </c>
      <c r="F9" s="279" t="s">
        <v>5</v>
      </c>
      <c r="H9" s="86"/>
      <c r="I9" s="86"/>
      <c r="J9" s="86"/>
    </row>
    <row r="10" spans="2:10" ht="14.25" customHeight="1" x14ac:dyDescent="0.2">
      <c r="B10" s="93" t="s">
        <v>6</v>
      </c>
      <c r="C10" s="342" t="s">
        <v>7</v>
      </c>
      <c r="D10" s="342" t="s">
        <v>8</v>
      </c>
      <c r="E10" s="342" t="s">
        <v>9</v>
      </c>
      <c r="F10" s="281"/>
      <c r="H10" s="86"/>
      <c r="I10" s="86"/>
      <c r="J10" s="86"/>
    </row>
    <row r="11" spans="2:10" ht="14.25" customHeight="1" x14ac:dyDescent="0.2">
      <c r="B11" s="94" t="s">
        <v>10</v>
      </c>
      <c r="C11" s="351" t="s">
        <v>11</v>
      </c>
      <c r="D11" s="351" t="s">
        <v>12</v>
      </c>
      <c r="E11" s="351">
        <v>1226730.9392899999</v>
      </c>
      <c r="F11" s="282">
        <v>15676</v>
      </c>
      <c r="H11" s="86"/>
      <c r="I11" s="86"/>
      <c r="J11" s="86"/>
    </row>
    <row r="12" spans="2:10" ht="14.25" customHeight="1" x14ac:dyDescent="0.2">
      <c r="B12" s="95" t="s">
        <v>13</v>
      </c>
      <c r="C12" s="351" t="s">
        <v>14</v>
      </c>
      <c r="D12" s="351" t="s">
        <v>15</v>
      </c>
      <c r="E12" s="351">
        <v>51422.762350000005</v>
      </c>
      <c r="F12" s="282">
        <v>11232</v>
      </c>
      <c r="H12" s="86"/>
      <c r="I12" s="86"/>
      <c r="J12" s="86"/>
    </row>
    <row r="13" spans="2:10" ht="14.25" customHeight="1" x14ac:dyDescent="0.2">
      <c r="B13" s="95" t="s">
        <v>16</v>
      </c>
      <c r="C13" s="352" t="s">
        <v>17</v>
      </c>
      <c r="D13" s="352" t="s">
        <v>18</v>
      </c>
      <c r="E13" s="352">
        <v>15060.768039999999</v>
      </c>
      <c r="F13" s="283">
        <v>12844</v>
      </c>
      <c r="H13" s="86"/>
      <c r="I13" s="86"/>
      <c r="J13" s="86"/>
    </row>
    <row r="14" spans="2:10" ht="14.25" customHeight="1" x14ac:dyDescent="0.2">
      <c r="B14" s="95" t="s">
        <v>19</v>
      </c>
      <c r="C14" s="352" t="s">
        <v>20</v>
      </c>
      <c r="D14" s="352" t="s">
        <v>21</v>
      </c>
      <c r="E14" s="352">
        <v>12400.71674</v>
      </c>
      <c r="F14" s="283">
        <v>15128</v>
      </c>
      <c r="H14" s="86"/>
      <c r="I14" s="86"/>
      <c r="J14" s="86"/>
    </row>
    <row r="15" spans="2:10" ht="14.25" customHeight="1" x14ac:dyDescent="0.2">
      <c r="B15" s="93" t="s">
        <v>22</v>
      </c>
      <c r="C15" s="353">
        <v>956248.75394800003</v>
      </c>
      <c r="D15" s="353">
        <v>-35288.184133599992</v>
      </c>
      <c r="E15" s="353">
        <v>920960.56981439993</v>
      </c>
      <c r="F15" s="284"/>
      <c r="H15" s="86"/>
      <c r="I15" s="86"/>
      <c r="J15" s="86"/>
    </row>
    <row r="16" spans="2:10" ht="14.25" customHeight="1" x14ac:dyDescent="0.2">
      <c r="B16" s="104" t="s">
        <v>23</v>
      </c>
      <c r="C16" s="103"/>
      <c r="D16" s="344" t="s">
        <v>24</v>
      </c>
      <c r="E16" s="344">
        <v>2226576</v>
      </c>
      <c r="F16" s="103"/>
      <c r="H16" s="86"/>
      <c r="I16" s="86"/>
      <c r="J16" s="86"/>
    </row>
    <row r="17" spans="2:7" ht="14.25" customHeight="1" x14ac:dyDescent="0.2">
      <c r="B17" s="112"/>
      <c r="C17" s="350"/>
      <c r="D17" s="110"/>
      <c r="E17" s="110"/>
      <c r="F17" s="110"/>
    </row>
    <row r="18" spans="2:7" ht="14.25" customHeight="1" x14ac:dyDescent="0.2">
      <c r="B18" s="112"/>
      <c r="C18" s="110"/>
      <c r="D18" s="110"/>
      <c r="E18" s="110"/>
      <c r="F18" s="110"/>
    </row>
    <row r="19" spans="2:7" ht="14.25" customHeight="1" x14ac:dyDescent="0.2">
      <c r="B19" s="112"/>
      <c r="C19" s="110"/>
      <c r="D19" s="111"/>
      <c r="E19" s="110"/>
    </row>
    <row r="20" spans="2:7" ht="14.25" customHeight="1" x14ac:dyDescent="0.2">
      <c r="B20" s="480" t="s">
        <v>25</v>
      </c>
      <c r="C20" s="480"/>
      <c r="D20" s="480"/>
      <c r="E20" s="480"/>
      <c r="F20" s="480"/>
      <c r="G20" s="480"/>
    </row>
    <row r="21" spans="2:7" ht="36" customHeight="1" x14ac:dyDescent="0.2">
      <c r="B21" s="279" t="s">
        <v>26</v>
      </c>
      <c r="C21" s="279" t="s">
        <v>27</v>
      </c>
      <c r="D21" s="279" t="s">
        <v>28</v>
      </c>
      <c r="E21" s="279" t="s">
        <v>29</v>
      </c>
      <c r="F21" s="279" t="s">
        <v>30</v>
      </c>
      <c r="G21" s="279" t="s">
        <v>31</v>
      </c>
    </row>
    <row r="22" spans="2:7" ht="14.25" customHeight="1" x14ac:dyDescent="0.2">
      <c r="B22" s="477" t="s">
        <v>32</v>
      </c>
      <c r="C22" s="343" t="s">
        <v>33</v>
      </c>
      <c r="D22" s="343" t="s">
        <v>33</v>
      </c>
      <c r="E22" s="348" t="s">
        <v>33</v>
      </c>
      <c r="F22" s="348" t="s">
        <v>34</v>
      </c>
      <c r="G22" s="345">
        <v>35253</v>
      </c>
    </row>
    <row r="23" spans="2:7" ht="14.25" customHeight="1" x14ac:dyDescent="0.2">
      <c r="B23" s="478" t="s">
        <v>35</v>
      </c>
      <c r="C23" s="347" t="s">
        <v>36</v>
      </c>
      <c r="D23" s="347" t="s">
        <v>36</v>
      </c>
      <c r="E23" s="349" t="s">
        <v>36</v>
      </c>
      <c r="F23" s="349" t="s">
        <v>24</v>
      </c>
      <c r="G23" s="346"/>
    </row>
    <row r="24" spans="2:7" x14ac:dyDescent="0.2">
      <c r="B24" s="104" t="s">
        <v>37</v>
      </c>
      <c r="C24" s="344" t="s">
        <v>38</v>
      </c>
      <c r="D24" s="344" t="s">
        <v>38</v>
      </c>
      <c r="E24" s="344" t="s">
        <v>38</v>
      </c>
      <c r="F24" s="344" t="s">
        <v>34</v>
      </c>
      <c r="G24" s="103">
        <v>35253</v>
      </c>
    </row>
    <row r="25" spans="2:7" ht="14.25" customHeight="1" x14ac:dyDescent="0.2">
      <c r="B25" s="479" t="s">
        <v>39</v>
      </c>
      <c r="C25" s="479"/>
      <c r="D25" s="479"/>
      <c r="E25" s="479"/>
      <c r="F25" s="479"/>
    </row>
    <row r="26" spans="2:7" ht="14.25" customHeight="1" x14ac:dyDescent="0.2">
      <c r="B26" s="479"/>
      <c r="C26" s="479"/>
      <c r="D26" s="479"/>
      <c r="E26" s="479"/>
      <c r="F26" s="479"/>
    </row>
    <row r="27" spans="2:7" ht="14.25" customHeight="1" x14ac:dyDescent="0.2">
      <c r="C27" s="2"/>
      <c r="D27" s="2"/>
      <c r="E27" s="2"/>
    </row>
    <row r="28" spans="2:7" ht="14.25" customHeight="1" x14ac:dyDescent="0.25">
      <c r="C28" s="2"/>
      <c r="D28" s="2"/>
      <c r="E28" s="2"/>
      <c r="F28"/>
    </row>
    <row r="29" spans="2:7" ht="14.25" customHeight="1" x14ac:dyDescent="0.2">
      <c r="C29" s="2"/>
      <c r="D29" s="2"/>
      <c r="E29" s="2"/>
    </row>
    <row r="30" spans="2:7" ht="14.25" customHeight="1" x14ac:dyDescent="0.2">
      <c r="C30" s="2"/>
      <c r="D30" s="2"/>
      <c r="E30" s="2"/>
    </row>
    <row r="31" spans="2:7" ht="14.25" customHeight="1" x14ac:dyDescent="0.2">
      <c r="C31" s="2"/>
      <c r="D31" s="2"/>
      <c r="E31" s="2"/>
    </row>
    <row r="32" spans="2:7" ht="14.25" customHeight="1" x14ac:dyDescent="0.2">
      <c r="C32" s="2"/>
      <c r="D32" s="2"/>
      <c r="E32" s="2"/>
    </row>
    <row r="33" s="2" customFormat="1" ht="14.25" customHeight="1" x14ac:dyDescent="0.2"/>
  </sheetData>
  <mergeCells count="5">
    <mergeCell ref="B25:F25"/>
    <mergeCell ref="B26:F26"/>
    <mergeCell ref="B8:F8"/>
    <mergeCell ref="B1:G7"/>
    <mergeCell ref="B20:G20"/>
  </mergeCells>
  <conditionalFormatting sqref="B10:B14 B16">
    <cfRule type="expression" dxfId="81" priority="18">
      <formula>MOD(ROW(),2)=0</formula>
    </cfRule>
  </conditionalFormatting>
  <conditionalFormatting sqref="B10:B14 B16:E16 C22:G23">
    <cfRule type="expression" dxfId="80" priority="19">
      <formula>MOD(ROW(),2)=0</formula>
    </cfRule>
  </conditionalFormatting>
  <conditionalFormatting sqref="B10:B16">
    <cfRule type="expression" dxfId="79" priority="16">
      <formula>MOD(ROW(),2)=0</formula>
    </cfRule>
  </conditionalFormatting>
  <conditionalFormatting sqref="B15 C22:G24">
    <cfRule type="expression" dxfId="78" priority="15">
      <formula>MOD(ROW(),2)=0</formula>
    </cfRule>
  </conditionalFormatting>
  <conditionalFormatting sqref="B15">
    <cfRule type="expression" dxfId="77" priority="14">
      <formula>MOD(ROW(),2)=0</formula>
    </cfRule>
  </conditionalFormatting>
  <conditionalFormatting sqref="B24">
    <cfRule type="expression" dxfId="76" priority="2">
      <formula>MOD(ROW(),2)=0</formula>
    </cfRule>
    <cfRule type="expression" dxfId="75" priority="3">
      <formula>MOD(ROW(),2)=0</formula>
    </cfRule>
  </conditionalFormatting>
  <conditionalFormatting sqref="B24:G24 C22:G23">
    <cfRule type="expression" dxfId="74" priority="4">
      <formula>MOD(ROW(),2)=0</formula>
    </cfRule>
  </conditionalFormatting>
  <conditionalFormatting sqref="C10:C15">
    <cfRule type="expression" dxfId="73" priority="32">
      <formula>MOD(ROW(),2)=0</formula>
    </cfRule>
    <cfRule type="expression" dxfId="72" priority="33">
      <formula>MOD(ROW(),2)=0</formula>
    </cfRule>
  </conditionalFormatting>
  <conditionalFormatting sqref="C10:C16">
    <cfRule type="expression" dxfId="71" priority="31">
      <formula>MOD(ROW(),2)=0</formula>
    </cfRule>
  </conditionalFormatting>
  <conditionalFormatting sqref="C16:E16">
    <cfRule type="expression" dxfId="70" priority="30">
      <formula>MOD(ROW(),2)=0</formula>
    </cfRule>
  </conditionalFormatting>
  <conditionalFormatting sqref="D10:E15">
    <cfRule type="expression" dxfId="69" priority="24">
      <formula>MOD(ROW(),2)=0</formula>
    </cfRule>
    <cfRule type="expression" dxfId="68" priority="25">
      <formula>MOD(ROW(),2)=0</formula>
    </cfRule>
  </conditionalFormatting>
  <conditionalFormatting sqref="D10:F16">
    <cfRule type="expression" dxfId="67" priority="22">
      <formula>MOD(ROW(),2)=0</formula>
    </cfRule>
  </conditionalFormatting>
  <conditionalFormatting sqref="F10:F16">
    <cfRule type="expression" dxfId="66" priority="20">
      <formula>MOD(ROW(),2)=0</formula>
    </cfRule>
    <cfRule type="expression" dxfId="65" priority="21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B8:F33"/>
  <sheetViews>
    <sheetView showGridLines="0" showRowColHeaders="0" workbookViewId="0">
      <selection activeCell="G11" sqref="G1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5" x14ac:dyDescent="0.25"/>
  <cols>
    <col min="1" max="1" width="9.85546875" customWidth="1"/>
    <col min="2" max="2" width="67.5703125" customWidth="1"/>
    <col min="3" max="4" width="12.140625" customWidth="1"/>
    <col min="5" max="5" width="10.85546875" customWidth="1"/>
    <col min="6" max="6" width="8.7109375" customWidth="1"/>
    <col min="7" max="7" width="54.7109375" customWidth="1"/>
  </cols>
  <sheetData>
    <row r="8" spans="2:5" ht="18.75" x14ac:dyDescent="0.25">
      <c r="B8" s="57"/>
      <c r="C8" s="15"/>
      <c r="D8" s="15"/>
    </row>
    <row r="9" spans="2:5" x14ac:dyDescent="0.25">
      <c r="B9" s="58" t="s">
        <v>621</v>
      </c>
      <c r="C9" s="411">
        <v>2025</v>
      </c>
      <c r="D9" s="411">
        <v>2024</v>
      </c>
      <c r="E9" s="265" t="s">
        <v>622</v>
      </c>
    </row>
    <row r="10" spans="2:5" ht="15.75" thickBot="1" x14ac:dyDescent="0.3">
      <c r="B10" s="34"/>
      <c r="C10" s="34"/>
      <c r="D10" s="34"/>
      <c r="E10" s="34"/>
    </row>
    <row r="11" spans="2:5" ht="15.75" thickBot="1" x14ac:dyDescent="0.3">
      <c r="B11" s="534" t="s">
        <v>623</v>
      </c>
      <c r="C11" s="534"/>
      <c r="D11" s="534"/>
      <c r="E11" s="534"/>
    </row>
    <row r="12" spans="2:5" x14ac:dyDescent="0.25">
      <c r="B12" s="75" t="s">
        <v>624</v>
      </c>
      <c r="C12" s="78">
        <v>11.2</v>
      </c>
      <c r="D12" s="78">
        <v>9.5299999999999994</v>
      </c>
      <c r="E12" s="316">
        <v>0.17510000000000001</v>
      </c>
    </row>
    <row r="13" spans="2:5" x14ac:dyDescent="0.25">
      <c r="B13" s="75" t="s">
        <v>625</v>
      </c>
      <c r="C13" s="78">
        <v>14.7</v>
      </c>
      <c r="D13" s="78">
        <v>13.08</v>
      </c>
      <c r="E13" s="316">
        <v>0.12429999999999999</v>
      </c>
    </row>
    <row r="14" spans="2:5" x14ac:dyDescent="0.25">
      <c r="B14" s="75" t="s">
        <v>626</v>
      </c>
      <c r="C14" s="78">
        <v>2.04</v>
      </c>
      <c r="D14" s="78">
        <v>1.59</v>
      </c>
      <c r="E14" s="316">
        <v>0.28110000000000002</v>
      </c>
    </row>
    <row r="15" spans="2:5" ht="15.75" thickBot="1" x14ac:dyDescent="0.3">
      <c r="B15" s="75" t="s">
        <v>627</v>
      </c>
      <c r="C15" s="78">
        <v>2.61</v>
      </c>
      <c r="D15" s="78">
        <v>2.3199999999999998</v>
      </c>
      <c r="E15" s="316">
        <v>0.12470000000000001</v>
      </c>
    </row>
    <row r="16" spans="2:5" ht="15.75" thickBot="1" x14ac:dyDescent="0.3">
      <c r="B16" s="534" t="s">
        <v>628</v>
      </c>
      <c r="C16" s="534"/>
      <c r="D16" s="534"/>
      <c r="E16" s="534"/>
    </row>
    <row r="17" spans="2:6" x14ac:dyDescent="0.25">
      <c r="B17" s="75" t="s">
        <v>629</v>
      </c>
      <c r="C17" s="77">
        <v>127.52</v>
      </c>
      <c r="D17" s="78">
        <v>143.11000000000001</v>
      </c>
      <c r="E17" s="316">
        <v>-0.109</v>
      </c>
    </row>
    <row r="18" spans="2:6" x14ac:dyDescent="0.25">
      <c r="B18" s="75" t="s">
        <v>630</v>
      </c>
      <c r="C18" s="78">
        <v>3.24</v>
      </c>
      <c r="D18" s="78">
        <v>3.75</v>
      </c>
      <c r="E18" s="316">
        <v>-0.13550000000000001</v>
      </c>
    </row>
    <row r="19" spans="2:6" x14ac:dyDescent="0.25">
      <c r="B19" s="75" t="s">
        <v>631</v>
      </c>
      <c r="C19" s="78">
        <v>5.49</v>
      </c>
      <c r="D19" s="78">
        <v>4.32</v>
      </c>
      <c r="E19" s="316">
        <v>0.2712</v>
      </c>
    </row>
    <row r="20" spans="2:6" ht="15.75" thickBot="1" x14ac:dyDescent="0.3">
      <c r="B20" s="75" t="s">
        <v>632</v>
      </c>
      <c r="C20" s="78">
        <v>0.01</v>
      </c>
      <c r="D20" s="78">
        <v>0.03</v>
      </c>
      <c r="E20" s="316">
        <v>-0.65390000000000004</v>
      </c>
    </row>
    <row r="21" spans="2:6" ht="15.75" thickBot="1" x14ac:dyDescent="0.3">
      <c r="B21" s="534" t="s">
        <v>633</v>
      </c>
      <c r="C21" s="534"/>
      <c r="D21" s="534"/>
      <c r="E21" s="534"/>
    </row>
    <row r="22" spans="2:6" x14ac:dyDescent="0.25">
      <c r="B22" s="79" t="s">
        <v>634</v>
      </c>
      <c r="C22" s="80">
        <v>123056</v>
      </c>
      <c r="D22" s="80">
        <v>77455</v>
      </c>
      <c r="E22" s="316">
        <v>0.5887</v>
      </c>
    </row>
    <row r="23" spans="2:6" x14ac:dyDescent="0.25">
      <c r="B23" s="79" t="s">
        <v>635</v>
      </c>
      <c r="C23" s="80">
        <v>161125</v>
      </c>
      <c r="D23" s="80">
        <v>120283</v>
      </c>
      <c r="E23" s="316">
        <v>0.33950000000000002</v>
      </c>
    </row>
    <row r="24" spans="2:6" ht="15.75" thickBot="1" x14ac:dyDescent="0.3">
      <c r="B24" s="79" t="s">
        <v>324</v>
      </c>
      <c r="C24" s="80">
        <v>10258</v>
      </c>
      <c r="D24" s="80">
        <v>8974</v>
      </c>
      <c r="E24" s="316">
        <v>0.1431</v>
      </c>
    </row>
    <row r="25" spans="2:6" ht="15.75" thickBot="1" x14ac:dyDescent="0.3">
      <c r="B25" s="534" t="s">
        <v>636</v>
      </c>
      <c r="C25" s="534"/>
      <c r="D25" s="534"/>
      <c r="E25" s="534"/>
    </row>
    <row r="26" spans="2:6" x14ac:dyDescent="0.25">
      <c r="B26" s="81" t="s">
        <v>637</v>
      </c>
      <c r="C26" s="171">
        <v>35388</v>
      </c>
      <c r="D26" s="82">
        <v>35149</v>
      </c>
      <c r="E26" s="316">
        <v>6.7999999999999996E-3</v>
      </c>
    </row>
    <row r="27" spans="2:6" x14ac:dyDescent="0.25">
      <c r="B27" s="79" t="s">
        <v>638</v>
      </c>
      <c r="C27" s="171">
        <v>48488</v>
      </c>
      <c r="D27" s="82">
        <v>42668</v>
      </c>
      <c r="E27" s="316">
        <v>0.13639999999999999</v>
      </c>
    </row>
    <row r="28" spans="2:6" x14ac:dyDescent="0.25">
      <c r="B28" s="79" t="s">
        <v>639</v>
      </c>
      <c r="C28" s="172">
        <v>14.74</v>
      </c>
      <c r="D28" s="78">
        <v>11.96</v>
      </c>
      <c r="E28" s="316" t="s">
        <v>640</v>
      </c>
      <c r="F28" s="338"/>
    </row>
    <row r="29" spans="2:6" ht="15.75" thickBot="1" x14ac:dyDescent="0.3">
      <c r="B29" s="84" t="s">
        <v>641</v>
      </c>
      <c r="C29" s="173">
        <v>11.23</v>
      </c>
      <c r="D29" s="85">
        <v>9.08</v>
      </c>
      <c r="E29" s="317" t="s">
        <v>642</v>
      </c>
      <c r="F29" s="338"/>
    </row>
    <row r="30" spans="2:6" x14ac:dyDescent="0.25">
      <c r="B30" s="79"/>
      <c r="C30" s="76"/>
      <c r="D30" s="76"/>
      <c r="E30" s="83"/>
    </row>
    <row r="31" spans="2:6" x14ac:dyDescent="0.25">
      <c r="B31" s="533" t="s">
        <v>643</v>
      </c>
      <c r="C31" s="533"/>
      <c r="D31" s="533"/>
      <c r="E31" s="533"/>
    </row>
    <row r="32" spans="2:6" x14ac:dyDescent="0.25">
      <c r="B32" s="533" t="s">
        <v>644</v>
      </c>
      <c r="C32" s="533"/>
      <c r="D32" s="533"/>
      <c r="E32" s="533"/>
    </row>
    <row r="33" spans="2:5" x14ac:dyDescent="0.25">
      <c r="B33" s="533" t="s">
        <v>645</v>
      </c>
      <c r="C33" s="533"/>
      <c r="D33" s="533"/>
      <c r="E33" s="533"/>
    </row>
  </sheetData>
  <mergeCells count="7">
    <mergeCell ref="B31:E31"/>
    <mergeCell ref="B32:E32"/>
    <mergeCell ref="B33:E33"/>
    <mergeCell ref="B11:E11"/>
    <mergeCell ref="B16:E16"/>
    <mergeCell ref="B21:E21"/>
    <mergeCell ref="B25:E25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O103"/>
  <sheetViews>
    <sheetView showGridLines="0" showRowColHeaders="0" zoomScale="70" zoomScaleNormal="70" workbookViewId="0">
      <selection activeCell="I123" sqref="I123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23.5703125" defaultRowHeight="15.75" x14ac:dyDescent="0.25"/>
  <cols>
    <col min="1" max="1" width="5.7109375" style="6" customWidth="1"/>
    <col min="2" max="2" width="34" style="12" bestFit="1" customWidth="1"/>
    <col min="3" max="3" width="21.28515625" style="11" customWidth="1"/>
    <col min="4" max="4" width="19.85546875" style="10" customWidth="1"/>
    <col min="5" max="5" width="20.7109375" style="9" customWidth="1"/>
    <col min="6" max="6" width="25.5703125" style="8" customWidth="1"/>
    <col min="7" max="7" width="16.85546875" style="8" customWidth="1"/>
    <col min="8" max="8" width="29" style="7" bestFit="1" customWidth="1"/>
    <col min="9" max="16383" width="23.5703125" style="6"/>
    <col min="16384" max="16384" width="23.5703125" style="6" bestFit="1"/>
  </cols>
  <sheetData>
    <row r="1" spans="1:15" ht="15.75" customHeight="1" x14ac:dyDescent="0.25">
      <c r="A1"/>
      <c r="B1" s="113"/>
      <c r="C1" s="14"/>
      <c r="D1" s="14"/>
      <c r="E1" s="14"/>
      <c r="F1" s="14"/>
      <c r="G1" s="14"/>
      <c r="H1" s="14"/>
    </row>
    <row r="2" spans="1:15" ht="15.75" customHeight="1" x14ac:dyDescent="0.25">
      <c r="A2"/>
      <c r="B2" s="14"/>
      <c r="C2" s="14"/>
      <c r="D2" s="14"/>
      <c r="E2" s="14"/>
      <c r="F2" s="14"/>
      <c r="G2" s="14"/>
      <c r="H2" s="14"/>
    </row>
    <row r="3" spans="1:15" ht="15.75" customHeight="1" x14ac:dyDescent="0.25">
      <c r="A3"/>
      <c r="B3" s="14"/>
      <c r="C3" s="14"/>
      <c r="D3" s="14"/>
      <c r="E3" s="14"/>
      <c r="F3" s="14"/>
      <c r="G3" s="14"/>
      <c r="H3" s="14"/>
    </row>
    <row r="4" spans="1:15" ht="15.75" customHeight="1" x14ac:dyDescent="0.25">
      <c r="A4"/>
      <c r="B4" s="14"/>
      <c r="C4" s="14"/>
      <c r="D4" s="14"/>
      <c r="E4" s="14"/>
      <c r="F4" s="14"/>
      <c r="G4" s="14"/>
      <c r="H4" s="14"/>
    </row>
    <row r="5" spans="1:15" ht="15.75" customHeight="1" x14ac:dyDescent="0.25">
      <c r="A5"/>
      <c r="B5" s="14"/>
      <c r="C5" s="14"/>
      <c r="D5" s="14"/>
      <c r="E5" s="14"/>
      <c r="F5" s="14"/>
      <c r="G5" s="14"/>
      <c r="H5" s="14"/>
    </row>
    <row r="6" spans="1:15" ht="15.75" customHeight="1" x14ac:dyDescent="0.25">
      <c r="A6"/>
      <c r="B6" s="14"/>
      <c r="C6" s="14"/>
      <c r="D6" s="14"/>
      <c r="E6" s="14"/>
      <c r="F6" s="14"/>
      <c r="G6" s="14"/>
      <c r="H6" s="14"/>
    </row>
    <row r="7" spans="1:15" ht="15.75" customHeight="1" x14ac:dyDescent="0.25">
      <c r="A7"/>
      <c r="B7" s="14"/>
      <c r="C7" s="14"/>
      <c r="D7" s="14"/>
      <c r="E7" s="14"/>
      <c r="F7" s="14"/>
      <c r="G7" s="14"/>
      <c r="H7" s="14"/>
    </row>
    <row r="8" spans="1:15" ht="15.75" customHeight="1" x14ac:dyDescent="0.25">
      <c r="A8"/>
      <c r="B8" s="14"/>
      <c r="C8" s="14"/>
      <c r="D8" s="14"/>
      <c r="E8" s="14"/>
      <c r="F8" s="14"/>
      <c r="G8" s="14"/>
      <c r="H8" s="14"/>
    </row>
    <row r="9" spans="1:15" ht="17.25" customHeight="1" x14ac:dyDescent="0.25">
      <c r="A9"/>
      <c r="B9" s="15"/>
      <c r="C9" s="15"/>
      <c r="D9" s="15"/>
      <c r="E9" s="15"/>
      <c r="F9" s="15"/>
      <c r="G9" s="15"/>
      <c r="H9" s="14"/>
    </row>
    <row r="10" spans="1:15" ht="37.5" customHeight="1" x14ac:dyDescent="0.25">
      <c r="A10" s="16"/>
      <c r="B10" s="486" t="s">
        <v>40</v>
      </c>
      <c r="C10" s="487" t="s">
        <v>41</v>
      </c>
      <c r="D10" s="485" t="s">
        <v>42</v>
      </c>
      <c r="E10" s="485" t="s">
        <v>43</v>
      </c>
      <c r="F10" s="485" t="s">
        <v>44</v>
      </c>
      <c r="G10" s="485" t="s">
        <v>45</v>
      </c>
      <c r="H10" s="485" t="s">
        <v>46</v>
      </c>
    </row>
    <row r="11" spans="1:15" x14ac:dyDescent="0.25">
      <c r="A11" s="16"/>
      <c r="B11" s="486"/>
      <c r="C11" s="487"/>
      <c r="D11" s="485"/>
      <c r="E11" s="485"/>
      <c r="F11" s="485"/>
      <c r="G11" s="485"/>
      <c r="H11" s="485"/>
    </row>
    <row r="12" spans="1:15" ht="19.5" customHeight="1" thickBot="1" x14ac:dyDescent="0.3">
      <c r="A12" s="16"/>
      <c r="B12" s="157" t="s">
        <v>47</v>
      </c>
      <c r="C12" s="157" t="s">
        <v>48</v>
      </c>
      <c r="D12" s="236">
        <v>1192</v>
      </c>
      <c r="E12" s="236">
        <v>474.8</v>
      </c>
      <c r="F12" s="160">
        <v>46534</v>
      </c>
      <c r="G12" s="161" t="s">
        <v>49</v>
      </c>
      <c r="H12" s="162">
        <v>1</v>
      </c>
    </row>
    <row r="13" spans="1:15" ht="19.5" customHeight="1" thickBot="1" x14ac:dyDescent="0.3">
      <c r="A13" s="16"/>
      <c r="B13" s="157" t="s">
        <v>50</v>
      </c>
      <c r="C13" s="157" t="s">
        <v>48</v>
      </c>
      <c r="D13" s="237">
        <v>510</v>
      </c>
      <c r="E13" s="237">
        <v>256.60000000000002</v>
      </c>
      <c r="F13" s="164">
        <v>46613</v>
      </c>
      <c r="G13" s="165" t="s">
        <v>49</v>
      </c>
      <c r="H13" s="162">
        <v>1</v>
      </c>
    </row>
    <row r="14" spans="1:15" ht="19.5" customHeight="1" thickBot="1" x14ac:dyDescent="0.3">
      <c r="A14" s="16"/>
      <c r="B14" s="157" t="s">
        <v>52</v>
      </c>
      <c r="C14" s="157" t="s">
        <v>48</v>
      </c>
      <c r="D14" s="442">
        <v>399</v>
      </c>
      <c r="E14" s="442">
        <v>197.9</v>
      </c>
      <c r="F14" s="430">
        <v>51437</v>
      </c>
      <c r="G14" s="443" t="s">
        <v>49</v>
      </c>
      <c r="H14" s="162">
        <v>1</v>
      </c>
    </row>
    <row r="15" spans="1:15" ht="19.5" customHeight="1" thickBot="1" x14ac:dyDescent="0.3">
      <c r="A15" s="16"/>
      <c r="B15" s="157" t="s">
        <v>51</v>
      </c>
      <c r="C15" s="157" t="s">
        <v>48</v>
      </c>
      <c r="D15" s="441">
        <v>396</v>
      </c>
      <c r="E15" s="441">
        <v>227.1</v>
      </c>
      <c r="F15" s="426">
        <v>55890</v>
      </c>
      <c r="G15" s="427" t="s">
        <v>49</v>
      </c>
      <c r="H15" s="162">
        <v>1</v>
      </c>
      <c r="I15" s="434"/>
      <c r="J15" s="434"/>
      <c r="K15" s="469"/>
      <c r="L15" s="469"/>
      <c r="M15" s="470"/>
      <c r="N15" s="433"/>
      <c r="O15" s="435"/>
    </row>
    <row r="16" spans="1:15" ht="19.5" customHeight="1" thickBot="1" x14ac:dyDescent="0.3">
      <c r="A16" s="16"/>
      <c r="B16" s="157" t="s">
        <v>53</v>
      </c>
      <c r="C16" s="157" t="s">
        <v>48</v>
      </c>
      <c r="D16" s="236">
        <v>102</v>
      </c>
      <c r="E16" s="236">
        <v>73.8</v>
      </c>
      <c r="F16" s="160">
        <v>55890</v>
      </c>
      <c r="G16" s="161" t="s">
        <v>49</v>
      </c>
      <c r="H16" s="162">
        <v>1</v>
      </c>
    </row>
    <row r="17" spans="1:8" ht="19.5" customHeight="1" thickBot="1" x14ac:dyDescent="0.3">
      <c r="A17" s="16"/>
      <c r="B17" s="157" t="s">
        <v>80</v>
      </c>
      <c r="C17" s="157" t="s">
        <v>48</v>
      </c>
      <c r="D17" s="442">
        <v>86.625</v>
      </c>
      <c r="E17" s="442">
        <v>53.294999999999995</v>
      </c>
      <c r="F17" s="430">
        <v>51678</v>
      </c>
      <c r="G17" s="443" t="s">
        <v>49</v>
      </c>
      <c r="H17" s="162">
        <v>0.82499999999999996</v>
      </c>
    </row>
    <row r="18" spans="1:8" ht="19.5" customHeight="1" thickBot="1" x14ac:dyDescent="0.3">
      <c r="A18" s="16"/>
      <c r="B18" s="157" t="s">
        <v>60</v>
      </c>
      <c r="C18" s="157" t="s">
        <v>48</v>
      </c>
      <c r="D18" s="236">
        <v>85</v>
      </c>
      <c r="E18" s="236">
        <v>25</v>
      </c>
      <c r="F18" s="160">
        <v>57573</v>
      </c>
      <c r="G18" s="161" t="s">
        <v>61</v>
      </c>
      <c r="H18" s="162">
        <v>1</v>
      </c>
    </row>
    <row r="19" spans="1:8" ht="19.5" customHeight="1" thickBot="1" x14ac:dyDescent="0.3">
      <c r="A19" s="16"/>
      <c r="B19" s="157" t="s">
        <v>54</v>
      </c>
      <c r="C19" s="157" t="s">
        <v>55</v>
      </c>
      <c r="D19" s="237">
        <v>78</v>
      </c>
      <c r="E19" s="237">
        <v>54.4</v>
      </c>
      <c r="F19" s="164">
        <v>46264</v>
      </c>
      <c r="G19" s="165" t="s">
        <v>49</v>
      </c>
      <c r="H19" s="162">
        <v>1</v>
      </c>
    </row>
    <row r="20" spans="1:8" ht="19.5" customHeight="1" thickBot="1" x14ac:dyDescent="0.3">
      <c r="A20" s="16"/>
      <c r="B20" s="157" t="s">
        <v>64</v>
      </c>
      <c r="C20" s="157" t="s">
        <v>48</v>
      </c>
      <c r="D20" s="441">
        <v>70</v>
      </c>
      <c r="E20" s="441">
        <v>20</v>
      </c>
      <c r="F20" s="426">
        <v>57755</v>
      </c>
      <c r="G20" s="427" t="s">
        <v>61</v>
      </c>
      <c r="H20" s="162">
        <v>1</v>
      </c>
    </row>
    <row r="21" spans="1:8" ht="19.5" customHeight="1" thickBot="1" x14ac:dyDescent="0.3">
      <c r="A21" s="16"/>
      <c r="B21" s="157" t="s">
        <v>56</v>
      </c>
      <c r="C21" s="157" t="s">
        <v>57</v>
      </c>
      <c r="D21" s="236">
        <v>55</v>
      </c>
      <c r="E21" s="236">
        <v>27.7</v>
      </c>
      <c r="F21" s="160">
        <v>49659</v>
      </c>
      <c r="G21" s="161" t="s">
        <v>49</v>
      </c>
      <c r="H21" s="162">
        <v>1</v>
      </c>
    </row>
    <row r="22" spans="1:8" ht="19.5" customHeight="1" thickBot="1" x14ac:dyDescent="0.3">
      <c r="A22" s="16"/>
      <c r="B22" s="157" t="s">
        <v>58</v>
      </c>
      <c r="C22" s="157" t="s">
        <v>59</v>
      </c>
      <c r="D22" s="237">
        <v>52</v>
      </c>
      <c r="E22" s="237">
        <v>26.6</v>
      </c>
      <c r="F22" s="164">
        <v>55890</v>
      </c>
      <c r="G22" s="165" t="s">
        <v>49</v>
      </c>
      <c r="H22" s="162">
        <v>1</v>
      </c>
    </row>
    <row r="23" spans="1:8" ht="19.5" customHeight="1" thickBot="1" x14ac:dyDescent="0.3">
      <c r="A23" s="16"/>
      <c r="B23" s="157" t="s">
        <v>62</v>
      </c>
      <c r="C23" s="157" t="s">
        <v>63</v>
      </c>
      <c r="D23" s="237">
        <v>46</v>
      </c>
      <c r="E23" s="237">
        <v>21.6</v>
      </c>
      <c r="F23" s="164">
        <v>55890</v>
      </c>
      <c r="G23" s="165" t="s">
        <v>49</v>
      </c>
      <c r="H23" s="162">
        <v>1</v>
      </c>
    </row>
    <row r="24" spans="1:8" ht="19.5" customHeight="1" thickBot="1" x14ac:dyDescent="0.3">
      <c r="A24" s="16"/>
      <c r="B24" s="157" t="s">
        <v>65</v>
      </c>
      <c r="C24" s="157" t="s">
        <v>48</v>
      </c>
      <c r="D24" s="237">
        <v>42</v>
      </c>
      <c r="E24" s="237">
        <v>18.41</v>
      </c>
      <c r="F24" s="164">
        <v>48208</v>
      </c>
      <c r="G24" s="165" t="s">
        <v>66</v>
      </c>
      <c r="H24" s="162">
        <v>1</v>
      </c>
    </row>
    <row r="25" spans="1:8" ht="19.5" customHeight="1" thickBot="1" x14ac:dyDescent="0.3">
      <c r="A25" s="16"/>
      <c r="B25" s="157" t="s">
        <v>67</v>
      </c>
      <c r="C25" s="157" t="s">
        <v>48</v>
      </c>
      <c r="D25" s="236">
        <v>30</v>
      </c>
      <c r="E25" s="236">
        <v>16.809999999999999</v>
      </c>
      <c r="F25" s="160">
        <v>55671</v>
      </c>
      <c r="G25" s="161" t="s">
        <v>68</v>
      </c>
      <c r="H25" s="162">
        <v>1</v>
      </c>
    </row>
    <row r="26" spans="1:8" ht="19.5" customHeight="1" thickBot="1" x14ac:dyDescent="0.3">
      <c r="A26" s="16"/>
      <c r="B26" s="157" t="s">
        <v>73</v>
      </c>
      <c r="C26" s="157" t="s">
        <v>48</v>
      </c>
      <c r="D26" s="442">
        <v>28.8</v>
      </c>
      <c r="E26" s="442">
        <v>8.39</v>
      </c>
      <c r="F26" s="430">
        <v>48481</v>
      </c>
      <c r="G26" s="443" t="s">
        <v>66</v>
      </c>
      <c r="H26" s="162">
        <v>1</v>
      </c>
    </row>
    <row r="27" spans="1:8" ht="19.5" customHeight="1" thickBot="1" x14ac:dyDescent="0.3">
      <c r="A27" s="16"/>
      <c r="B27" s="157" t="s">
        <v>69</v>
      </c>
      <c r="C27" s="157" t="s">
        <v>70</v>
      </c>
      <c r="D27" s="237">
        <v>23</v>
      </c>
      <c r="E27" s="237">
        <v>13.91</v>
      </c>
      <c r="F27" s="164">
        <v>51761</v>
      </c>
      <c r="G27" s="165" t="s">
        <v>68</v>
      </c>
      <c r="H27" s="162">
        <v>1</v>
      </c>
    </row>
    <row r="28" spans="1:8" ht="19.5" customHeight="1" thickBot="1" x14ac:dyDescent="0.3">
      <c r="A28" s="16"/>
      <c r="B28" s="157" t="s">
        <v>71</v>
      </c>
      <c r="C28" s="157" t="s">
        <v>72</v>
      </c>
      <c r="D28" s="236"/>
      <c r="E28" s="236">
        <v>13.53</v>
      </c>
      <c r="F28" s="160">
        <v>55890</v>
      </c>
      <c r="G28" s="161" t="s">
        <v>49</v>
      </c>
      <c r="H28" s="162">
        <v>1</v>
      </c>
    </row>
    <row r="29" spans="1:8" ht="19.5" customHeight="1" thickBot="1" x14ac:dyDescent="0.3">
      <c r="A29" s="16"/>
      <c r="B29" s="157" t="s">
        <v>74</v>
      </c>
      <c r="C29" s="157" t="s">
        <v>75</v>
      </c>
      <c r="D29" s="236">
        <v>14</v>
      </c>
      <c r="E29" s="236">
        <v>6.68</v>
      </c>
      <c r="F29" s="160">
        <v>55890</v>
      </c>
      <c r="G29" s="161" t="s">
        <v>49</v>
      </c>
      <c r="H29" s="162">
        <v>1</v>
      </c>
    </row>
    <row r="30" spans="1:8" ht="19.5" customHeight="1" thickBot="1" x14ac:dyDescent="0.3">
      <c r="A30" s="16"/>
      <c r="B30" s="157" t="s">
        <v>76</v>
      </c>
      <c r="C30" s="157" t="s">
        <v>77</v>
      </c>
      <c r="D30" s="237">
        <v>9.4</v>
      </c>
      <c r="E30" s="237">
        <v>6.18</v>
      </c>
      <c r="F30" s="164">
        <v>55890</v>
      </c>
      <c r="G30" s="165" t="s">
        <v>49</v>
      </c>
      <c r="H30" s="162">
        <v>1</v>
      </c>
    </row>
    <row r="31" spans="1:8" ht="19.5" customHeight="1" thickBot="1" x14ac:dyDescent="0.3">
      <c r="A31" s="16"/>
      <c r="B31" s="157" t="s">
        <v>79</v>
      </c>
      <c r="C31" s="157" t="s">
        <v>77</v>
      </c>
      <c r="D31" s="237">
        <v>8.5</v>
      </c>
      <c r="E31" s="237">
        <v>3.39</v>
      </c>
      <c r="F31" s="164">
        <v>53671</v>
      </c>
      <c r="G31" s="165" t="s">
        <v>49</v>
      </c>
      <c r="H31" s="162">
        <v>1</v>
      </c>
    </row>
    <row r="32" spans="1:8" ht="19.5" customHeight="1" thickBot="1" x14ac:dyDescent="0.3">
      <c r="A32" s="16"/>
      <c r="B32" s="157" t="s">
        <v>78</v>
      </c>
      <c r="C32" s="157" t="s">
        <v>72</v>
      </c>
      <c r="D32" s="236">
        <v>8.4</v>
      </c>
      <c r="E32" s="236">
        <v>5.2</v>
      </c>
      <c r="F32" s="160">
        <v>55890</v>
      </c>
      <c r="G32" s="161" t="s">
        <v>49</v>
      </c>
      <c r="H32" s="162">
        <v>1</v>
      </c>
    </row>
    <row r="33" spans="1:15" ht="19.5" customHeight="1" thickBot="1" x14ac:dyDescent="0.3">
      <c r="A33" s="16"/>
      <c r="B33" s="157" t="s">
        <v>92</v>
      </c>
      <c r="C33" s="424" t="s">
        <v>75</v>
      </c>
      <c r="D33" s="425">
        <v>7.2</v>
      </c>
      <c r="E33" s="425">
        <v>2.69</v>
      </c>
      <c r="F33" s="160">
        <v>55887</v>
      </c>
      <c r="G33" s="161" t="s">
        <v>49</v>
      </c>
      <c r="H33" s="162">
        <v>1</v>
      </c>
      <c r="K33" s="440"/>
      <c r="L33" s="440"/>
      <c r="M33" s="438"/>
      <c r="O33" s="439"/>
    </row>
    <row r="34" spans="1:15" ht="16.5" thickBot="1" x14ac:dyDescent="0.3">
      <c r="A34" s="16"/>
      <c r="B34" s="157" t="s">
        <v>93</v>
      </c>
      <c r="C34" s="424" t="s">
        <v>77</v>
      </c>
      <c r="D34" s="429">
        <v>6.97</v>
      </c>
      <c r="E34" s="429">
        <v>3.19</v>
      </c>
      <c r="F34" s="430">
        <v>53802</v>
      </c>
      <c r="G34" s="161" t="s">
        <v>49</v>
      </c>
      <c r="H34" s="162">
        <v>1</v>
      </c>
      <c r="K34" s="440"/>
      <c r="L34" s="440"/>
      <c r="M34" s="438"/>
      <c r="O34" s="439"/>
    </row>
    <row r="35" spans="1:15" ht="19.5" customHeight="1" thickBot="1" x14ac:dyDescent="0.3">
      <c r="A35" s="16"/>
      <c r="B35" s="157" t="s">
        <v>94</v>
      </c>
      <c r="C35" s="424" t="s">
        <v>77</v>
      </c>
      <c r="D35" s="425">
        <v>6.47</v>
      </c>
      <c r="E35" s="425">
        <v>4.66</v>
      </c>
      <c r="F35" s="426">
        <v>53802</v>
      </c>
      <c r="G35" s="427" t="s">
        <v>49</v>
      </c>
      <c r="H35" s="162">
        <v>1</v>
      </c>
      <c r="K35" s="440"/>
      <c r="L35" s="440"/>
      <c r="M35" s="438"/>
      <c r="O35" s="439"/>
    </row>
    <row r="36" spans="1:15" ht="19.5" customHeight="1" thickBot="1" x14ac:dyDescent="0.3">
      <c r="A36" s="16"/>
      <c r="B36" s="423" t="s">
        <v>95</v>
      </c>
      <c r="C36" s="424" t="s">
        <v>72</v>
      </c>
      <c r="D36" s="429">
        <v>5.04</v>
      </c>
      <c r="E36" s="429">
        <v>3.26</v>
      </c>
      <c r="F36" s="430">
        <v>53794</v>
      </c>
      <c r="G36" s="427" t="s">
        <v>49</v>
      </c>
      <c r="H36" s="428">
        <v>1</v>
      </c>
      <c r="K36" s="440"/>
      <c r="L36" s="440"/>
      <c r="M36" s="438"/>
      <c r="O36" s="439"/>
    </row>
    <row r="37" spans="1:15" ht="19.5" customHeight="1" thickBot="1" x14ac:dyDescent="0.3">
      <c r="A37" s="16"/>
      <c r="B37" s="423" t="s">
        <v>96</v>
      </c>
      <c r="C37" s="424" t="s">
        <v>48</v>
      </c>
      <c r="D37" s="425">
        <v>4.28</v>
      </c>
      <c r="E37" s="425">
        <v>1.9</v>
      </c>
      <c r="F37" s="426" t="s">
        <v>97</v>
      </c>
      <c r="G37" s="427" t="s">
        <v>68</v>
      </c>
      <c r="H37" s="428">
        <v>1</v>
      </c>
    </row>
    <row r="38" spans="1:15" ht="19.5" customHeight="1" thickBot="1" x14ac:dyDescent="0.3">
      <c r="A38" s="16"/>
      <c r="B38" s="423" t="s">
        <v>98</v>
      </c>
      <c r="C38" s="424" t="s">
        <v>72</v>
      </c>
      <c r="D38" s="429">
        <v>4.08</v>
      </c>
      <c r="E38" s="429">
        <v>2.36</v>
      </c>
      <c r="F38" s="430">
        <v>55887</v>
      </c>
      <c r="G38" s="427" t="s">
        <v>49</v>
      </c>
      <c r="H38" s="428">
        <v>1</v>
      </c>
    </row>
    <row r="39" spans="1:15" ht="19.5" customHeight="1" thickBot="1" x14ac:dyDescent="0.3">
      <c r="A39" s="16"/>
      <c r="B39" s="423" t="s">
        <v>99</v>
      </c>
      <c r="C39" s="424" t="s">
        <v>77</v>
      </c>
      <c r="D39" s="425">
        <v>2.41</v>
      </c>
      <c r="E39" s="425">
        <v>1.03</v>
      </c>
      <c r="F39" s="426">
        <v>54988</v>
      </c>
      <c r="G39" s="427" t="s">
        <v>49</v>
      </c>
      <c r="H39" s="428">
        <v>1</v>
      </c>
    </row>
    <row r="40" spans="1:15" ht="19.5" customHeight="1" thickBot="1" x14ac:dyDescent="0.3">
      <c r="A40" s="16"/>
      <c r="B40" s="434" t="s">
        <v>107</v>
      </c>
      <c r="C40" s="431" t="s">
        <v>48</v>
      </c>
      <c r="D40" s="432">
        <v>1.62</v>
      </c>
      <c r="E40" s="432">
        <v>0.61</v>
      </c>
      <c r="F40" s="426" t="s">
        <v>101</v>
      </c>
      <c r="G40" s="433" t="s">
        <v>108</v>
      </c>
      <c r="H40" s="435">
        <v>1</v>
      </c>
    </row>
    <row r="41" spans="1:15" ht="19.5" customHeight="1" thickBot="1" x14ac:dyDescent="0.3">
      <c r="A41" s="16"/>
      <c r="B41" s="423" t="s">
        <v>100</v>
      </c>
      <c r="C41" s="424" t="s">
        <v>48</v>
      </c>
      <c r="D41" s="425">
        <v>1.4184000000000001</v>
      </c>
      <c r="E41" s="425">
        <v>0.18</v>
      </c>
      <c r="F41" s="426" t="s">
        <v>101</v>
      </c>
      <c r="G41" s="427" t="s">
        <v>61</v>
      </c>
      <c r="H41" s="428">
        <v>1</v>
      </c>
    </row>
    <row r="42" spans="1:15" ht="19.5" customHeight="1" thickBot="1" x14ac:dyDescent="0.3">
      <c r="A42" s="16"/>
      <c r="B42" s="423" t="s">
        <v>81</v>
      </c>
      <c r="C42" s="424" t="s">
        <v>82</v>
      </c>
      <c r="D42" s="425">
        <v>1312.9975093769999</v>
      </c>
      <c r="E42" s="425">
        <v>534.28819150000004</v>
      </c>
      <c r="F42" s="426">
        <v>53521</v>
      </c>
      <c r="G42" s="427" t="s">
        <v>49</v>
      </c>
      <c r="H42" s="428">
        <v>0.11688649999999999</v>
      </c>
    </row>
    <row r="43" spans="1:15" ht="19.5" customHeight="1" thickBot="1" x14ac:dyDescent="0.3">
      <c r="A43" s="16"/>
      <c r="B43" s="423" t="s">
        <v>85</v>
      </c>
      <c r="C43" s="431" t="s">
        <v>86</v>
      </c>
      <c r="D43" s="432">
        <v>13.23</v>
      </c>
      <c r="E43" s="432">
        <v>8.0213000000000001</v>
      </c>
      <c r="F43" s="426">
        <v>53329</v>
      </c>
      <c r="G43" s="433" t="s">
        <v>68</v>
      </c>
      <c r="H43" s="435">
        <v>0.49</v>
      </c>
    </row>
    <row r="44" spans="1:15" ht="19.5" customHeight="1" thickBot="1" x14ac:dyDescent="0.3">
      <c r="A44" s="16"/>
      <c r="B44" s="423" t="s">
        <v>83</v>
      </c>
      <c r="C44" s="424" t="s">
        <v>84</v>
      </c>
      <c r="D44" s="425">
        <v>12.25</v>
      </c>
      <c r="E44" s="425">
        <v>9.569700000000001</v>
      </c>
      <c r="F44" s="426">
        <v>48954</v>
      </c>
      <c r="G44" s="427" t="s">
        <v>68</v>
      </c>
      <c r="H44" s="428">
        <v>0.49</v>
      </c>
    </row>
    <row r="45" spans="1:15" ht="19.5" customHeight="1" thickBot="1" x14ac:dyDescent="0.3">
      <c r="A45" s="16"/>
      <c r="B45" s="423" t="s">
        <v>87</v>
      </c>
      <c r="C45" s="424" t="s">
        <v>88</v>
      </c>
      <c r="D45" s="425">
        <v>9.8000000000000007</v>
      </c>
      <c r="E45" s="425">
        <v>5.8310000000000004</v>
      </c>
      <c r="F45" s="426">
        <v>49288</v>
      </c>
      <c r="G45" s="427" t="s">
        <v>68</v>
      </c>
      <c r="H45" s="428">
        <v>0.49000000000000005</v>
      </c>
    </row>
    <row r="46" spans="1:15" ht="19.5" customHeight="1" thickBot="1" x14ac:dyDescent="0.3">
      <c r="A46" s="16"/>
      <c r="B46" s="423" t="s">
        <v>105</v>
      </c>
      <c r="C46" s="424" t="s">
        <v>103</v>
      </c>
      <c r="D46" s="429">
        <v>6.86</v>
      </c>
      <c r="E46" s="429">
        <v>3.5</v>
      </c>
      <c r="F46" s="430">
        <v>48589</v>
      </c>
      <c r="G46" s="427" t="s">
        <v>68</v>
      </c>
      <c r="H46" s="428">
        <v>0.48999999999999994</v>
      </c>
      <c r="K46" s="437"/>
      <c r="L46" s="437"/>
      <c r="M46" s="438"/>
      <c r="O46" s="439"/>
    </row>
    <row r="47" spans="1:15" ht="19.5" customHeight="1" thickBot="1" x14ac:dyDescent="0.3">
      <c r="A47" s="16"/>
      <c r="B47" s="423" t="s">
        <v>106</v>
      </c>
      <c r="C47" s="424" t="s">
        <v>103</v>
      </c>
      <c r="D47" s="425">
        <v>5.88</v>
      </c>
      <c r="E47" s="425">
        <v>3.19</v>
      </c>
      <c r="F47" s="426">
        <v>48567</v>
      </c>
      <c r="G47" s="427" t="s">
        <v>68</v>
      </c>
      <c r="H47" s="428">
        <v>0.49</v>
      </c>
      <c r="K47" s="437"/>
      <c r="L47" s="437"/>
      <c r="M47" s="438"/>
      <c r="O47" s="439"/>
    </row>
    <row r="48" spans="1:15" ht="19.5" customHeight="1" thickBot="1" x14ac:dyDescent="0.3">
      <c r="A48" s="16"/>
      <c r="B48" s="423" t="s">
        <v>102</v>
      </c>
      <c r="C48" s="424" t="s">
        <v>103</v>
      </c>
      <c r="D48" s="429">
        <v>4.41</v>
      </c>
      <c r="E48" s="429">
        <v>2.2799999999999998</v>
      </c>
      <c r="F48" s="430">
        <v>48228</v>
      </c>
      <c r="G48" s="427" t="s">
        <v>68</v>
      </c>
      <c r="H48" s="428">
        <v>0.49</v>
      </c>
      <c r="K48" s="437"/>
      <c r="L48" s="437"/>
      <c r="M48" s="438"/>
      <c r="O48" s="439"/>
    </row>
    <row r="49" spans="1:15" ht="19.5" customHeight="1" thickBot="1" x14ac:dyDescent="0.3">
      <c r="A49" s="16"/>
      <c r="B49" s="423" t="s">
        <v>104</v>
      </c>
      <c r="C49" s="424" t="s">
        <v>103</v>
      </c>
      <c r="D49" s="425">
        <v>4.41</v>
      </c>
      <c r="E49" s="425">
        <v>2.4500000000000002</v>
      </c>
      <c r="F49" s="426">
        <v>48522</v>
      </c>
      <c r="G49" s="427" t="s">
        <v>68</v>
      </c>
      <c r="H49" s="428">
        <v>0.49</v>
      </c>
      <c r="K49" s="437"/>
      <c r="L49" s="437"/>
      <c r="M49" s="438"/>
      <c r="O49" s="439"/>
    </row>
    <row r="50" spans="1:15" ht="19.5" customHeight="1" thickBot="1" x14ac:dyDescent="0.3">
      <c r="A50" s="16"/>
      <c r="B50" s="169" t="s">
        <v>89</v>
      </c>
      <c r="C50" s="169"/>
      <c r="D50" s="238">
        <v>4663.0629093770003</v>
      </c>
      <c r="E50" s="238">
        <v>2140.3021915000008</v>
      </c>
      <c r="F50" s="170"/>
      <c r="G50" s="170"/>
      <c r="H50" s="170"/>
    </row>
    <row r="51" spans="1:15" s="156" customFormat="1" ht="19.5" customHeight="1" thickBot="1" x14ac:dyDescent="0.3">
      <c r="A51" s="16"/>
      <c r="B51" s="157" t="s">
        <v>649</v>
      </c>
      <c r="C51" s="157" t="s">
        <v>90</v>
      </c>
      <c r="D51" s="236">
        <v>14.51</v>
      </c>
      <c r="E51" s="236">
        <v>3.5638951909110297</v>
      </c>
      <c r="F51" s="159"/>
      <c r="G51" s="161" t="s">
        <v>61</v>
      </c>
      <c r="H51" s="162">
        <v>1</v>
      </c>
    </row>
    <row r="52" spans="1:15" ht="19.5" customHeight="1" thickBot="1" x14ac:dyDescent="0.3">
      <c r="A52" s="16"/>
      <c r="B52" s="157" t="s">
        <v>646</v>
      </c>
      <c r="C52" s="157" t="s">
        <v>91</v>
      </c>
      <c r="D52" s="336">
        <v>99.5</v>
      </c>
      <c r="E52" s="236">
        <v>26.21836643835616</v>
      </c>
      <c r="F52" s="159"/>
      <c r="G52" s="161" t="s">
        <v>61</v>
      </c>
      <c r="H52" s="162">
        <v>1</v>
      </c>
    </row>
    <row r="53" spans="1:15" ht="19.5" customHeight="1" thickBot="1" x14ac:dyDescent="0.3">
      <c r="A53" s="16"/>
      <c r="B53" s="169" t="s">
        <v>4</v>
      </c>
      <c r="C53" s="169"/>
      <c r="D53" s="238">
        <f>SUM(D50:D52)</f>
        <v>4777.0729093770005</v>
      </c>
      <c r="E53" s="238">
        <f>SUM(E50:E52)</f>
        <v>2170.0844531292678</v>
      </c>
      <c r="F53" s="170"/>
      <c r="G53" s="170"/>
      <c r="H53" s="170"/>
    </row>
    <row r="54" spans="1:15" ht="19.5" customHeight="1" x14ac:dyDescent="0.25">
      <c r="A54" s="16"/>
      <c r="C54" s="12"/>
      <c r="D54" s="12"/>
      <c r="E54" s="12"/>
      <c r="F54" s="12"/>
      <c r="G54" s="12"/>
      <c r="H54" s="12"/>
    </row>
    <row r="55" spans="1:15" x14ac:dyDescent="0.25">
      <c r="C55" s="12"/>
      <c r="D55" s="12"/>
      <c r="E55" s="12"/>
      <c r="F55" s="12"/>
      <c r="G55" s="12"/>
      <c r="H55" s="12"/>
    </row>
    <row r="57" spans="1:15" x14ac:dyDescent="0.25">
      <c r="B57" s="239" t="s">
        <v>650</v>
      </c>
      <c r="C57" s="436"/>
    </row>
    <row r="58" spans="1:15" x14ac:dyDescent="0.25">
      <c r="B58" s="90"/>
    </row>
    <row r="59" spans="1:15" x14ac:dyDescent="0.25">
      <c r="B59" s="486" t="s">
        <v>40</v>
      </c>
      <c r="C59" s="487" t="s">
        <v>41</v>
      </c>
      <c r="D59" s="485" t="s">
        <v>42</v>
      </c>
      <c r="E59" s="485" t="s">
        <v>43</v>
      </c>
      <c r="F59" s="412" t="s">
        <v>45</v>
      </c>
      <c r="G59" s="484" t="s">
        <v>46</v>
      </c>
      <c r="H59"/>
    </row>
    <row r="60" spans="1:15" ht="15.75" customHeight="1" x14ac:dyDescent="0.25">
      <c r="B60" s="486"/>
      <c r="C60" s="487"/>
      <c r="D60" s="485"/>
      <c r="E60" s="485"/>
      <c r="F60" s="412"/>
      <c r="G60" s="484"/>
      <c r="H60"/>
    </row>
    <row r="61" spans="1:15" ht="17.25" customHeight="1" thickBot="1" x14ac:dyDescent="0.3">
      <c r="B61" s="157" t="s">
        <v>652</v>
      </c>
      <c r="C61" s="158" t="s">
        <v>48</v>
      </c>
      <c r="D61" s="429">
        <v>6.7549999999999999</v>
      </c>
      <c r="E61" s="163">
        <v>1.5974031113029454</v>
      </c>
      <c r="F61" s="427" t="s">
        <v>49</v>
      </c>
      <c r="G61" s="428">
        <v>1</v>
      </c>
      <c r="H61"/>
    </row>
    <row r="62" spans="1:15" ht="17.25" customHeight="1" thickBot="1" x14ac:dyDescent="0.3">
      <c r="B62" s="157" t="s">
        <v>653</v>
      </c>
      <c r="C62" s="158" t="s">
        <v>48</v>
      </c>
      <c r="D62" s="425">
        <v>6.7549999999999999</v>
      </c>
      <c r="E62" s="425">
        <v>1.5974031113029454</v>
      </c>
      <c r="F62" s="427" t="s">
        <v>49</v>
      </c>
      <c r="G62" s="428">
        <v>1</v>
      </c>
      <c r="H62"/>
    </row>
    <row r="63" spans="1:15" ht="17.25" customHeight="1" thickBot="1" x14ac:dyDescent="0.3">
      <c r="B63" s="157" t="s">
        <v>651</v>
      </c>
      <c r="C63" s="158" t="s">
        <v>48</v>
      </c>
      <c r="D63" s="425">
        <v>1</v>
      </c>
      <c r="E63" s="159">
        <v>0.36908896830513865</v>
      </c>
      <c r="F63" s="427" t="s">
        <v>49</v>
      </c>
      <c r="G63" s="428">
        <v>1</v>
      </c>
      <c r="H63"/>
    </row>
    <row r="64" spans="1:15" ht="16.5" thickBot="1" x14ac:dyDescent="0.3">
      <c r="B64" s="240" t="s">
        <v>109</v>
      </c>
      <c r="C64" s="240"/>
      <c r="D64" s="241">
        <f>SUM(D61:D63)</f>
        <v>14.51</v>
      </c>
      <c r="E64" s="241">
        <f>SUM(E61:E63)</f>
        <v>3.5638951909110297</v>
      </c>
      <c r="F64" s="242"/>
      <c r="G64" s="242"/>
      <c r="H64"/>
    </row>
    <row r="65" spans="2:8" x14ac:dyDescent="0.25">
      <c r="B65"/>
      <c r="C65"/>
      <c r="D65" s="285">
        <f>D64-D35</f>
        <v>8.0399999999999991</v>
      </c>
      <c r="E65" s="285">
        <f>E64-E35</f>
        <v>-1.0961048090889705</v>
      </c>
      <c r="F65"/>
      <c r="G65"/>
      <c r="H65"/>
    </row>
    <row r="66" spans="2:8" x14ac:dyDescent="0.25">
      <c r="B66"/>
      <c r="C66"/>
      <c r="D66"/>
      <c r="E66"/>
      <c r="F66"/>
      <c r="G66"/>
      <c r="H66"/>
    </row>
    <row r="67" spans="2:8" x14ac:dyDescent="0.25">
      <c r="B67"/>
      <c r="C67"/>
      <c r="D67"/>
      <c r="E67"/>
      <c r="F67"/>
      <c r="G67"/>
      <c r="H67"/>
    </row>
    <row r="68" spans="2:8" x14ac:dyDescent="0.25">
      <c r="B68" s="239" t="s">
        <v>110</v>
      </c>
      <c r="C68"/>
      <c r="D68"/>
      <c r="E68"/>
      <c r="F68"/>
      <c r="G68" s="6"/>
      <c r="H68" s="6"/>
    </row>
    <row r="69" spans="2:8" x14ac:dyDescent="0.25">
      <c r="B69" s="90"/>
      <c r="C69"/>
      <c r="D69"/>
      <c r="E69"/>
      <c r="F69"/>
      <c r="G69" s="6"/>
      <c r="H69" s="6"/>
    </row>
    <row r="70" spans="2:8" ht="31.5" customHeight="1" x14ac:dyDescent="0.25">
      <c r="B70" s="486" t="s">
        <v>40</v>
      </c>
      <c r="C70" s="487" t="s">
        <v>41</v>
      </c>
      <c r="D70" s="485" t="s">
        <v>111</v>
      </c>
      <c r="E70" s="485" t="s">
        <v>43</v>
      </c>
      <c r="F70" s="485" t="s">
        <v>45</v>
      </c>
      <c r="G70" s="485" t="s">
        <v>46</v>
      </c>
      <c r="H70" s="6"/>
    </row>
    <row r="71" spans="2:8" x14ac:dyDescent="0.25">
      <c r="B71" s="486"/>
      <c r="C71" s="487"/>
      <c r="D71" s="485"/>
      <c r="E71" s="485"/>
      <c r="F71" s="485"/>
      <c r="G71" s="485"/>
      <c r="H71" s="6"/>
    </row>
    <row r="72" spans="2:8" ht="16.5" thickBot="1" x14ac:dyDescent="0.3">
      <c r="B72" s="157" t="s">
        <v>132</v>
      </c>
      <c r="C72" s="158" t="s">
        <v>91</v>
      </c>
      <c r="D72" s="167">
        <v>5</v>
      </c>
      <c r="E72" s="445">
        <v>1.5055936073059362</v>
      </c>
      <c r="F72" s="166" t="s">
        <v>61</v>
      </c>
      <c r="G72" s="168">
        <v>1</v>
      </c>
      <c r="H72" s="253"/>
    </row>
    <row r="73" spans="2:8" ht="16.5" thickBot="1" x14ac:dyDescent="0.3">
      <c r="B73" s="157" t="s">
        <v>128</v>
      </c>
      <c r="C73" s="158" t="s">
        <v>91</v>
      </c>
      <c r="D73" s="167">
        <v>5</v>
      </c>
      <c r="E73" s="445">
        <v>1.4662100456621006</v>
      </c>
      <c r="F73" s="166" t="s">
        <v>61</v>
      </c>
      <c r="G73" s="168">
        <v>1</v>
      </c>
      <c r="H73" s="253"/>
    </row>
    <row r="74" spans="2:8" ht="16.5" thickBot="1" x14ac:dyDescent="0.3">
      <c r="B74" s="157" t="s">
        <v>127</v>
      </c>
      <c r="C74" s="158" t="s">
        <v>91</v>
      </c>
      <c r="D74" s="167">
        <v>5</v>
      </c>
      <c r="E74" s="445">
        <v>1.4325342465753426</v>
      </c>
      <c r="F74" s="166" t="s">
        <v>61</v>
      </c>
      <c r="G74" s="168">
        <v>1</v>
      </c>
      <c r="H74" s="253"/>
    </row>
    <row r="75" spans="2:8" ht="16.5" thickBot="1" x14ac:dyDescent="0.3">
      <c r="B75" s="434" t="s">
        <v>135</v>
      </c>
      <c r="C75" s="158" t="s">
        <v>91</v>
      </c>
      <c r="D75" s="444">
        <v>5</v>
      </c>
      <c r="E75" s="445">
        <v>1.4265981735159818</v>
      </c>
      <c r="F75" s="166" t="s">
        <v>61</v>
      </c>
      <c r="G75" s="168">
        <v>1</v>
      </c>
      <c r="H75" s="253"/>
    </row>
    <row r="76" spans="2:8" ht="16.5" thickBot="1" x14ac:dyDescent="0.3">
      <c r="B76" s="434" t="s">
        <v>138</v>
      </c>
      <c r="C76" s="158" t="s">
        <v>91</v>
      </c>
      <c r="D76" s="444">
        <v>5</v>
      </c>
      <c r="E76" s="445">
        <v>1.4227168949771689</v>
      </c>
      <c r="F76" s="166" t="s">
        <v>61</v>
      </c>
      <c r="G76" s="168">
        <v>1</v>
      </c>
      <c r="H76" s="253"/>
    </row>
    <row r="77" spans="2:8" ht="16.5" thickBot="1" x14ac:dyDescent="0.3">
      <c r="B77" s="423" t="s">
        <v>125</v>
      </c>
      <c r="C77" s="158" t="s">
        <v>91</v>
      </c>
      <c r="D77" s="445">
        <v>5</v>
      </c>
      <c r="E77" s="445">
        <v>1.4052511415525115</v>
      </c>
      <c r="F77" s="166" t="s">
        <v>61</v>
      </c>
      <c r="G77" s="168">
        <v>1</v>
      </c>
      <c r="H77" s="253"/>
    </row>
    <row r="78" spans="2:8" ht="16.5" thickBot="1" x14ac:dyDescent="0.3">
      <c r="B78" s="423" t="s">
        <v>117</v>
      </c>
      <c r="C78" s="158" t="s">
        <v>91</v>
      </c>
      <c r="D78" s="445">
        <v>5</v>
      </c>
      <c r="E78" s="445">
        <v>1.3853881278538813</v>
      </c>
      <c r="F78" s="166" t="s">
        <v>61</v>
      </c>
      <c r="G78" s="168">
        <v>1</v>
      </c>
      <c r="H78" s="253"/>
    </row>
    <row r="79" spans="2:8" ht="16.5" thickBot="1" x14ac:dyDescent="0.3">
      <c r="B79" s="423" t="s">
        <v>133</v>
      </c>
      <c r="C79" s="158" t="s">
        <v>91</v>
      </c>
      <c r="D79" s="445">
        <v>5</v>
      </c>
      <c r="E79" s="445">
        <v>1.3702054794520548</v>
      </c>
      <c r="F79" s="166" t="s">
        <v>61</v>
      </c>
      <c r="G79" s="168">
        <v>1</v>
      </c>
      <c r="H79" s="253"/>
    </row>
    <row r="80" spans="2:8" ht="16.5" thickBot="1" x14ac:dyDescent="0.3">
      <c r="B80" s="423" t="s">
        <v>112</v>
      </c>
      <c r="C80" s="158" t="s">
        <v>91</v>
      </c>
      <c r="D80" s="445">
        <v>5</v>
      </c>
      <c r="E80" s="445">
        <v>1.260958904109589</v>
      </c>
      <c r="F80" s="166" t="s">
        <v>61</v>
      </c>
      <c r="G80" s="168">
        <v>1</v>
      </c>
      <c r="H80" s="253"/>
    </row>
    <row r="81" spans="2:8" ht="16.5" thickBot="1" x14ac:dyDescent="0.3">
      <c r="B81" s="434" t="s">
        <v>137</v>
      </c>
      <c r="C81" s="158" t="s">
        <v>91</v>
      </c>
      <c r="D81" s="444">
        <v>5</v>
      </c>
      <c r="E81" s="445">
        <v>1.1568493150684931</v>
      </c>
      <c r="F81" s="166" t="s">
        <v>61</v>
      </c>
      <c r="G81" s="168">
        <v>1</v>
      </c>
      <c r="H81" s="253"/>
    </row>
    <row r="82" spans="2:8" ht="16.5" thickBot="1" x14ac:dyDescent="0.3">
      <c r="B82" s="157" t="s">
        <v>120</v>
      </c>
      <c r="C82" s="158" t="s">
        <v>91</v>
      </c>
      <c r="D82" s="167">
        <v>5</v>
      </c>
      <c r="E82" s="445">
        <v>1.1212328767123287</v>
      </c>
      <c r="F82" s="166" t="s">
        <v>61</v>
      </c>
      <c r="G82" s="168">
        <v>1</v>
      </c>
      <c r="H82" s="253"/>
    </row>
    <row r="83" spans="2:8" ht="16.5" thickBot="1" x14ac:dyDescent="0.3">
      <c r="B83" s="434" t="s">
        <v>139</v>
      </c>
      <c r="C83" s="158" t="s">
        <v>91</v>
      </c>
      <c r="D83" s="444">
        <v>4</v>
      </c>
      <c r="E83" s="444">
        <v>1.0869863013698631</v>
      </c>
      <c r="F83" s="166" t="s">
        <v>61</v>
      </c>
      <c r="G83" s="168">
        <v>1</v>
      </c>
      <c r="H83" s="253"/>
    </row>
    <row r="84" spans="2:8" ht="16.5" thickBot="1" x14ac:dyDescent="0.3">
      <c r="B84" s="423" t="s">
        <v>131</v>
      </c>
      <c r="C84" s="158" t="s">
        <v>91</v>
      </c>
      <c r="D84" s="444">
        <v>3</v>
      </c>
      <c r="E84" s="444">
        <v>0.89075342465753427</v>
      </c>
      <c r="F84" s="166" t="s">
        <v>61</v>
      </c>
      <c r="G84" s="168">
        <v>1</v>
      </c>
      <c r="H84" s="253"/>
    </row>
    <row r="85" spans="2:8" ht="16.5" thickBot="1" x14ac:dyDescent="0.3">
      <c r="B85" s="434" t="s">
        <v>136</v>
      </c>
      <c r="C85" s="158" t="s">
        <v>91</v>
      </c>
      <c r="D85" s="444">
        <v>3</v>
      </c>
      <c r="E85" s="444">
        <v>0.71849315068493147</v>
      </c>
      <c r="F85" s="166" t="s">
        <v>61</v>
      </c>
      <c r="G85" s="168">
        <v>1</v>
      </c>
      <c r="H85" s="253"/>
    </row>
    <row r="86" spans="2:8" ht="16.5" thickBot="1" x14ac:dyDescent="0.3">
      <c r="B86" s="434" t="s">
        <v>134</v>
      </c>
      <c r="C86" s="158" t="s">
        <v>91</v>
      </c>
      <c r="D86" s="444">
        <v>2.5</v>
      </c>
      <c r="E86" s="445">
        <v>0.74212328767123292</v>
      </c>
      <c r="F86" s="166" t="s">
        <v>61</v>
      </c>
      <c r="G86" s="168">
        <v>1</v>
      </c>
      <c r="H86" s="253"/>
    </row>
    <row r="87" spans="2:8" ht="16.5" thickBot="1" x14ac:dyDescent="0.3">
      <c r="B87" s="434" t="s">
        <v>140</v>
      </c>
      <c r="C87" s="158" t="s">
        <v>91</v>
      </c>
      <c r="D87" s="444">
        <v>2.5</v>
      </c>
      <c r="E87" s="445">
        <v>0.73219178082191783</v>
      </c>
      <c r="F87" s="166" t="s">
        <v>61</v>
      </c>
      <c r="G87" s="168">
        <v>1</v>
      </c>
      <c r="H87" s="253"/>
    </row>
    <row r="88" spans="2:8" ht="16.5" thickBot="1" x14ac:dyDescent="0.3">
      <c r="B88" s="423" t="s">
        <v>129</v>
      </c>
      <c r="C88" s="158" t="s">
        <v>91</v>
      </c>
      <c r="D88" s="445">
        <v>2.5</v>
      </c>
      <c r="E88" s="445">
        <v>0.69817351598173516</v>
      </c>
      <c r="F88" s="166" t="s">
        <v>61</v>
      </c>
      <c r="G88" s="168">
        <v>1</v>
      </c>
      <c r="H88" s="253"/>
    </row>
    <row r="89" spans="2:8" ht="16.5" thickBot="1" x14ac:dyDescent="0.3">
      <c r="B89" s="423" t="s">
        <v>126</v>
      </c>
      <c r="C89" s="158" t="s">
        <v>91</v>
      </c>
      <c r="D89" s="445">
        <v>2.5</v>
      </c>
      <c r="E89" s="445">
        <v>0.65672260273972605</v>
      </c>
      <c r="F89" s="166" t="s">
        <v>61</v>
      </c>
      <c r="G89" s="168">
        <v>1</v>
      </c>
      <c r="H89" s="253"/>
    </row>
    <row r="90" spans="2:8" ht="16.5" thickBot="1" x14ac:dyDescent="0.3">
      <c r="B90" s="157" t="s">
        <v>113</v>
      </c>
      <c r="C90" s="158" t="s">
        <v>91</v>
      </c>
      <c r="D90" s="167">
        <v>2.5</v>
      </c>
      <c r="E90" s="445">
        <v>0.5961187214611875</v>
      </c>
      <c r="F90" s="166" t="s">
        <v>61</v>
      </c>
      <c r="G90" s="168">
        <v>1</v>
      </c>
      <c r="H90" s="253"/>
    </row>
    <row r="91" spans="2:8" ht="16.5" thickBot="1" x14ac:dyDescent="0.3">
      <c r="B91" s="157" t="s">
        <v>116</v>
      </c>
      <c r="C91" s="158" t="s">
        <v>91</v>
      </c>
      <c r="D91" s="167">
        <v>2.5</v>
      </c>
      <c r="E91" s="445">
        <v>0.62819634703196314</v>
      </c>
      <c r="F91" s="166" t="s">
        <v>61</v>
      </c>
      <c r="G91" s="168">
        <v>1</v>
      </c>
      <c r="H91" s="253"/>
    </row>
    <row r="92" spans="2:8" ht="16.5" thickBot="1" x14ac:dyDescent="0.3">
      <c r="B92" s="157" t="s">
        <v>115</v>
      </c>
      <c r="C92" s="158" t="s">
        <v>91</v>
      </c>
      <c r="D92" s="167">
        <v>2.5</v>
      </c>
      <c r="E92" s="445">
        <v>0.61369863013698633</v>
      </c>
      <c r="F92" s="166" t="s">
        <v>61</v>
      </c>
      <c r="G92" s="168">
        <v>1</v>
      </c>
      <c r="H92" s="253"/>
    </row>
    <row r="93" spans="2:8" ht="16.5" thickBot="1" x14ac:dyDescent="0.3">
      <c r="B93" s="157" t="s">
        <v>121</v>
      </c>
      <c r="C93" s="158" t="s">
        <v>91</v>
      </c>
      <c r="D93" s="167">
        <v>2.4500000000000002</v>
      </c>
      <c r="E93" s="445">
        <v>0.55182648401826484</v>
      </c>
      <c r="F93" s="166" t="s">
        <v>61</v>
      </c>
      <c r="G93" s="168">
        <v>1</v>
      </c>
      <c r="H93" s="253"/>
    </row>
    <row r="94" spans="2:8" ht="16.5" thickBot="1" x14ac:dyDescent="0.3">
      <c r="B94" s="157" t="s">
        <v>122</v>
      </c>
      <c r="C94" s="158" t="s">
        <v>91</v>
      </c>
      <c r="D94" s="167">
        <v>2.4500000000000002</v>
      </c>
      <c r="E94" s="445">
        <v>0.55182648401826484</v>
      </c>
      <c r="F94" s="166" t="s">
        <v>61</v>
      </c>
      <c r="G94" s="168">
        <v>1</v>
      </c>
      <c r="H94" s="253"/>
    </row>
    <row r="95" spans="2:8" ht="16.5" thickBot="1" x14ac:dyDescent="0.3">
      <c r="B95" s="157" t="s">
        <v>123</v>
      </c>
      <c r="C95" s="158" t="s">
        <v>91</v>
      </c>
      <c r="D95" s="167">
        <v>2.4500000000000002</v>
      </c>
      <c r="E95" s="445">
        <v>0.54452054794520544</v>
      </c>
      <c r="F95" s="166" t="s">
        <v>61</v>
      </c>
      <c r="G95" s="168">
        <v>1</v>
      </c>
      <c r="H95" s="253"/>
    </row>
    <row r="96" spans="2:8" ht="16.5" thickBot="1" x14ac:dyDescent="0.3">
      <c r="B96" s="157" t="s">
        <v>124</v>
      </c>
      <c r="C96" s="158" t="s">
        <v>91</v>
      </c>
      <c r="D96" s="167">
        <v>2.4500000000000002</v>
      </c>
      <c r="E96" s="445">
        <v>0.54452054794520544</v>
      </c>
      <c r="F96" s="166" t="s">
        <v>61</v>
      </c>
      <c r="G96" s="168">
        <v>1</v>
      </c>
      <c r="H96" s="253"/>
    </row>
    <row r="97" spans="2:8" ht="16.5" thickBot="1" x14ac:dyDescent="0.3">
      <c r="B97" s="157" t="s">
        <v>118</v>
      </c>
      <c r="C97" s="158" t="s">
        <v>91</v>
      </c>
      <c r="D97" s="167">
        <v>2.1</v>
      </c>
      <c r="E97" s="445">
        <v>0.46244292237442924</v>
      </c>
      <c r="F97" s="166" t="s">
        <v>61</v>
      </c>
      <c r="G97" s="168">
        <v>1</v>
      </c>
      <c r="H97" s="253"/>
    </row>
    <row r="98" spans="2:8" ht="16.5" thickBot="1" x14ac:dyDescent="0.3">
      <c r="B98" s="157" t="s">
        <v>119</v>
      </c>
      <c r="C98" s="158" t="s">
        <v>91</v>
      </c>
      <c r="D98" s="167">
        <v>2.1</v>
      </c>
      <c r="E98" s="445">
        <v>0.46244292237442924</v>
      </c>
      <c r="F98" s="166" t="s">
        <v>61</v>
      </c>
      <c r="G98" s="168">
        <v>1</v>
      </c>
      <c r="H98" s="253"/>
    </row>
    <row r="99" spans="2:8" ht="16.5" thickBot="1" x14ac:dyDescent="0.3">
      <c r="B99" s="157" t="s">
        <v>114</v>
      </c>
      <c r="C99" s="158" t="s">
        <v>91</v>
      </c>
      <c r="D99" s="167">
        <v>2</v>
      </c>
      <c r="E99" s="167">
        <v>0.48938356164383573</v>
      </c>
      <c r="F99" s="166" t="s">
        <v>61</v>
      </c>
      <c r="G99" s="168">
        <v>1</v>
      </c>
      <c r="H99" s="253"/>
    </row>
    <row r="100" spans="2:8" ht="16.5" thickBot="1" x14ac:dyDescent="0.3">
      <c r="B100" s="157" t="s">
        <v>130</v>
      </c>
      <c r="C100" s="158" t="s">
        <v>91</v>
      </c>
      <c r="D100" s="167">
        <v>1</v>
      </c>
      <c r="E100" s="167">
        <v>0.29440639269406393</v>
      </c>
      <c r="F100" s="166" t="s">
        <v>61</v>
      </c>
      <c r="G100" s="168">
        <v>1</v>
      </c>
      <c r="H100" s="253"/>
    </row>
    <row r="101" spans="2:8" ht="16.5" thickBot="1" x14ac:dyDescent="0.3">
      <c r="B101" s="169" t="s">
        <v>141</v>
      </c>
      <c r="C101" s="471"/>
      <c r="D101" s="472">
        <f>SUM(D72:D100)</f>
        <v>99.5</v>
      </c>
      <c r="E101" s="472">
        <f>SUM(E72:E100)</f>
        <v>26.218366438356167</v>
      </c>
      <c r="F101" s="473"/>
      <c r="G101" s="473"/>
      <c r="H101" s="6"/>
    </row>
    <row r="102" spans="2:8" x14ac:dyDescent="0.25">
      <c r="E102" s="8"/>
      <c r="F102" s="7"/>
      <c r="G102" s="7"/>
      <c r="H102" s="6"/>
    </row>
    <row r="103" spans="2:8" x14ac:dyDescent="0.25">
      <c r="E103" s="8"/>
      <c r="F103" s="7"/>
      <c r="G103" s="6"/>
      <c r="H103" s="6"/>
    </row>
  </sheetData>
  <dataConsolidate/>
  <mergeCells count="18">
    <mergeCell ref="G70:G71"/>
    <mergeCell ref="E70:E71"/>
    <mergeCell ref="F70:F71"/>
    <mergeCell ref="B70:B71"/>
    <mergeCell ref="C70:C71"/>
    <mergeCell ref="D70:D71"/>
    <mergeCell ref="G59:G60"/>
    <mergeCell ref="H10:H11"/>
    <mergeCell ref="B10:B11"/>
    <mergeCell ref="C10:C11"/>
    <mergeCell ref="G10:G11"/>
    <mergeCell ref="D10:D11"/>
    <mergeCell ref="E10:E11"/>
    <mergeCell ref="F10:F11"/>
    <mergeCell ref="B59:B60"/>
    <mergeCell ref="C59:C60"/>
    <mergeCell ref="D59:D60"/>
    <mergeCell ref="E59:E60"/>
  </mergeCells>
  <conditionalFormatting sqref="B12:H14 B16:H54 B61:G63 B72:G100 C101 F101:G101">
    <cfRule type="expression" dxfId="64" priority="41">
      <formula>MOD(ROW(),2)=0</formula>
    </cfRule>
    <cfRule type="expression" dxfId="63" priority="42">
      <formula>MOD(ROW(),2)=0</formula>
    </cfRule>
  </conditionalFormatting>
  <conditionalFormatting sqref="B15:O15">
    <cfRule type="expression" dxfId="62" priority="15">
      <formula>MOD(ROW(),2)=0</formula>
    </cfRule>
    <cfRule type="expression" dxfId="61" priority="16">
      <formula>MOD(ROW(),2)=0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>
    <pageSetUpPr autoPageBreaks="0"/>
  </sheetPr>
  <dimension ref="A1:M57"/>
  <sheetViews>
    <sheetView showGridLines="0" showRowColHeaders="0" workbookViewId="0">
      <selection activeCell="B31" sqref="B31:F3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0" customHeight="1" zeroHeight="1" x14ac:dyDescent="0.2"/>
  <cols>
    <col min="1" max="1" width="16.5703125" style="18" customWidth="1"/>
    <col min="2" max="2" width="30.85546875" style="18" customWidth="1"/>
    <col min="3" max="3" width="10.85546875" style="18" customWidth="1"/>
    <col min="4" max="4" width="5" style="18" customWidth="1"/>
    <col min="5" max="5" width="32.42578125" style="18" customWidth="1"/>
    <col min="6" max="6" width="9.140625" style="18" customWidth="1"/>
    <col min="7" max="7" width="13.7109375" style="18" customWidth="1"/>
    <col min="8" max="8" width="9.140625" style="18" customWidth="1"/>
    <col min="9" max="9" width="37.42578125" style="18" bestFit="1" customWidth="1"/>
    <col min="10" max="10" width="9.140625" style="18" customWidth="1"/>
    <col min="11" max="11" width="12.140625" style="18" bestFit="1" customWidth="1"/>
    <col min="12" max="12" width="40.85546875" style="18" bestFit="1" customWidth="1"/>
    <col min="13" max="13" width="11.5703125" style="18" customWidth="1"/>
    <col min="14" max="16384" width="9.140625" style="18"/>
  </cols>
  <sheetData>
    <row r="1" spans="1:13" ht="12.75" customHeight="1" x14ac:dyDescent="0.2">
      <c r="B1" s="113"/>
      <c r="C1" s="14"/>
      <c r="D1" s="14"/>
      <c r="E1" s="14"/>
      <c r="F1" s="14"/>
      <c r="G1" s="14"/>
      <c r="I1" s="450"/>
      <c r="J1" s="450"/>
      <c r="L1" s="450"/>
      <c r="M1" s="450"/>
    </row>
    <row r="2" spans="1:13" ht="12.75" customHeight="1" x14ac:dyDescent="0.2">
      <c r="B2" s="14"/>
      <c r="C2" s="14"/>
      <c r="D2" s="14"/>
      <c r="E2" s="14"/>
      <c r="F2" s="14"/>
      <c r="G2" s="14"/>
      <c r="I2" s="450"/>
      <c r="J2" s="450"/>
      <c r="L2" s="450"/>
      <c r="M2" s="450"/>
    </row>
    <row r="3" spans="1:13" ht="12.75" customHeight="1" x14ac:dyDescent="0.2">
      <c r="B3" s="14"/>
      <c r="C3" s="14"/>
      <c r="D3" s="14"/>
      <c r="E3" s="14"/>
      <c r="F3" s="14"/>
      <c r="G3" s="14"/>
      <c r="H3" s="451"/>
      <c r="I3" s="450"/>
      <c r="J3" s="450"/>
      <c r="L3" s="450"/>
      <c r="M3" s="450"/>
    </row>
    <row r="4" spans="1:13" ht="12.75" customHeight="1" x14ac:dyDescent="0.2">
      <c r="B4" s="14"/>
      <c r="C4" s="14"/>
      <c r="D4" s="14"/>
      <c r="E4" s="14"/>
      <c r="F4" s="14"/>
      <c r="G4" s="14"/>
      <c r="I4" s="450"/>
      <c r="J4" s="450"/>
      <c r="L4" s="450"/>
      <c r="M4" s="450"/>
    </row>
    <row r="5" spans="1:13" ht="12.75" customHeight="1" x14ac:dyDescent="0.2">
      <c r="B5" s="14"/>
      <c r="C5" s="14"/>
      <c r="D5" s="14"/>
      <c r="E5" s="14"/>
      <c r="F5" s="14"/>
      <c r="G5" s="14"/>
      <c r="I5" s="450"/>
      <c r="J5" s="450"/>
      <c r="L5" s="450"/>
      <c r="M5" s="450"/>
    </row>
    <row r="6" spans="1:13" ht="12.75" customHeight="1" x14ac:dyDescent="0.2">
      <c r="B6" s="14"/>
      <c r="C6" s="14"/>
      <c r="D6" s="14"/>
      <c r="E6" s="14"/>
      <c r="F6" s="14"/>
      <c r="G6" s="14"/>
      <c r="I6" s="450"/>
      <c r="J6" s="450"/>
      <c r="L6" s="450"/>
      <c r="M6" s="450"/>
    </row>
    <row r="7" spans="1:13" ht="19.5" customHeight="1" x14ac:dyDescent="0.2">
      <c r="I7" s="450"/>
      <c r="J7" s="450"/>
      <c r="L7" s="450"/>
      <c r="M7" s="450"/>
    </row>
    <row r="8" spans="1:13" ht="15.75" customHeight="1" x14ac:dyDescent="0.25">
      <c r="A8" s="464" t="s">
        <v>166</v>
      </c>
      <c r="B8" s="465"/>
      <c r="C8" s="247"/>
      <c r="I8"/>
      <c r="J8"/>
      <c r="K8"/>
      <c r="L8"/>
      <c r="M8"/>
    </row>
    <row r="9" spans="1:13" ht="12.75" customHeight="1" x14ac:dyDescent="0.25">
      <c r="I9"/>
      <c r="J9"/>
      <c r="K9"/>
      <c r="L9"/>
      <c r="M9"/>
    </row>
    <row r="10" spans="1:13" ht="12.75" customHeight="1" thickBot="1" x14ac:dyDescent="0.3">
      <c r="I10"/>
      <c r="J10"/>
      <c r="K10"/>
      <c r="L10"/>
      <c r="M10"/>
    </row>
    <row r="11" spans="1:13" ht="33.75" customHeight="1" thickTop="1" x14ac:dyDescent="0.25">
      <c r="B11" s="488" t="s">
        <v>142</v>
      </c>
      <c r="C11" s="489"/>
      <c r="E11" s="492" t="s">
        <v>143</v>
      </c>
      <c r="F11" s="493"/>
      <c r="I11"/>
      <c r="J11"/>
      <c r="K11"/>
      <c r="L11"/>
      <c r="M11"/>
    </row>
    <row r="12" spans="1:13" ht="15.75" x14ac:dyDescent="0.25">
      <c r="B12" s="490" t="s">
        <v>655</v>
      </c>
      <c r="C12" s="491"/>
      <c r="E12" s="490" t="s">
        <v>655</v>
      </c>
      <c r="F12" s="491"/>
      <c r="I12"/>
      <c r="J12"/>
      <c r="K12"/>
      <c r="L12"/>
      <c r="M12"/>
    </row>
    <row r="13" spans="1:13" ht="15" x14ac:dyDescent="0.25">
      <c r="B13" s="228" t="s">
        <v>144</v>
      </c>
      <c r="C13" s="229">
        <v>2682.2719519610018</v>
      </c>
      <c r="E13" s="228" t="s">
        <v>145</v>
      </c>
      <c r="F13" s="229">
        <v>26311</v>
      </c>
      <c r="G13" s="19"/>
      <c r="H13" s="454"/>
      <c r="I13"/>
      <c r="J13"/>
      <c r="K13"/>
      <c r="L13"/>
      <c r="M13"/>
    </row>
    <row r="14" spans="1:13" ht="15" x14ac:dyDescent="0.25">
      <c r="B14" s="61" t="s">
        <v>146</v>
      </c>
      <c r="C14" s="62">
        <v>2454.4750580590016</v>
      </c>
      <c r="E14" s="61"/>
      <c r="F14" s="62"/>
      <c r="H14" s="454"/>
      <c r="I14"/>
      <c r="J14"/>
      <c r="K14"/>
      <c r="L14"/>
      <c r="M14"/>
    </row>
    <row r="15" spans="1:13" ht="15" x14ac:dyDescent="0.25">
      <c r="B15" s="61" t="s">
        <v>147</v>
      </c>
      <c r="C15" s="62">
        <v>280.98347870000021</v>
      </c>
      <c r="E15" s="61"/>
      <c r="F15" s="62"/>
      <c r="H15" s="450"/>
      <c r="I15"/>
      <c r="J15"/>
      <c r="K15"/>
      <c r="L15"/>
      <c r="M15"/>
    </row>
    <row r="16" spans="1:13" ht="15" x14ac:dyDescent="0.25">
      <c r="B16" s="61" t="s">
        <v>148</v>
      </c>
      <c r="C16" s="62">
        <v>-52.186584797999984</v>
      </c>
      <c r="E16" s="61"/>
      <c r="F16" s="62"/>
      <c r="H16" s="450"/>
      <c r="I16"/>
      <c r="J16"/>
      <c r="K16"/>
      <c r="L16"/>
      <c r="M16"/>
    </row>
    <row r="17" spans="2:13" ht="15" x14ac:dyDescent="0.25">
      <c r="B17" s="61"/>
      <c r="C17" s="62"/>
      <c r="E17" s="228" t="s">
        <v>149</v>
      </c>
      <c r="F17" s="229">
        <v>1558</v>
      </c>
      <c r="H17" s="450"/>
      <c r="I17"/>
      <c r="J17"/>
      <c r="K17"/>
      <c r="L17"/>
      <c r="M17"/>
    </row>
    <row r="18" spans="2:13" ht="15" x14ac:dyDescent="0.25">
      <c r="B18" s="226" t="s">
        <v>150</v>
      </c>
      <c r="C18" s="227">
        <v>25295.01</v>
      </c>
      <c r="E18" s="226"/>
      <c r="F18" s="227"/>
      <c r="H18" s="450"/>
      <c r="I18"/>
      <c r="J18"/>
      <c r="K18"/>
      <c r="L18"/>
      <c r="M18"/>
    </row>
    <row r="19" spans="2:13" ht="15" x14ac:dyDescent="0.25">
      <c r="B19" s="61" t="s">
        <v>151</v>
      </c>
      <c r="C19" s="286">
        <v>1339</v>
      </c>
      <c r="E19" s="61"/>
      <c r="F19" s="286"/>
      <c r="H19" s="450"/>
      <c r="I19"/>
      <c r="J19"/>
      <c r="K19"/>
      <c r="L19"/>
      <c r="M19"/>
    </row>
    <row r="20" spans="2:13" ht="15" x14ac:dyDescent="0.25">
      <c r="B20" s="61" t="s">
        <v>152</v>
      </c>
      <c r="C20" s="286">
        <v>4747</v>
      </c>
      <c r="E20" s="61"/>
      <c r="F20" s="286"/>
      <c r="H20" s="451"/>
      <c r="I20"/>
      <c r="J20"/>
      <c r="K20"/>
      <c r="L20"/>
      <c r="M20"/>
    </row>
    <row r="21" spans="2:13" ht="15" x14ac:dyDescent="0.25">
      <c r="B21" s="61" t="s">
        <v>153</v>
      </c>
      <c r="C21" s="286">
        <v>402.03921606899985</v>
      </c>
      <c r="E21" s="228" t="s">
        <v>154</v>
      </c>
      <c r="F21" s="229">
        <v>108</v>
      </c>
      <c r="H21" s="450"/>
      <c r="I21"/>
      <c r="J21"/>
      <c r="K21"/>
      <c r="L21"/>
      <c r="M21"/>
    </row>
    <row r="22" spans="2:13" ht="15" x14ac:dyDescent="0.25">
      <c r="B22" s="61" t="s">
        <v>155</v>
      </c>
      <c r="C22" s="286">
        <v>5119.6072978509983</v>
      </c>
      <c r="E22" s="61"/>
      <c r="F22" s="286"/>
      <c r="H22" s="450"/>
      <c r="I22"/>
      <c r="J22"/>
      <c r="K22"/>
      <c r="L22"/>
      <c r="M22"/>
    </row>
    <row r="23" spans="2:13" ht="15" x14ac:dyDescent="0.25">
      <c r="B23" s="61" t="s">
        <v>156</v>
      </c>
      <c r="C23" s="286">
        <v>9983.3635153290015</v>
      </c>
      <c r="E23" s="61"/>
      <c r="F23" s="286"/>
      <c r="H23" s="450"/>
      <c r="I23"/>
      <c r="J23"/>
      <c r="K23"/>
      <c r="L23"/>
      <c r="M23"/>
    </row>
    <row r="24" spans="2:13" ht="15" x14ac:dyDescent="0.25">
      <c r="B24" s="61" t="s">
        <v>157</v>
      </c>
      <c r="C24" s="286">
        <v>270</v>
      </c>
      <c r="E24" s="61"/>
      <c r="F24" s="286"/>
      <c r="H24" s="450"/>
      <c r="I24"/>
      <c r="J24"/>
      <c r="K24"/>
      <c r="L24"/>
      <c r="M24"/>
    </row>
    <row r="25" spans="2:13" ht="15" x14ac:dyDescent="0.25">
      <c r="B25" s="61" t="s">
        <v>158</v>
      </c>
      <c r="C25" s="286">
        <v>1059</v>
      </c>
      <c r="E25" s="61"/>
      <c r="F25" s="286"/>
      <c r="H25" s="450"/>
      <c r="I25"/>
      <c r="J25"/>
      <c r="K25"/>
      <c r="L25"/>
      <c r="M25"/>
    </row>
    <row r="26" spans="2:13" ht="15" x14ac:dyDescent="0.25">
      <c r="B26" s="61" t="s">
        <v>159</v>
      </c>
      <c r="C26" s="452">
        <v>2253</v>
      </c>
      <c r="E26" s="61"/>
      <c r="F26" s="286"/>
      <c r="H26" s="450"/>
      <c r="I26"/>
      <c r="J26"/>
      <c r="K26"/>
      <c r="L26"/>
      <c r="M26"/>
    </row>
    <row r="27" spans="2:13" ht="15.75" thickBot="1" x14ac:dyDescent="0.3">
      <c r="B27" s="63" t="s">
        <v>160</v>
      </c>
      <c r="C27" s="453">
        <v>122</v>
      </c>
      <c r="E27" s="63"/>
      <c r="F27" s="287"/>
      <c r="H27" s="450"/>
      <c r="I27"/>
      <c r="J27"/>
      <c r="K27"/>
      <c r="L27"/>
      <c r="M27"/>
    </row>
    <row r="28" spans="2:13" ht="12.75" customHeight="1" thickTop="1" x14ac:dyDescent="0.25">
      <c r="D28" s="22"/>
      <c r="I28" s="254"/>
      <c r="M28" s="254"/>
    </row>
    <row r="29" spans="2:13" ht="22.5" customHeight="1" x14ac:dyDescent="0.2">
      <c r="B29" s="494" t="s">
        <v>161</v>
      </c>
      <c r="C29" s="494"/>
      <c r="D29" s="494"/>
      <c r="E29" s="494"/>
      <c r="F29" s="494"/>
      <c r="M29" s="254"/>
    </row>
    <row r="30" spans="2:13" ht="12.75" customHeight="1" x14ac:dyDescent="0.25">
      <c r="B30" s="479" t="s">
        <v>162</v>
      </c>
      <c r="C30" s="479"/>
      <c r="D30" s="479"/>
      <c r="E30" s="479"/>
      <c r="F30" s="479"/>
      <c r="M30" s="20"/>
    </row>
    <row r="31" spans="2:13" ht="12.75" customHeight="1" x14ac:dyDescent="0.25">
      <c r="B31" s="479" t="s">
        <v>163</v>
      </c>
      <c r="C31" s="479"/>
      <c r="D31" s="479"/>
      <c r="E31" s="479"/>
      <c r="F31" s="479"/>
      <c r="M31" s="20"/>
    </row>
    <row r="32" spans="2:13" ht="12.75" customHeight="1" x14ac:dyDescent="0.25">
      <c r="B32" s="479" t="s">
        <v>164</v>
      </c>
      <c r="C32" s="479"/>
      <c r="D32" s="479"/>
      <c r="E32" s="479"/>
      <c r="F32" s="479"/>
      <c r="K32" s="21"/>
      <c r="M32" s="20"/>
    </row>
    <row r="33" spans="1:13" ht="12.75" customHeight="1" x14ac:dyDescent="0.25">
      <c r="B33" s="479" t="s">
        <v>165</v>
      </c>
      <c r="C33" s="479"/>
      <c r="D33" s="479"/>
      <c r="E33" s="479"/>
      <c r="F33" s="479"/>
      <c r="K33" s="21"/>
      <c r="M33" s="20"/>
    </row>
    <row r="34" spans="1:13" ht="12.75" customHeight="1" x14ac:dyDescent="0.25">
      <c r="M34" s="20"/>
    </row>
    <row r="35" spans="1:13" ht="12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 s="20"/>
    </row>
    <row r="36" spans="1:13" ht="12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 s="20"/>
    </row>
    <row r="37" spans="1:13" ht="12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 s="19"/>
    </row>
    <row r="38" spans="1:13" ht="12.75" customHeight="1" x14ac:dyDescent="0.25">
      <c r="A38"/>
      <c r="B38"/>
      <c r="C38"/>
      <c r="D38"/>
      <c r="E38"/>
      <c r="F38"/>
      <c r="G38"/>
      <c r="H38"/>
      <c r="I38"/>
      <c r="J38"/>
      <c r="K38"/>
      <c r="L38"/>
    </row>
    <row r="39" spans="1:13" ht="12.75" customHeight="1" x14ac:dyDescent="0.25">
      <c r="A39"/>
      <c r="B39"/>
      <c r="C39"/>
      <c r="D39"/>
      <c r="E39"/>
      <c r="F39"/>
      <c r="G39"/>
      <c r="H39"/>
      <c r="I39"/>
      <c r="J39"/>
      <c r="K39"/>
      <c r="L39"/>
    </row>
    <row r="40" spans="1:13" ht="12.75" customHeight="1" x14ac:dyDescent="0.25">
      <c r="A40"/>
      <c r="B40"/>
      <c r="C40"/>
      <c r="D40"/>
      <c r="E40"/>
      <c r="F40"/>
      <c r="G40"/>
      <c r="H40"/>
      <c r="I40"/>
      <c r="J40"/>
      <c r="K40"/>
      <c r="L40"/>
    </row>
    <row r="41" spans="1:13" ht="12.75" customHeight="1" x14ac:dyDescent="0.25">
      <c r="A41"/>
      <c r="B41"/>
      <c r="C41"/>
      <c r="D41"/>
      <c r="E41"/>
      <c r="F41"/>
      <c r="G41"/>
      <c r="H41"/>
      <c r="I41"/>
      <c r="J41"/>
      <c r="K41"/>
      <c r="L41"/>
    </row>
    <row r="42" spans="1:13" ht="12.75" customHeight="1" x14ac:dyDescent="0.25">
      <c r="A42"/>
      <c r="B42"/>
      <c r="C42"/>
      <c r="D42"/>
      <c r="E42"/>
      <c r="F42"/>
      <c r="G42"/>
      <c r="H42"/>
      <c r="I42"/>
      <c r="J42"/>
      <c r="K42"/>
      <c r="L42"/>
    </row>
    <row r="43" spans="1:13" ht="12.75" customHeight="1" x14ac:dyDescent="0.25">
      <c r="A43"/>
      <c r="B43"/>
      <c r="C43"/>
      <c r="D43"/>
      <c r="E43"/>
      <c r="F43"/>
      <c r="G43"/>
      <c r="H43"/>
      <c r="I43"/>
      <c r="J43"/>
      <c r="K43"/>
      <c r="L43"/>
    </row>
    <row r="44" spans="1:13" ht="12.75" customHeight="1" x14ac:dyDescent="0.25">
      <c r="A44"/>
      <c r="B44"/>
      <c r="C44"/>
      <c r="D44"/>
      <c r="E44"/>
      <c r="F44"/>
      <c r="G44"/>
      <c r="H44"/>
      <c r="I44"/>
      <c r="J44"/>
      <c r="K44"/>
      <c r="L44"/>
    </row>
    <row r="45" spans="1:13" ht="12.75" customHeight="1" x14ac:dyDescent="0.25">
      <c r="A45"/>
      <c r="B45"/>
      <c r="C45"/>
      <c r="D45"/>
      <c r="E45"/>
      <c r="F45"/>
      <c r="G45"/>
      <c r="H45"/>
      <c r="I45"/>
      <c r="J45"/>
      <c r="K45"/>
      <c r="L45"/>
    </row>
    <row r="46" spans="1:13" ht="12.75" customHeight="1" x14ac:dyDescent="0.25">
      <c r="A46"/>
      <c r="B46"/>
      <c r="C46"/>
      <c r="D46"/>
      <c r="E46"/>
      <c r="F46"/>
      <c r="G46"/>
      <c r="H46"/>
      <c r="I46"/>
      <c r="J46"/>
      <c r="K46"/>
      <c r="L46"/>
    </row>
    <row r="47" spans="1:13" ht="12.75" customHeight="1" x14ac:dyDescent="0.25">
      <c r="A47"/>
      <c r="B47"/>
      <c r="C47"/>
      <c r="D47"/>
      <c r="E47"/>
      <c r="F47"/>
      <c r="G47"/>
      <c r="H47"/>
      <c r="I47"/>
      <c r="J47"/>
      <c r="K47"/>
      <c r="L47"/>
    </row>
    <row r="48" spans="1:13" ht="12.75" customHeight="1" x14ac:dyDescent="0.25">
      <c r="A48"/>
      <c r="B48"/>
      <c r="C48"/>
      <c r="D48"/>
      <c r="E48"/>
      <c r="F48"/>
      <c r="G48"/>
      <c r="H48"/>
      <c r="I48"/>
      <c r="J48"/>
      <c r="K48"/>
      <c r="L48"/>
    </row>
    <row r="49" spans="1:12" ht="12.75" customHeight="1" x14ac:dyDescent="0.25">
      <c r="A49"/>
      <c r="B49"/>
      <c r="C49"/>
      <c r="D49"/>
      <c r="E49"/>
      <c r="F49"/>
      <c r="G49"/>
      <c r="H49"/>
      <c r="I49"/>
      <c r="J49"/>
      <c r="K49"/>
      <c r="L49"/>
    </row>
    <row r="50" spans="1:12" ht="12.75" customHeight="1" x14ac:dyDescent="0.25">
      <c r="A50"/>
      <c r="B50"/>
      <c r="C50"/>
      <c r="D50"/>
      <c r="E50"/>
      <c r="F50"/>
      <c r="G50"/>
      <c r="H50"/>
      <c r="I50"/>
      <c r="J50"/>
      <c r="K50"/>
      <c r="L50"/>
    </row>
    <row r="51" spans="1:12" ht="12.75" customHeight="1" x14ac:dyDescent="0.2">
      <c r="B51" s="450"/>
      <c r="C51" s="450"/>
      <c r="D51" s="450"/>
      <c r="E51" s="450"/>
      <c r="F51" s="450"/>
    </row>
    <row r="52" spans="1:12" ht="0" hidden="1" customHeight="1" x14ac:dyDescent="0.2">
      <c r="B52" s="450"/>
      <c r="C52" s="450"/>
      <c r="D52" s="450"/>
      <c r="E52" s="450"/>
      <c r="F52" s="450"/>
    </row>
    <row r="53" spans="1:12" ht="0" hidden="1" customHeight="1" x14ac:dyDescent="0.2">
      <c r="B53" s="450"/>
      <c r="C53" s="450"/>
      <c r="D53" s="450"/>
      <c r="E53" s="450"/>
      <c r="F53" s="450"/>
    </row>
    <row r="54" spans="1:12" ht="0" hidden="1" customHeight="1" x14ac:dyDescent="0.2">
      <c r="B54" s="450"/>
      <c r="C54" s="450"/>
      <c r="D54" s="450"/>
      <c r="E54" s="450"/>
      <c r="F54" s="450"/>
    </row>
    <row r="55" spans="1:12" ht="0" hidden="1" customHeight="1" x14ac:dyDescent="0.2">
      <c r="B55" s="450"/>
      <c r="C55" s="450"/>
      <c r="D55" s="450"/>
      <c r="E55" s="450"/>
      <c r="F55" s="450"/>
    </row>
    <row r="56" spans="1:12" ht="0" hidden="1" customHeight="1" x14ac:dyDescent="0.2">
      <c r="B56" s="450"/>
      <c r="C56" s="450"/>
      <c r="D56" s="450"/>
      <c r="E56" s="450"/>
      <c r="F56" s="450"/>
    </row>
    <row r="57" spans="1:12" ht="0" hidden="1" customHeight="1" x14ac:dyDescent="0.2">
      <c r="B57" s="450"/>
      <c r="C57" s="450"/>
      <c r="D57" s="450"/>
      <c r="E57" s="450"/>
      <c r="F57" s="450"/>
    </row>
  </sheetData>
  <mergeCells count="9">
    <mergeCell ref="B30:F30"/>
    <mergeCell ref="B31:F31"/>
    <mergeCell ref="B32:F32"/>
    <mergeCell ref="B33:F33"/>
    <mergeCell ref="B11:C11"/>
    <mergeCell ref="B12:C12"/>
    <mergeCell ref="E11:F11"/>
    <mergeCell ref="E12:F12"/>
    <mergeCell ref="B29:F29"/>
  </mergeCells>
  <conditionalFormatting sqref="B14:C16 B19:C27">
    <cfRule type="expression" dxfId="60" priority="6">
      <formula>MOD(ROW(),2)=0</formula>
    </cfRule>
  </conditionalFormatting>
  <conditionalFormatting sqref="E14:F16 E19:F20 E22:F27">
    <cfRule type="expression" dxfId="59" priority="3">
      <formula>MOD(ROW(),2)=0</formula>
    </cfRule>
  </conditionalFormatting>
  <pageMargins left="0" right="0" top="0" bottom="0" header="0" footer="0"/>
  <pageSetup paperSize="9" scale="75" orientation="landscape" r:id="rId1"/>
  <headerFooter alignWithMargins="0">
    <oddFooter>&amp;R_x000D_&amp;1#&amp;"Calibri"&amp;10&amp;K000000 Classificação: Público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B1:CB50"/>
  <sheetViews>
    <sheetView showGridLines="0" showRowColHeaders="0" zoomScale="60" zoomScaleNormal="60" workbookViewId="0">
      <selection activeCell="P35" sqref="P3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7" defaultRowHeight="15" x14ac:dyDescent="0.25"/>
  <cols>
    <col min="1" max="1" width="9.85546875" customWidth="1"/>
    <col min="2" max="2" width="34.28515625" bestFit="1" customWidth="1"/>
    <col min="3" max="3" width="13.85546875" customWidth="1"/>
    <col min="4" max="4" width="14.28515625" customWidth="1"/>
    <col min="5" max="5" width="14" customWidth="1"/>
    <col min="6" max="6" width="12.85546875" customWidth="1"/>
    <col min="7" max="7" width="12.28515625" customWidth="1"/>
    <col min="8" max="8" width="14" bestFit="1" customWidth="1"/>
    <col min="9" max="9" width="12.28515625" customWidth="1"/>
    <col min="10" max="10" width="13.5703125" customWidth="1"/>
    <col min="11" max="11" width="9.85546875" customWidth="1"/>
    <col min="12" max="12" width="17.28515625" customWidth="1"/>
    <col min="13" max="13" width="19" customWidth="1"/>
    <col min="14" max="14" width="13.85546875" customWidth="1"/>
    <col min="15" max="17" width="14.28515625" customWidth="1"/>
    <col min="18" max="18" width="12" bestFit="1" customWidth="1"/>
    <col min="19" max="19" width="12" customWidth="1"/>
    <col min="20" max="20" width="15.42578125" customWidth="1"/>
    <col min="21" max="21" width="13.42578125" customWidth="1"/>
    <col min="22" max="22" width="12.28515625" customWidth="1"/>
    <col min="23" max="23" width="14.7109375" customWidth="1"/>
    <col min="24" max="24" width="13" customWidth="1"/>
    <col min="25" max="25" width="12.7109375" customWidth="1"/>
    <col min="26" max="26" width="14.7109375" customWidth="1"/>
    <col min="27" max="27" width="14.42578125" customWidth="1"/>
    <col min="28" max="28" width="12.7109375" customWidth="1"/>
    <col min="29" max="29" width="14" bestFit="1" customWidth="1"/>
    <col min="30" max="30" width="11.85546875" bestFit="1" customWidth="1"/>
    <col min="31" max="31" width="10.7109375" bestFit="1" customWidth="1"/>
    <col min="32" max="32" width="13" bestFit="1" customWidth="1"/>
    <col min="33" max="33" width="11.85546875" bestFit="1" customWidth="1"/>
    <col min="34" max="34" width="12.28515625" bestFit="1" customWidth="1"/>
    <col min="35" max="35" width="14" bestFit="1" customWidth="1"/>
    <col min="36" max="36" width="11.85546875" bestFit="1" customWidth="1"/>
    <col min="37" max="37" width="10.7109375" bestFit="1" customWidth="1"/>
    <col min="38" max="38" width="14.28515625" bestFit="1" customWidth="1"/>
    <col min="39" max="40" width="11.85546875" bestFit="1" customWidth="1"/>
    <col min="41" max="41" width="13.85546875" bestFit="1" customWidth="1"/>
    <col min="42" max="42" width="11.85546875" bestFit="1" customWidth="1"/>
    <col min="43" max="43" width="10.7109375" bestFit="1" customWidth="1"/>
    <col min="44" max="44" width="14" bestFit="1" customWidth="1"/>
    <col min="45" max="45" width="11.85546875" bestFit="1" customWidth="1"/>
    <col min="46" max="46" width="10.7109375" bestFit="1" customWidth="1"/>
    <col min="47" max="47" width="14" bestFit="1" customWidth="1"/>
    <col min="48" max="48" width="11.85546875" bestFit="1" customWidth="1"/>
    <col min="49" max="49" width="10.7109375" bestFit="1" customWidth="1"/>
    <col min="50" max="50" width="13.85546875" bestFit="1" customWidth="1"/>
    <col min="51" max="52" width="11.85546875" bestFit="1" customWidth="1"/>
    <col min="53" max="53" width="13.85546875" bestFit="1" customWidth="1"/>
    <col min="54" max="54" width="11.85546875" bestFit="1" customWidth="1"/>
    <col min="55" max="55" width="10.7109375" bestFit="1" customWidth="1"/>
    <col min="56" max="56" width="14" bestFit="1" customWidth="1"/>
    <col min="57" max="57" width="11.85546875" bestFit="1" customWidth="1"/>
    <col min="58" max="58" width="10.7109375" bestFit="1" customWidth="1"/>
    <col min="59" max="59" width="14" bestFit="1" customWidth="1"/>
    <col min="60" max="60" width="11.85546875" bestFit="1" customWidth="1"/>
    <col min="61" max="61" width="10.7109375" bestFit="1" customWidth="1"/>
    <col min="62" max="62" width="13.85546875" bestFit="1" customWidth="1"/>
    <col min="63" max="64" width="11.85546875" bestFit="1" customWidth="1"/>
    <col min="65" max="65" width="13.85546875" bestFit="1" customWidth="1"/>
    <col min="66" max="66" width="11.85546875" bestFit="1" customWidth="1"/>
    <col min="67" max="67" width="10.7109375" bestFit="1" customWidth="1"/>
    <col min="68" max="68" width="13.85546875" bestFit="1" customWidth="1"/>
    <col min="69" max="69" width="11.85546875" bestFit="1" customWidth="1"/>
    <col min="70" max="70" width="10.7109375" bestFit="1" customWidth="1"/>
    <col min="71" max="71" width="13.85546875" bestFit="1" customWidth="1"/>
    <col min="72" max="72" width="11.85546875" bestFit="1" customWidth="1"/>
    <col min="73" max="73" width="10.7109375" bestFit="1" customWidth="1"/>
    <col min="74" max="74" width="13.85546875" bestFit="1" customWidth="1"/>
    <col min="75" max="76" width="11.85546875" bestFit="1" customWidth="1"/>
    <col min="77" max="77" width="13.85546875" bestFit="1" customWidth="1"/>
  </cols>
  <sheetData>
    <row r="1" spans="2:80" ht="18.75" x14ac:dyDescent="0.25">
      <c r="B1" s="113"/>
      <c r="C1" s="14"/>
      <c r="D1" s="14"/>
      <c r="E1" s="14"/>
      <c r="F1" s="14"/>
      <c r="G1" s="14"/>
    </row>
    <row r="2" spans="2:80" ht="18.75" x14ac:dyDescent="0.25">
      <c r="B2" s="14"/>
      <c r="C2" s="14"/>
      <c r="D2" s="14"/>
      <c r="E2" s="14"/>
      <c r="F2" s="14"/>
      <c r="G2" s="14"/>
    </row>
    <row r="3" spans="2:80" ht="18.75" x14ac:dyDescent="0.25">
      <c r="B3" s="14"/>
      <c r="C3" s="14"/>
      <c r="D3" s="14"/>
      <c r="E3" s="14"/>
      <c r="F3" s="14"/>
      <c r="G3" s="14"/>
    </row>
    <row r="4" spans="2:80" ht="18.75" x14ac:dyDescent="0.25">
      <c r="B4" s="14"/>
      <c r="C4" s="14"/>
      <c r="D4" s="14"/>
      <c r="E4" s="14"/>
      <c r="F4" s="14"/>
      <c r="G4" s="14"/>
    </row>
    <row r="5" spans="2:80" ht="18.75" x14ac:dyDescent="0.25">
      <c r="B5" s="14"/>
      <c r="C5" s="14"/>
      <c r="D5" s="14"/>
      <c r="E5" s="14"/>
      <c r="F5" s="14"/>
      <c r="G5" s="14"/>
    </row>
    <row r="6" spans="2:80" ht="18.75" x14ac:dyDescent="0.25">
      <c r="B6" s="14"/>
      <c r="C6" s="14"/>
      <c r="D6" s="14"/>
      <c r="E6" s="14"/>
      <c r="F6" s="14"/>
      <c r="G6" s="14"/>
    </row>
    <row r="8" spans="2:80" ht="20.25" x14ac:dyDescent="0.25">
      <c r="B8" s="245" t="s">
        <v>166</v>
      </c>
      <c r="C8" s="246"/>
      <c r="D8" s="247"/>
    </row>
    <row r="10" spans="2:80" ht="15" customHeight="1" x14ac:dyDescent="0.25">
      <c r="B10" s="230" t="s">
        <v>167</v>
      </c>
      <c r="L10" s="501" t="s">
        <v>168</v>
      </c>
      <c r="M10" s="501"/>
      <c r="N10" s="501"/>
      <c r="O10" s="501"/>
      <c r="P10" s="501"/>
      <c r="Q10" s="501"/>
      <c r="R10" s="501"/>
      <c r="S10" s="501"/>
      <c r="T10" s="501"/>
      <c r="U10" s="501"/>
      <c r="V10" s="501"/>
      <c r="W10" s="501"/>
      <c r="X10" s="501"/>
      <c r="Y10" s="501"/>
      <c r="Z10" s="501"/>
      <c r="AA10" s="501"/>
      <c r="AB10" s="501"/>
      <c r="AC10" s="501"/>
      <c r="AD10" s="501"/>
      <c r="AE10" s="501"/>
      <c r="AF10" s="501"/>
      <c r="AG10" s="501"/>
      <c r="AH10" s="501"/>
      <c r="AI10" s="501"/>
      <c r="AJ10" s="501"/>
      <c r="AK10" s="501"/>
      <c r="AL10" s="501"/>
      <c r="AM10" s="501"/>
      <c r="AN10" s="501"/>
      <c r="AO10" s="501"/>
      <c r="AP10" s="501"/>
      <c r="AQ10" s="501"/>
      <c r="AR10" s="501"/>
      <c r="AS10" s="501"/>
      <c r="AT10" s="501"/>
      <c r="AU10" s="501"/>
      <c r="AV10" s="501"/>
      <c r="AW10" s="501"/>
      <c r="AX10" s="501"/>
      <c r="AY10" s="501"/>
      <c r="AZ10" s="501"/>
      <c r="BA10" s="501"/>
      <c r="BB10" s="501"/>
      <c r="BC10" s="501"/>
      <c r="BD10" s="501"/>
      <c r="BE10" s="501"/>
      <c r="BF10" s="501"/>
      <c r="BG10" s="501"/>
      <c r="BH10" s="501"/>
      <c r="BI10" s="501"/>
      <c r="BJ10" s="501"/>
      <c r="BK10" s="501"/>
      <c r="BL10" s="501"/>
      <c r="BM10" s="501"/>
      <c r="BN10" s="501"/>
      <c r="BO10" s="501"/>
      <c r="BP10" s="501"/>
      <c r="BQ10" s="501"/>
      <c r="BR10" s="501"/>
      <c r="BS10" s="501"/>
      <c r="BT10" s="501"/>
      <c r="BU10" s="501"/>
      <c r="BV10" s="501"/>
      <c r="BW10" s="501"/>
      <c r="BX10" s="501"/>
      <c r="BY10" s="501"/>
      <c r="BZ10" s="501"/>
      <c r="CA10" s="501"/>
      <c r="CB10" s="501"/>
    </row>
    <row r="11" spans="2:80" x14ac:dyDescent="0.25">
      <c r="B11" s="502"/>
      <c r="C11" s="495" t="s">
        <v>169</v>
      </c>
      <c r="D11" s="495"/>
      <c r="E11" s="495"/>
      <c r="F11" s="495" t="s">
        <v>170</v>
      </c>
      <c r="G11" s="495"/>
      <c r="H11" s="495"/>
      <c r="I11" s="495" t="s">
        <v>171</v>
      </c>
      <c r="J11" s="495"/>
      <c r="L11" s="495" t="s">
        <v>172</v>
      </c>
      <c r="M11" s="495"/>
      <c r="N11" s="495"/>
      <c r="O11" s="495" t="s">
        <v>173</v>
      </c>
      <c r="P11" s="495"/>
      <c r="Q11" s="495"/>
      <c r="R11" s="495" t="s">
        <v>174</v>
      </c>
      <c r="S11" s="495"/>
      <c r="T11" s="495"/>
      <c r="U11" s="496">
        <v>2024</v>
      </c>
      <c r="V11" s="496"/>
      <c r="W11" s="496"/>
      <c r="X11" s="495" t="s">
        <v>175</v>
      </c>
      <c r="Y11" s="495"/>
      <c r="Z11" s="495"/>
      <c r="AA11" s="495" t="s">
        <v>176</v>
      </c>
      <c r="AB11" s="495"/>
      <c r="AC11" s="495"/>
      <c r="AD11" s="495" t="s">
        <v>177</v>
      </c>
      <c r="AE11" s="495"/>
      <c r="AF11" s="495"/>
      <c r="AG11" s="495" t="s">
        <v>178</v>
      </c>
      <c r="AH11" s="495"/>
      <c r="AI11" s="495"/>
      <c r="AJ11" s="495" t="s">
        <v>179</v>
      </c>
      <c r="AK11" s="495"/>
      <c r="AL11" s="495"/>
      <c r="AM11" s="495" t="s">
        <v>180</v>
      </c>
      <c r="AN11" s="495"/>
      <c r="AO11" s="495"/>
      <c r="AP11" s="495" t="s">
        <v>181</v>
      </c>
      <c r="AQ11" s="495"/>
      <c r="AR11" s="495"/>
      <c r="AS11" s="495">
        <v>2022</v>
      </c>
      <c r="AT11" s="495"/>
      <c r="AU11" s="495"/>
      <c r="AV11" s="495" t="s">
        <v>182</v>
      </c>
      <c r="AW11" s="495"/>
      <c r="AX11" s="495"/>
      <c r="AY11" s="495" t="s">
        <v>183</v>
      </c>
      <c r="AZ11" s="495"/>
      <c r="BA11" s="495"/>
      <c r="BB11" s="495" t="s">
        <v>184</v>
      </c>
      <c r="BC11" s="495"/>
      <c r="BD11" s="495"/>
      <c r="BE11" s="495">
        <v>2021</v>
      </c>
      <c r="BF11" s="495"/>
      <c r="BG11" s="495"/>
      <c r="BH11" s="495" t="s">
        <v>185</v>
      </c>
      <c r="BI11" s="495"/>
      <c r="BJ11" s="495"/>
      <c r="BK11" s="495" t="s">
        <v>186</v>
      </c>
      <c r="BL11" s="495"/>
      <c r="BM11" s="495"/>
      <c r="BN11" s="495" t="s">
        <v>187</v>
      </c>
      <c r="BO11" s="495"/>
      <c r="BP11" s="495"/>
      <c r="BQ11" s="495">
        <v>2020</v>
      </c>
      <c r="BR11" s="495"/>
      <c r="BS11" s="495"/>
      <c r="BT11" s="495" t="s">
        <v>188</v>
      </c>
      <c r="BU11" s="495"/>
      <c r="BV11" s="495"/>
      <c r="BW11" s="495" t="s">
        <v>189</v>
      </c>
      <c r="BX11" s="495"/>
      <c r="BY11" s="495"/>
      <c r="BZ11" s="495" t="s">
        <v>190</v>
      </c>
      <c r="CA11" s="495"/>
      <c r="CB11" s="495"/>
    </row>
    <row r="12" spans="2:80" ht="135" x14ac:dyDescent="0.25">
      <c r="B12" s="502"/>
      <c r="C12" s="67" t="s">
        <v>191</v>
      </c>
      <c r="D12" s="67" t="s">
        <v>192</v>
      </c>
      <c r="E12" s="67" t="s">
        <v>193</v>
      </c>
      <c r="F12" s="67" t="s">
        <v>191</v>
      </c>
      <c r="G12" s="67" t="s">
        <v>192</v>
      </c>
      <c r="H12" s="67" t="s">
        <v>193</v>
      </c>
      <c r="I12" s="67" t="s">
        <v>191</v>
      </c>
      <c r="J12" s="145" t="s">
        <v>192</v>
      </c>
      <c r="L12" s="67" t="s">
        <v>191</v>
      </c>
      <c r="M12" s="67" t="s">
        <v>192</v>
      </c>
      <c r="N12" s="369" t="s">
        <v>193</v>
      </c>
      <c r="O12" s="150" t="s">
        <v>191</v>
      </c>
      <c r="P12" s="67" t="s">
        <v>192</v>
      </c>
      <c r="Q12" s="369" t="s">
        <v>193</v>
      </c>
      <c r="R12" s="150" t="s">
        <v>191</v>
      </c>
      <c r="S12" s="67" t="s">
        <v>192</v>
      </c>
      <c r="T12" s="67" t="s">
        <v>193</v>
      </c>
      <c r="U12" s="325" t="s">
        <v>191</v>
      </c>
      <c r="V12" s="325" t="s">
        <v>192</v>
      </c>
      <c r="W12" s="288" t="s">
        <v>193</v>
      </c>
      <c r="X12" s="150" t="s">
        <v>191</v>
      </c>
      <c r="Y12" s="67" t="s">
        <v>192</v>
      </c>
      <c r="Z12" s="288" t="s">
        <v>193</v>
      </c>
      <c r="AA12" s="150" t="s">
        <v>191</v>
      </c>
      <c r="AB12" s="67" t="s">
        <v>192</v>
      </c>
      <c r="AC12" s="288" t="s">
        <v>193</v>
      </c>
      <c r="AD12" s="150" t="s">
        <v>191</v>
      </c>
      <c r="AE12" s="67" t="s">
        <v>192</v>
      </c>
      <c r="AF12" s="288" t="s">
        <v>193</v>
      </c>
      <c r="AG12" s="150" t="s">
        <v>191</v>
      </c>
      <c r="AH12" s="67" t="s">
        <v>192</v>
      </c>
      <c r="AI12" s="67" t="s">
        <v>193</v>
      </c>
      <c r="AJ12" s="255" t="s">
        <v>191</v>
      </c>
      <c r="AK12" s="67" t="s">
        <v>192</v>
      </c>
      <c r="AL12" s="67" t="s">
        <v>193</v>
      </c>
      <c r="AM12" s="145" t="s">
        <v>191</v>
      </c>
      <c r="AN12" s="145" t="s">
        <v>192</v>
      </c>
      <c r="AO12" s="145" t="s">
        <v>193</v>
      </c>
      <c r="AP12" s="145" t="s">
        <v>191</v>
      </c>
      <c r="AQ12" s="145" t="s">
        <v>194</v>
      </c>
      <c r="AR12" s="145" t="s">
        <v>195</v>
      </c>
      <c r="AS12" s="145" t="s">
        <v>191</v>
      </c>
      <c r="AT12" s="145" t="s">
        <v>196</v>
      </c>
      <c r="AU12" s="145" t="s">
        <v>197</v>
      </c>
      <c r="AV12" s="145" t="s">
        <v>191</v>
      </c>
      <c r="AW12" s="145" t="s">
        <v>192</v>
      </c>
      <c r="AX12" s="145" t="s">
        <v>193</v>
      </c>
      <c r="AY12" s="145" t="s">
        <v>191</v>
      </c>
      <c r="AZ12" s="145" t="s">
        <v>192</v>
      </c>
      <c r="BA12" s="145" t="s">
        <v>193</v>
      </c>
      <c r="BB12" s="145" t="s">
        <v>191</v>
      </c>
      <c r="BC12" s="145" t="s">
        <v>196</v>
      </c>
      <c r="BD12" s="145" t="s">
        <v>197</v>
      </c>
      <c r="BE12" s="145" t="s">
        <v>191</v>
      </c>
      <c r="BF12" s="145" t="s">
        <v>196</v>
      </c>
      <c r="BG12" s="145" t="s">
        <v>197</v>
      </c>
      <c r="BH12" s="145" t="s">
        <v>191</v>
      </c>
      <c r="BI12" s="145" t="s">
        <v>192</v>
      </c>
      <c r="BJ12" s="145" t="s">
        <v>193</v>
      </c>
      <c r="BK12" s="145" t="s">
        <v>191</v>
      </c>
      <c r="BL12" s="145" t="s">
        <v>192</v>
      </c>
      <c r="BM12" s="145" t="s">
        <v>193</v>
      </c>
      <c r="BN12" s="145" t="s">
        <v>191</v>
      </c>
      <c r="BO12" s="145" t="s">
        <v>196</v>
      </c>
      <c r="BP12" s="145" t="s">
        <v>197</v>
      </c>
      <c r="BQ12" s="145" t="s">
        <v>191</v>
      </c>
      <c r="BR12" s="145" t="s">
        <v>196</v>
      </c>
      <c r="BS12" s="145" t="s">
        <v>197</v>
      </c>
      <c r="BT12" s="145" t="s">
        <v>191</v>
      </c>
      <c r="BU12" s="145" t="s">
        <v>196</v>
      </c>
      <c r="BV12" s="145" t="s">
        <v>197</v>
      </c>
      <c r="BW12" s="145" t="s">
        <v>191</v>
      </c>
      <c r="BX12" s="145" t="s">
        <v>196</v>
      </c>
      <c r="BY12" s="145" t="s">
        <v>197</v>
      </c>
      <c r="BZ12" s="145" t="s">
        <v>191</v>
      </c>
      <c r="CA12" s="145" t="s">
        <v>196</v>
      </c>
      <c r="CB12" s="145" t="s">
        <v>197</v>
      </c>
    </row>
    <row r="13" spans="2:80" x14ac:dyDescent="0.25">
      <c r="B13" s="24" t="s">
        <v>198</v>
      </c>
      <c r="C13" s="27">
        <v>3917894</v>
      </c>
      <c r="D13" s="27">
        <v>3908144</v>
      </c>
      <c r="E13" s="367">
        <f>D13*1000/C13</f>
        <v>997.51141812412482</v>
      </c>
      <c r="F13" s="27">
        <v>3759818</v>
      </c>
      <c r="G13" s="27">
        <v>3654240</v>
      </c>
      <c r="H13" s="106">
        <f>G13*1000/F13</f>
        <v>971.91938545961534</v>
      </c>
      <c r="I13" s="413">
        <f>C13/F13-1</f>
        <v>4.2043524447193947E-2</v>
      </c>
      <c r="J13" s="413">
        <f>D13/G13-1</f>
        <v>6.9482026358421933E-2</v>
      </c>
      <c r="L13" s="27">
        <v>3658287</v>
      </c>
      <c r="M13" s="27">
        <v>3554363</v>
      </c>
      <c r="N13" s="367">
        <v>971.59</v>
      </c>
      <c r="O13" s="27">
        <v>3667850</v>
      </c>
      <c r="P13" s="27">
        <v>3374148</v>
      </c>
      <c r="Q13" s="367">
        <v>919.93</v>
      </c>
      <c r="R13" s="27">
        <v>3837945</v>
      </c>
      <c r="S13" s="27">
        <v>3422558</v>
      </c>
      <c r="T13" s="106">
        <f>S13*1000/R13</f>
        <v>891.76838125611494</v>
      </c>
      <c r="U13" s="27">
        <v>14430293</v>
      </c>
      <c r="V13" s="27">
        <v>12970964</v>
      </c>
      <c r="W13" s="106">
        <f>V13*1000/U13</f>
        <v>898.87045259579963</v>
      </c>
      <c r="X13" s="27">
        <v>3449706</v>
      </c>
      <c r="Y13" s="27">
        <v>3123509</v>
      </c>
      <c r="Z13" s="106">
        <f>Y13*1000/X13</f>
        <v>905.44208694885879</v>
      </c>
      <c r="AA13" s="27">
        <v>3552969</v>
      </c>
      <c r="AB13" s="27">
        <v>3066719</v>
      </c>
      <c r="AC13" s="106">
        <f>AB13*1000/AA13</f>
        <v>863.14262803869099</v>
      </c>
      <c r="AD13" s="27">
        <v>3667800</v>
      </c>
      <c r="AE13" s="27">
        <v>3126496</v>
      </c>
      <c r="AF13" s="106">
        <f>AE13*1000/AD13</f>
        <v>852.41725284911934</v>
      </c>
      <c r="AG13" s="27">
        <v>13310966</v>
      </c>
      <c r="AH13" s="27">
        <v>10794345</v>
      </c>
      <c r="AI13" s="106">
        <f>AH13*1000/AG13</f>
        <v>810.93626112485003</v>
      </c>
      <c r="AJ13" s="27">
        <v>3163575</v>
      </c>
      <c r="AK13" s="27">
        <v>2698430</v>
      </c>
      <c r="AL13" s="106">
        <f>AK13*1000/AJ13</f>
        <v>852.96855614297112</v>
      </c>
      <c r="AM13" s="27">
        <v>2944206</v>
      </c>
      <c r="AN13" s="27">
        <v>2531656</v>
      </c>
      <c r="AO13" s="106">
        <v>859.88</v>
      </c>
      <c r="AP13" s="27">
        <v>2984825</v>
      </c>
      <c r="AQ13" s="27">
        <v>2394792</v>
      </c>
      <c r="AR13" s="106">
        <v>802.32</v>
      </c>
      <c r="AS13" s="27">
        <v>11216803</v>
      </c>
      <c r="AT13" s="27">
        <v>10133141</v>
      </c>
      <c r="AU13" s="106">
        <v>903.39</v>
      </c>
      <c r="AV13" s="27">
        <v>2706219</v>
      </c>
      <c r="AW13" s="27">
        <v>2079671</v>
      </c>
      <c r="AX13" s="106">
        <v>768.48</v>
      </c>
      <c r="AY13" s="27">
        <v>2768128</v>
      </c>
      <c r="AZ13" s="27">
        <v>2724030</v>
      </c>
      <c r="BA13" s="106">
        <v>984.07</v>
      </c>
      <c r="BB13" s="27">
        <v>2841768</v>
      </c>
      <c r="BC13" s="27">
        <v>3115806</v>
      </c>
      <c r="BD13" s="106">
        <v>1096.43</v>
      </c>
      <c r="BE13" s="27">
        <v>11185772</v>
      </c>
      <c r="BF13" s="27">
        <v>11123482</v>
      </c>
      <c r="BG13" s="106">
        <v>994.43</v>
      </c>
      <c r="BH13" s="27">
        <v>2757428</v>
      </c>
      <c r="BI13" s="27">
        <v>2857041</v>
      </c>
      <c r="BJ13" s="106">
        <v>1036.1300000000001</v>
      </c>
      <c r="BK13" s="27">
        <v>2766585</v>
      </c>
      <c r="BL13" s="27">
        <v>2620985</v>
      </c>
      <c r="BM13" s="106">
        <v>947.37</v>
      </c>
      <c r="BN13" s="27">
        <v>2875007</v>
      </c>
      <c r="BO13" s="27">
        <v>2659585</v>
      </c>
      <c r="BP13" s="106">
        <v>925.07</v>
      </c>
      <c r="BQ13" s="27">
        <v>10980626</v>
      </c>
      <c r="BR13" s="27">
        <v>9875239</v>
      </c>
      <c r="BS13" s="106">
        <v>899.33297063391467</v>
      </c>
      <c r="BT13" s="27">
        <v>2652121</v>
      </c>
      <c r="BU13" s="27">
        <v>2408833</v>
      </c>
      <c r="BV13" s="106">
        <v>908.27</v>
      </c>
      <c r="BW13" s="27">
        <v>2657910</v>
      </c>
      <c r="BX13" s="27">
        <v>2307578</v>
      </c>
      <c r="BY13" s="106">
        <v>868.19</v>
      </c>
      <c r="BZ13" s="27">
        <v>2785000</v>
      </c>
      <c r="CA13" s="27">
        <v>2559054</v>
      </c>
      <c r="CB13" s="106">
        <v>918.87</v>
      </c>
    </row>
    <row r="14" spans="2:80" x14ac:dyDescent="0.25">
      <c r="B14" s="25" t="s">
        <v>199</v>
      </c>
      <c r="C14" s="28">
        <v>4743870</v>
      </c>
      <c r="D14" s="28">
        <v>1300465</v>
      </c>
      <c r="E14" s="368">
        <f t="shared" ref="E14:E15" si="0">D14*1000/C14</f>
        <v>274.13588483664182</v>
      </c>
      <c r="F14" s="28">
        <v>4596957</v>
      </c>
      <c r="G14" s="28">
        <v>1372739</v>
      </c>
      <c r="H14" s="107">
        <f t="shared" ref="H14" si="1">G14*1000/F14</f>
        <v>298.61906474217619</v>
      </c>
      <c r="I14" s="414">
        <f t="shared" ref="I14:I20" si="2">C14/F14-1</f>
        <v>3.1958750103601163E-2</v>
      </c>
      <c r="J14" s="414">
        <f t="shared" ref="J14:J20" si="3">D14/G14-1</f>
        <v>-5.2649483987852075E-2</v>
      </c>
      <c r="L14" s="28">
        <v>4857881</v>
      </c>
      <c r="M14" s="28">
        <v>1321631</v>
      </c>
      <c r="N14" s="368">
        <v>272.06</v>
      </c>
      <c r="O14" s="28">
        <v>4676668</v>
      </c>
      <c r="P14" s="28">
        <v>1278269</v>
      </c>
      <c r="Q14" s="368">
        <v>273.33</v>
      </c>
      <c r="R14" s="28">
        <v>4311273</v>
      </c>
      <c r="S14" s="28">
        <v>1204333</v>
      </c>
      <c r="T14" s="107">
        <f t="shared" ref="T14:T20" si="4">S14*1000/R14</f>
        <v>279.34510294291266</v>
      </c>
      <c r="U14" s="28">
        <v>17820062</v>
      </c>
      <c r="V14" s="28">
        <v>5376852</v>
      </c>
      <c r="W14" s="107">
        <f t="shared" ref="W14:W20" si="5">V14*1000/U14</f>
        <v>301.73026334027344</v>
      </c>
      <c r="X14" s="28">
        <v>4581105</v>
      </c>
      <c r="Y14" s="28">
        <v>1378843</v>
      </c>
      <c r="Z14" s="107">
        <f t="shared" ref="Z14:Z20" si="6">Y14*1000/X14</f>
        <v>300.98480606753174</v>
      </c>
      <c r="AA14" s="28">
        <v>4440313</v>
      </c>
      <c r="AB14" s="28">
        <v>1326674</v>
      </c>
      <c r="AC14" s="107">
        <f t="shared" ref="AC14:AC20" si="7">AB14*1000/AA14</f>
        <v>298.77938784946014</v>
      </c>
      <c r="AD14" s="28">
        <v>4201687</v>
      </c>
      <c r="AE14" s="28">
        <v>1298596</v>
      </c>
      <c r="AF14" s="107">
        <f t="shared" ref="AF14:AF20" si="8">AE14*1000/AD14</f>
        <v>309.06538254753389</v>
      </c>
      <c r="AG14" s="28">
        <v>18342704</v>
      </c>
      <c r="AH14" s="28">
        <v>5902939</v>
      </c>
      <c r="AI14" s="107">
        <f t="shared" ref="AI14:AI20" si="9">AH14*1000/AG14</f>
        <v>321.8140029954144</v>
      </c>
      <c r="AJ14" s="28">
        <v>4680243</v>
      </c>
      <c r="AK14" s="28">
        <v>1517529</v>
      </c>
      <c r="AL14" s="107">
        <f t="shared" ref="AL14:AL20" si="10">AK14*1000/AJ14</f>
        <v>324.24149771710569</v>
      </c>
      <c r="AM14" s="28">
        <v>4595472</v>
      </c>
      <c r="AN14" s="28">
        <v>1475346</v>
      </c>
      <c r="AO14" s="107">
        <v>321.04000000000002</v>
      </c>
      <c r="AP14" s="28">
        <v>4307674</v>
      </c>
      <c r="AQ14" s="28">
        <v>1439741</v>
      </c>
      <c r="AR14" s="107">
        <v>334.23</v>
      </c>
      <c r="AS14" s="74">
        <v>18203746</v>
      </c>
      <c r="AT14" s="74">
        <v>5991208</v>
      </c>
      <c r="AU14" s="107">
        <v>329.12</v>
      </c>
      <c r="AV14" s="28">
        <v>4733637</v>
      </c>
      <c r="AW14" s="28">
        <v>1548322</v>
      </c>
      <c r="AX14" s="107">
        <v>327.08999999999997</v>
      </c>
      <c r="AY14" s="28">
        <v>4597875</v>
      </c>
      <c r="AZ14" s="74">
        <v>1520467</v>
      </c>
      <c r="BA14" s="107">
        <v>330.69</v>
      </c>
      <c r="BB14" s="28">
        <v>4158420</v>
      </c>
      <c r="BC14" s="74">
        <v>1393200</v>
      </c>
      <c r="BD14" s="107">
        <v>335.03</v>
      </c>
      <c r="BE14" s="74">
        <v>16360861</v>
      </c>
      <c r="BF14" s="74">
        <v>5274972</v>
      </c>
      <c r="BG14" s="107">
        <v>322.41000000000003</v>
      </c>
      <c r="BH14" s="28">
        <v>4263189</v>
      </c>
      <c r="BI14" s="74">
        <v>1389273</v>
      </c>
      <c r="BJ14" s="107">
        <v>325.88</v>
      </c>
      <c r="BK14" s="28">
        <v>4058047</v>
      </c>
      <c r="BL14" s="74">
        <v>1269674</v>
      </c>
      <c r="BM14" s="107">
        <v>312.88</v>
      </c>
      <c r="BN14" s="28">
        <v>3801715</v>
      </c>
      <c r="BO14" s="74">
        <v>1210151</v>
      </c>
      <c r="BP14" s="107">
        <v>318.32</v>
      </c>
      <c r="BQ14" s="74">
        <v>12731167</v>
      </c>
      <c r="BR14" s="74">
        <v>4170940</v>
      </c>
      <c r="BS14" s="107">
        <v>327.61647066604343</v>
      </c>
      <c r="BT14" s="28">
        <v>3282736</v>
      </c>
      <c r="BU14" s="74">
        <v>1062910</v>
      </c>
      <c r="BV14" s="107">
        <v>323.79000000000002</v>
      </c>
      <c r="BW14" s="74">
        <v>2982979</v>
      </c>
      <c r="BX14" s="74">
        <v>934197</v>
      </c>
      <c r="BY14" s="107">
        <v>313.18</v>
      </c>
      <c r="BZ14" s="74">
        <v>3343944</v>
      </c>
      <c r="CA14" s="74">
        <v>1047152</v>
      </c>
      <c r="CB14" s="107">
        <v>313.14999999999998</v>
      </c>
    </row>
    <row r="15" spans="2:80" x14ac:dyDescent="0.25">
      <c r="B15" s="24" t="s">
        <v>200</v>
      </c>
      <c r="C15" s="27">
        <v>3093052</v>
      </c>
      <c r="D15" s="27">
        <v>1823222</v>
      </c>
      <c r="E15" s="367">
        <f t="shared" si="0"/>
        <v>589.45727391586047</v>
      </c>
      <c r="F15" s="27">
        <v>2808877</v>
      </c>
      <c r="G15" s="27">
        <v>1752088</v>
      </c>
      <c r="H15" s="106">
        <f t="shared" ref="H15:H20" si="11">G15*1000/F15</f>
        <v>623.76814648701247</v>
      </c>
      <c r="I15" s="415">
        <f t="shared" si="2"/>
        <v>0.10117032536490567</v>
      </c>
      <c r="J15" s="415">
        <f t="shared" si="3"/>
        <v>4.059955892626399E-2</v>
      </c>
      <c r="L15" s="27">
        <v>2950918</v>
      </c>
      <c r="M15" s="27">
        <v>1685040</v>
      </c>
      <c r="N15" s="367">
        <v>571.02</v>
      </c>
      <c r="O15" s="27">
        <v>3141492</v>
      </c>
      <c r="P15" s="27">
        <v>1650182</v>
      </c>
      <c r="Q15" s="367">
        <v>525.29</v>
      </c>
      <c r="R15" s="27">
        <v>3038828</v>
      </c>
      <c r="S15" s="27">
        <v>1646848</v>
      </c>
      <c r="T15" s="106">
        <f t="shared" si="4"/>
        <v>541.93524608829455</v>
      </c>
      <c r="U15" s="27">
        <v>11801947</v>
      </c>
      <c r="V15" s="27">
        <v>6613450</v>
      </c>
      <c r="W15" s="106">
        <f t="shared" si="5"/>
        <v>560.36940345520952</v>
      </c>
      <c r="X15" s="27">
        <v>2847706</v>
      </c>
      <c r="Y15" s="27">
        <v>1577181</v>
      </c>
      <c r="Z15" s="106">
        <f t="shared" si="6"/>
        <v>553.84263684523614</v>
      </c>
      <c r="AA15" s="27">
        <v>3009442</v>
      </c>
      <c r="AB15" s="27">
        <v>1609719</v>
      </c>
      <c r="AC15" s="106">
        <f t="shared" si="7"/>
        <v>534.88952437029855</v>
      </c>
      <c r="AD15" s="27">
        <v>3135922</v>
      </c>
      <c r="AE15" s="27">
        <v>1674462</v>
      </c>
      <c r="AF15" s="106">
        <f t="shared" si="8"/>
        <v>533.96162276995415</v>
      </c>
      <c r="AG15" s="27">
        <v>11443303</v>
      </c>
      <c r="AH15" s="27">
        <v>6314237</v>
      </c>
      <c r="AI15" s="106">
        <f t="shared" si="9"/>
        <v>551.78448040744877</v>
      </c>
      <c r="AJ15" s="27">
        <v>2735654</v>
      </c>
      <c r="AK15" s="27">
        <v>1507626</v>
      </c>
      <c r="AL15" s="106">
        <f t="shared" si="10"/>
        <v>551.10258826591371</v>
      </c>
      <c r="AM15" s="27">
        <v>2424104</v>
      </c>
      <c r="AN15" s="27">
        <v>1597321</v>
      </c>
      <c r="AO15" s="106">
        <v>658.93</v>
      </c>
      <c r="AP15" s="27">
        <v>2343460</v>
      </c>
      <c r="AQ15" s="27">
        <v>1503080</v>
      </c>
      <c r="AR15" s="106">
        <v>641.39</v>
      </c>
      <c r="AS15" s="54">
        <v>8956518</v>
      </c>
      <c r="AT15" s="54">
        <v>6154960</v>
      </c>
      <c r="AU15" s="106">
        <v>687.2</v>
      </c>
      <c r="AV15" s="27">
        <v>2124316</v>
      </c>
      <c r="AW15" s="27">
        <v>1339523</v>
      </c>
      <c r="AX15" s="106">
        <v>630.57000000000005</v>
      </c>
      <c r="AY15" s="27">
        <v>2307390</v>
      </c>
      <c r="AZ15" s="54">
        <v>1655806</v>
      </c>
      <c r="BA15" s="106">
        <v>717.61</v>
      </c>
      <c r="BB15" s="27">
        <v>2276420</v>
      </c>
      <c r="BC15" s="54">
        <v>1743177</v>
      </c>
      <c r="BD15" s="106">
        <v>765.75</v>
      </c>
      <c r="BE15" s="54">
        <v>8334095</v>
      </c>
      <c r="BF15" s="54">
        <v>5520318</v>
      </c>
      <c r="BG15" s="106">
        <v>662.38</v>
      </c>
      <c r="BH15" s="27">
        <v>2017714</v>
      </c>
      <c r="BI15" s="54">
        <v>1363317</v>
      </c>
      <c r="BJ15" s="106">
        <v>675.67</v>
      </c>
      <c r="BK15" s="27">
        <v>1992781</v>
      </c>
      <c r="BL15" s="54">
        <v>1263457</v>
      </c>
      <c r="BM15" s="106">
        <v>634.02</v>
      </c>
      <c r="BN15" s="27">
        <v>2105940</v>
      </c>
      <c r="BO15" s="54">
        <v>1320731</v>
      </c>
      <c r="BP15" s="106">
        <v>627.15</v>
      </c>
      <c r="BQ15" s="54">
        <v>8571078</v>
      </c>
      <c r="BR15" s="54">
        <v>4978987</v>
      </c>
      <c r="BS15" s="106">
        <v>580.90557570471299</v>
      </c>
      <c r="BT15" s="27">
        <v>1938028</v>
      </c>
      <c r="BU15" s="54">
        <v>1125855</v>
      </c>
      <c r="BV15" s="106">
        <v>580.92999999999995</v>
      </c>
      <c r="BW15" s="54">
        <v>2028857</v>
      </c>
      <c r="BX15" s="54">
        <v>1136848</v>
      </c>
      <c r="BY15" s="106">
        <v>560.34</v>
      </c>
      <c r="BZ15" s="54">
        <v>2443717</v>
      </c>
      <c r="CA15" s="54">
        <v>1440399</v>
      </c>
      <c r="CB15" s="106">
        <v>589.42999999999995</v>
      </c>
    </row>
    <row r="16" spans="2:80" x14ac:dyDescent="0.25">
      <c r="B16" s="25" t="s">
        <v>201</v>
      </c>
      <c r="C16" s="28">
        <v>941584</v>
      </c>
      <c r="D16" s="28">
        <v>737698</v>
      </c>
      <c r="E16" s="368">
        <f>D16*1000/C16</f>
        <v>783.46488470492272</v>
      </c>
      <c r="F16" s="28">
        <v>783160</v>
      </c>
      <c r="G16" s="28">
        <v>659721</v>
      </c>
      <c r="H16" s="107">
        <f t="shared" si="11"/>
        <v>842.3834210123091</v>
      </c>
      <c r="I16" s="414">
        <f t="shared" si="2"/>
        <v>0.20228816589202725</v>
      </c>
      <c r="J16" s="414">
        <f t="shared" si="3"/>
        <v>0.11819693476484749</v>
      </c>
      <c r="L16" s="28">
        <v>1084942</v>
      </c>
      <c r="M16" s="28">
        <v>767867</v>
      </c>
      <c r="N16" s="368">
        <v>707.75</v>
      </c>
      <c r="O16" s="28">
        <v>984250</v>
      </c>
      <c r="P16" s="28">
        <v>643413</v>
      </c>
      <c r="Q16" s="368">
        <v>653.71</v>
      </c>
      <c r="R16" s="28">
        <v>738830</v>
      </c>
      <c r="S16" s="28">
        <v>516804</v>
      </c>
      <c r="T16" s="107">
        <f t="shared" si="4"/>
        <v>699.48973376825518</v>
      </c>
      <c r="U16" s="28">
        <v>3577553</v>
      </c>
      <c r="V16" s="28">
        <v>2527684</v>
      </c>
      <c r="W16" s="107">
        <f t="shared" si="5"/>
        <v>706.53991708857984</v>
      </c>
      <c r="X16" s="28">
        <v>1116724</v>
      </c>
      <c r="Y16" s="28">
        <v>735049</v>
      </c>
      <c r="Z16" s="107">
        <f t="shared" si="6"/>
        <v>658.21904069403001</v>
      </c>
      <c r="AA16" s="28">
        <v>927534</v>
      </c>
      <c r="AB16" s="28">
        <v>599558</v>
      </c>
      <c r="AC16" s="107">
        <f>AB16*1000/AA16</f>
        <v>646.40002415005813</v>
      </c>
      <c r="AD16" s="28">
        <v>750135</v>
      </c>
      <c r="AE16" s="28">
        <v>533356</v>
      </c>
      <c r="AF16" s="107">
        <f t="shared" si="8"/>
        <v>711.01335093016587</v>
      </c>
      <c r="AG16" s="28">
        <v>3506555</v>
      </c>
      <c r="AH16" s="28">
        <v>2237921</v>
      </c>
      <c r="AI16" s="107">
        <f t="shared" si="9"/>
        <v>638.21072248973712</v>
      </c>
      <c r="AJ16" s="28">
        <v>1009847</v>
      </c>
      <c r="AK16" s="28">
        <v>664428</v>
      </c>
      <c r="AL16" s="107">
        <f t="shared" si="10"/>
        <v>657.94917447890623</v>
      </c>
      <c r="AM16" s="28">
        <v>805325</v>
      </c>
      <c r="AN16" s="28">
        <v>538750</v>
      </c>
      <c r="AO16" s="107">
        <v>668.98</v>
      </c>
      <c r="AP16" s="28">
        <v>526308</v>
      </c>
      <c r="AQ16" s="28">
        <v>392758</v>
      </c>
      <c r="AR16" s="107">
        <v>746.25</v>
      </c>
      <c r="AS16" s="74">
        <v>3092932</v>
      </c>
      <c r="AT16" s="74">
        <v>2050022</v>
      </c>
      <c r="AU16" s="107">
        <v>662.81</v>
      </c>
      <c r="AV16" s="28">
        <v>928222</v>
      </c>
      <c r="AW16" s="28">
        <v>541205</v>
      </c>
      <c r="AX16" s="107">
        <v>583.05999999999995</v>
      </c>
      <c r="AY16" s="28">
        <v>844733</v>
      </c>
      <c r="AZ16" s="74">
        <v>541861</v>
      </c>
      <c r="BA16" s="107">
        <v>641.46</v>
      </c>
      <c r="BB16" s="28">
        <v>545936</v>
      </c>
      <c r="BC16" s="74">
        <v>489779</v>
      </c>
      <c r="BD16" s="107">
        <v>897.14</v>
      </c>
      <c r="BE16" s="74">
        <v>3975398</v>
      </c>
      <c r="BF16" s="74">
        <v>2565932</v>
      </c>
      <c r="BG16" s="107">
        <v>645.45000000000005</v>
      </c>
      <c r="BH16" s="28">
        <v>1169780</v>
      </c>
      <c r="BI16" s="74">
        <v>764005</v>
      </c>
      <c r="BJ16" s="107">
        <v>653.12</v>
      </c>
      <c r="BK16" s="28">
        <v>1074926</v>
      </c>
      <c r="BL16" s="74">
        <v>629219</v>
      </c>
      <c r="BM16" s="107">
        <v>585.36</v>
      </c>
      <c r="BN16" s="28">
        <v>844374</v>
      </c>
      <c r="BO16" s="74">
        <v>534815</v>
      </c>
      <c r="BP16" s="107">
        <v>633.39</v>
      </c>
      <c r="BQ16" s="74">
        <v>3766186</v>
      </c>
      <c r="BR16" s="74">
        <v>2189786</v>
      </c>
      <c r="BS16" s="107">
        <v>581.43331210938595</v>
      </c>
      <c r="BT16" s="28">
        <v>1139551</v>
      </c>
      <c r="BU16" s="74">
        <v>632227</v>
      </c>
      <c r="BV16" s="107">
        <v>554.79999999999995</v>
      </c>
      <c r="BW16" s="74">
        <v>896375</v>
      </c>
      <c r="BX16" s="74">
        <v>511810</v>
      </c>
      <c r="BY16" s="107">
        <v>570.98</v>
      </c>
      <c r="BZ16" s="74">
        <v>775005</v>
      </c>
      <c r="CA16" s="74">
        <v>472819</v>
      </c>
      <c r="CB16" s="107">
        <v>610.09</v>
      </c>
    </row>
    <row r="17" spans="2:80" x14ac:dyDescent="0.25">
      <c r="B17" s="24" t="s">
        <v>202</v>
      </c>
      <c r="C17" s="27">
        <v>268623</v>
      </c>
      <c r="D17" s="27">
        <v>272083</v>
      </c>
      <c r="E17" s="367">
        <f>D17*1000/C17</f>
        <v>1012.8805053923156</v>
      </c>
      <c r="F17" s="27">
        <v>263884</v>
      </c>
      <c r="G17" s="27">
        <v>261667</v>
      </c>
      <c r="H17" s="106">
        <f t="shared" si="11"/>
        <v>991.59858119476735</v>
      </c>
      <c r="I17" s="415">
        <f t="shared" si="2"/>
        <v>1.7958648497066854E-2</v>
      </c>
      <c r="J17" s="415">
        <f t="shared" si="3"/>
        <v>3.9806318718065281E-2</v>
      </c>
      <c r="L17" s="27">
        <v>240475</v>
      </c>
      <c r="M17" s="27">
        <v>231541</v>
      </c>
      <c r="N17" s="367">
        <v>962.85</v>
      </c>
      <c r="O17" s="27">
        <v>384704</v>
      </c>
      <c r="P17" s="27">
        <v>229246</v>
      </c>
      <c r="Q17" s="367">
        <v>595.9</v>
      </c>
      <c r="R17" s="27">
        <v>262961</v>
      </c>
      <c r="S17" s="27">
        <v>227803</v>
      </c>
      <c r="T17" s="106">
        <f t="shared" si="4"/>
        <v>866.29956533478344</v>
      </c>
      <c r="U17" s="27">
        <v>1031480</v>
      </c>
      <c r="V17" s="27">
        <v>937112</v>
      </c>
      <c r="W17" s="106">
        <f t="shared" si="5"/>
        <v>908.51204095086666</v>
      </c>
      <c r="X17" s="27">
        <v>236491</v>
      </c>
      <c r="Y17" s="27">
        <v>219664</v>
      </c>
      <c r="Z17" s="106">
        <f t="shared" si="6"/>
        <v>928.84718657369626</v>
      </c>
      <c r="AA17" s="27">
        <v>270497</v>
      </c>
      <c r="AB17" s="27">
        <v>232496</v>
      </c>
      <c r="AC17" s="106">
        <f t="shared" si="7"/>
        <v>859.51415357656458</v>
      </c>
      <c r="AD17" s="27">
        <v>260608</v>
      </c>
      <c r="AE17" s="27">
        <v>223285</v>
      </c>
      <c r="AF17" s="106">
        <f t="shared" si="8"/>
        <v>856.78490299607074</v>
      </c>
      <c r="AG17" s="27">
        <v>973160</v>
      </c>
      <c r="AH17" s="27">
        <v>785797</v>
      </c>
      <c r="AI17" s="106">
        <f t="shared" si="9"/>
        <v>807.46948086645568</v>
      </c>
      <c r="AJ17" s="27">
        <v>218980</v>
      </c>
      <c r="AK17" s="27">
        <v>190624</v>
      </c>
      <c r="AL17" s="106">
        <f t="shared" si="10"/>
        <v>870.50872225774049</v>
      </c>
      <c r="AM17" s="27">
        <v>239549</v>
      </c>
      <c r="AN17" s="27">
        <v>186873</v>
      </c>
      <c r="AO17" s="106">
        <v>780.1</v>
      </c>
      <c r="AP17" s="27">
        <v>223654</v>
      </c>
      <c r="AQ17" s="27">
        <v>164544</v>
      </c>
      <c r="AR17" s="106">
        <v>735.71</v>
      </c>
      <c r="AS17" s="54">
        <v>855672</v>
      </c>
      <c r="AT17" s="54">
        <v>660453</v>
      </c>
      <c r="AU17" s="106">
        <v>771.85</v>
      </c>
      <c r="AV17" s="27">
        <v>201625</v>
      </c>
      <c r="AW17" s="27">
        <v>144977</v>
      </c>
      <c r="AX17" s="106">
        <v>719.04</v>
      </c>
      <c r="AY17" s="27">
        <v>223437</v>
      </c>
      <c r="AZ17" s="54">
        <v>176026</v>
      </c>
      <c r="BA17" s="106">
        <v>787.81</v>
      </c>
      <c r="BB17" s="27">
        <v>204191</v>
      </c>
      <c r="BC17" s="54">
        <v>179314</v>
      </c>
      <c r="BD17" s="106">
        <v>878.17</v>
      </c>
      <c r="BE17" s="54">
        <v>729312</v>
      </c>
      <c r="BF17" s="54">
        <v>583205</v>
      </c>
      <c r="BG17" s="106">
        <v>799.66</v>
      </c>
      <c r="BH17" s="27">
        <v>167875</v>
      </c>
      <c r="BI17" s="54">
        <v>140233</v>
      </c>
      <c r="BJ17" s="106">
        <v>835.34</v>
      </c>
      <c r="BK17" s="27">
        <v>171645</v>
      </c>
      <c r="BL17" s="54">
        <v>128263</v>
      </c>
      <c r="BM17" s="106">
        <v>747.26</v>
      </c>
      <c r="BN17" s="27">
        <v>186717</v>
      </c>
      <c r="BO17" s="54">
        <v>137104</v>
      </c>
      <c r="BP17" s="106">
        <v>734.29</v>
      </c>
      <c r="BQ17" s="54">
        <v>713984</v>
      </c>
      <c r="BR17" s="54">
        <v>522319</v>
      </c>
      <c r="BS17" s="106">
        <v>731.5556090892793</v>
      </c>
      <c r="BT17" s="27">
        <v>149154</v>
      </c>
      <c r="BU17" s="54">
        <v>112958</v>
      </c>
      <c r="BV17" s="106">
        <v>757.32</v>
      </c>
      <c r="BW17" s="54">
        <v>169009</v>
      </c>
      <c r="BX17" s="54">
        <v>121381</v>
      </c>
      <c r="BY17" s="106">
        <v>718.19</v>
      </c>
      <c r="BZ17" s="54">
        <v>217006</v>
      </c>
      <c r="CA17" s="54">
        <v>157868</v>
      </c>
      <c r="CB17" s="106">
        <v>727.48</v>
      </c>
    </row>
    <row r="18" spans="2:80" x14ac:dyDescent="0.25">
      <c r="B18" s="25" t="s">
        <v>203</v>
      </c>
      <c r="C18" s="28">
        <v>237614</v>
      </c>
      <c r="D18" s="28">
        <v>157822</v>
      </c>
      <c r="E18" s="368">
        <f>D18*1000/C18</f>
        <v>664.19487067260343</v>
      </c>
      <c r="F18" s="28">
        <v>237575</v>
      </c>
      <c r="G18" s="28">
        <v>141545</v>
      </c>
      <c r="H18" s="107">
        <f t="shared" si="11"/>
        <v>595.79080290434604</v>
      </c>
      <c r="I18" s="414">
        <f t="shared" si="2"/>
        <v>1.6415868673047562E-4</v>
      </c>
      <c r="J18" s="414">
        <f t="shared" si="3"/>
        <v>0.1149952311985587</v>
      </c>
      <c r="L18" s="28">
        <v>238830</v>
      </c>
      <c r="M18" s="28">
        <v>163736</v>
      </c>
      <c r="N18" s="368">
        <v>685.58</v>
      </c>
      <c r="O18" s="28">
        <v>235650</v>
      </c>
      <c r="P18" s="28">
        <v>140046</v>
      </c>
      <c r="Q18" s="368">
        <v>594.29999999999995</v>
      </c>
      <c r="R18" s="28">
        <v>233904</v>
      </c>
      <c r="S18" s="28">
        <v>128335</v>
      </c>
      <c r="T18" s="107">
        <f t="shared" si="4"/>
        <v>548.66526438196865</v>
      </c>
      <c r="U18" s="28">
        <v>972599</v>
      </c>
      <c r="V18" s="28">
        <v>545576</v>
      </c>
      <c r="W18" s="107">
        <f t="shared" si="5"/>
        <v>560.94649490694519</v>
      </c>
      <c r="X18" s="28">
        <v>242328</v>
      </c>
      <c r="Y18" s="28">
        <v>141116</v>
      </c>
      <c r="Z18" s="107">
        <f t="shared" si="6"/>
        <v>582.33468687068762</v>
      </c>
      <c r="AA18" s="28">
        <v>244326</v>
      </c>
      <c r="AB18" s="28">
        <v>131933</v>
      </c>
      <c r="AC18" s="107">
        <f t="shared" si="7"/>
        <v>539.98755760745894</v>
      </c>
      <c r="AD18" s="28">
        <v>248370</v>
      </c>
      <c r="AE18" s="28">
        <v>130982</v>
      </c>
      <c r="AF18" s="107">
        <f t="shared" si="8"/>
        <v>527.36642911784838</v>
      </c>
      <c r="AG18" s="28">
        <v>1056275</v>
      </c>
      <c r="AH18" s="28">
        <v>497637</v>
      </c>
      <c r="AI18" s="107">
        <f t="shared" si="9"/>
        <v>471.12447042673546</v>
      </c>
      <c r="AJ18" s="28">
        <v>263650</v>
      </c>
      <c r="AK18" s="28">
        <v>120576</v>
      </c>
      <c r="AL18" s="107">
        <f t="shared" si="10"/>
        <v>457.33358619381755</v>
      </c>
      <c r="AM18" s="28">
        <v>267837</v>
      </c>
      <c r="AN18" s="28">
        <v>126351</v>
      </c>
      <c r="AO18" s="107">
        <v>471.75</v>
      </c>
      <c r="AP18" s="28">
        <v>269516</v>
      </c>
      <c r="AQ18" s="28">
        <v>116991</v>
      </c>
      <c r="AR18" s="107">
        <v>434.08</v>
      </c>
      <c r="AS18" s="28">
        <v>1138039</v>
      </c>
      <c r="AT18" s="28">
        <v>534658</v>
      </c>
      <c r="AU18" s="107">
        <v>469.81</v>
      </c>
      <c r="AV18" s="28">
        <v>287126</v>
      </c>
      <c r="AW18" s="28">
        <v>120307</v>
      </c>
      <c r="AX18" s="107">
        <v>419</v>
      </c>
      <c r="AY18" s="28">
        <v>285585</v>
      </c>
      <c r="AZ18" s="28">
        <v>136207</v>
      </c>
      <c r="BA18" s="107">
        <v>476.94</v>
      </c>
      <c r="BB18" s="28">
        <v>285011</v>
      </c>
      <c r="BC18" s="28">
        <v>167372</v>
      </c>
      <c r="BD18" s="107">
        <v>587.25</v>
      </c>
      <c r="BE18" s="28">
        <v>1225733</v>
      </c>
      <c r="BF18" s="28">
        <v>717978</v>
      </c>
      <c r="BG18" s="107">
        <v>585.75</v>
      </c>
      <c r="BH18" s="28">
        <v>257999</v>
      </c>
      <c r="BI18" s="28">
        <v>174829</v>
      </c>
      <c r="BJ18" s="107">
        <v>677.63</v>
      </c>
      <c r="BK18" s="28">
        <v>314679</v>
      </c>
      <c r="BL18" s="28">
        <v>149098</v>
      </c>
      <c r="BM18" s="107">
        <v>473.81</v>
      </c>
      <c r="BN18" s="28">
        <v>355356</v>
      </c>
      <c r="BO18" s="28">
        <v>211955</v>
      </c>
      <c r="BP18" s="107">
        <v>596.46</v>
      </c>
      <c r="BQ18" s="28">
        <v>1242760</v>
      </c>
      <c r="BR18" s="28">
        <v>550376</v>
      </c>
      <c r="BS18" s="107">
        <v>442.86587917216519</v>
      </c>
      <c r="BT18" s="28">
        <v>327039</v>
      </c>
      <c r="BU18" s="28">
        <v>145863</v>
      </c>
      <c r="BV18" s="107">
        <v>446.01</v>
      </c>
      <c r="BW18" s="28">
        <v>325162</v>
      </c>
      <c r="BX18" s="28">
        <v>142679</v>
      </c>
      <c r="BY18" s="107">
        <v>438.79</v>
      </c>
      <c r="BZ18" s="28">
        <v>339494</v>
      </c>
      <c r="CA18" s="28">
        <v>152776</v>
      </c>
      <c r="CB18" s="107">
        <v>450.01</v>
      </c>
    </row>
    <row r="19" spans="2:80" x14ac:dyDescent="0.25">
      <c r="B19" s="24" t="s">
        <v>204</v>
      </c>
      <c r="C19" s="27">
        <v>273212</v>
      </c>
      <c r="D19" s="27">
        <v>139171</v>
      </c>
      <c r="E19" s="367">
        <f>D19*1000/C19</f>
        <v>509.38831383687392</v>
      </c>
      <c r="F19" s="27">
        <v>203044</v>
      </c>
      <c r="G19" s="27">
        <v>184125</v>
      </c>
      <c r="H19" s="106">
        <f t="shared" si="11"/>
        <v>906.82315163215856</v>
      </c>
      <c r="I19" s="415">
        <f t="shared" si="2"/>
        <v>0.34558026831622701</v>
      </c>
      <c r="J19" s="415">
        <f t="shared" si="3"/>
        <v>-0.24414935505770541</v>
      </c>
      <c r="L19" s="27">
        <v>201442</v>
      </c>
      <c r="M19" s="27">
        <v>147382</v>
      </c>
      <c r="N19" s="367">
        <v>731.63</v>
      </c>
      <c r="O19" s="27">
        <v>58262</v>
      </c>
      <c r="P19" s="27">
        <v>146260</v>
      </c>
      <c r="Q19" s="367">
        <v>-2510.38</v>
      </c>
      <c r="R19" s="27">
        <v>321763</v>
      </c>
      <c r="S19" s="27">
        <v>150285</v>
      </c>
      <c r="T19" s="106">
        <f t="shared" si="4"/>
        <v>467.06737567712884</v>
      </c>
      <c r="U19" s="27">
        <v>919849</v>
      </c>
      <c r="V19" s="27">
        <v>727758</v>
      </c>
      <c r="W19" s="106">
        <f t="shared" si="5"/>
        <v>791.17115961424099</v>
      </c>
      <c r="X19" s="27">
        <v>230998</v>
      </c>
      <c r="Y19" s="27">
        <v>183657</v>
      </c>
      <c r="Z19" s="106">
        <f t="shared" si="6"/>
        <v>795.05883167819638</v>
      </c>
      <c r="AA19" s="27">
        <v>235023</v>
      </c>
      <c r="AB19" s="27">
        <v>174633</v>
      </c>
      <c r="AC19" s="106">
        <f t="shared" si="7"/>
        <v>743.04642524348685</v>
      </c>
      <c r="AD19" s="27">
        <v>250784</v>
      </c>
      <c r="AE19" s="27">
        <v>185343</v>
      </c>
      <c r="AF19" s="106">
        <f t="shared" si="8"/>
        <v>739.05432563480929</v>
      </c>
      <c r="AG19" s="27">
        <v>1055300</v>
      </c>
      <c r="AH19" s="27">
        <v>743793</v>
      </c>
      <c r="AI19" s="106">
        <f t="shared" si="9"/>
        <v>704.81663981806116</v>
      </c>
      <c r="AJ19" s="27">
        <v>257850</v>
      </c>
      <c r="AK19" s="27">
        <v>203362</v>
      </c>
      <c r="AL19" s="106">
        <f t="shared" si="10"/>
        <v>788.68334302889275</v>
      </c>
      <c r="AM19" s="27">
        <v>252158</v>
      </c>
      <c r="AN19" s="27">
        <v>167976</v>
      </c>
      <c r="AO19" s="106">
        <v>666.15</v>
      </c>
      <c r="AP19" s="27">
        <v>272353</v>
      </c>
      <c r="AQ19" s="27">
        <v>164251</v>
      </c>
      <c r="AR19" s="106">
        <v>603.08000000000004</v>
      </c>
      <c r="AS19" s="27">
        <v>1400256</v>
      </c>
      <c r="AT19" s="27">
        <v>840675</v>
      </c>
      <c r="AU19" s="106">
        <v>600.37</v>
      </c>
      <c r="AV19" s="27">
        <v>359448</v>
      </c>
      <c r="AW19" s="27">
        <v>192393</v>
      </c>
      <c r="AX19" s="106">
        <v>535.25</v>
      </c>
      <c r="AY19" s="27">
        <v>351948</v>
      </c>
      <c r="AZ19" s="27">
        <v>220138</v>
      </c>
      <c r="BA19" s="106">
        <v>625.48</v>
      </c>
      <c r="BB19" s="27">
        <v>339958</v>
      </c>
      <c r="BC19" s="27">
        <v>246977</v>
      </c>
      <c r="BD19" s="106">
        <v>726.49</v>
      </c>
      <c r="BE19" s="27">
        <v>1418306</v>
      </c>
      <c r="BF19" s="27">
        <v>879347</v>
      </c>
      <c r="BG19" s="106">
        <v>620</v>
      </c>
      <c r="BH19" s="27">
        <v>362058</v>
      </c>
      <c r="BI19" s="27">
        <v>238744</v>
      </c>
      <c r="BJ19" s="106">
        <v>659.41</v>
      </c>
      <c r="BK19" s="27">
        <v>352752</v>
      </c>
      <c r="BL19" s="27">
        <v>197094</v>
      </c>
      <c r="BM19" s="106">
        <v>558.73</v>
      </c>
      <c r="BN19" s="27">
        <v>347115</v>
      </c>
      <c r="BO19" s="27">
        <v>194880</v>
      </c>
      <c r="BP19" s="106">
        <v>561.42999999999995</v>
      </c>
      <c r="BQ19" s="27">
        <v>1362402</v>
      </c>
      <c r="BR19" s="27">
        <v>721488</v>
      </c>
      <c r="BS19" s="106">
        <v>529.57056727749955</v>
      </c>
      <c r="BT19" s="27">
        <v>347469</v>
      </c>
      <c r="BU19" s="27">
        <v>186818</v>
      </c>
      <c r="BV19" s="106">
        <v>537.65</v>
      </c>
      <c r="BW19" s="27">
        <v>339650</v>
      </c>
      <c r="BX19" s="27">
        <v>177860</v>
      </c>
      <c r="BY19" s="106">
        <v>523.66</v>
      </c>
      <c r="BZ19" s="27">
        <v>335474</v>
      </c>
      <c r="CA19" s="27">
        <v>178663</v>
      </c>
      <c r="CB19" s="106">
        <v>532.57000000000005</v>
      </c>
    </row>
    <row r="20" spans="2:80" ht="15.75" thickBot="1" x14ac:dyDescent="0.3">
      <c r="B20" s="99" t="s">
        <v>205</v>
      </c>
      <c r="C20" s="97">
        <v>13475849</v>
      </c>
      <c r="D20" s="97">
        <v>8338605</v>
      </c>
      <c r="E20" s="108">
        <f>D20*1000/C20</f>
        <v>618.78142148965901</v>
      </c>
      <c r="F20" s="97">
        <v>12653315</v>
      </c>
      <c r="G20" s="97">
        <v>8026125</v>
      </c>
      <c r="H20" s="108">
        <f t="shared" si="11"/>
        <v>634.31006024903354</v>
      </c>
      <c r="I20" s="416">
        <f t="shared" si="2"/>
        <v>6.5005415576866676E-2</v>
      </c>
      <c r="J20" s="416">
        <f t="shared" si="3"/>
        <v>3.893285987945605E-2</v>
      </c>
      <c r="L20" s="97">
        <v>13232775</v>
      </c>
      <c r="M20" s="97">
        <v>7871560</v>
      </c>
      <c r="N20" s="108">
        <v>594.85</v>
      </c>
      <c r="O20" s="97">
        <f>SUM(O13:O19)</f>
        <v>13148876</v>
      </c>
      <c r="P20" s="97">
        <v>7461564</v>
      </c>
      <c r="Q20" s="108">
        <f>SUM(Q13:Q19)</f>
        <v>1052.08</v>
      </c>
      <c r="R20" s="97">
        <v>12745504</v>
      </c>
      <c r="S20" s="97">
        <v>7296966</v>
      </c>
      <c r="T20" s="108">
        <f t="shared" si="4"/>
        <v>572.51294260313284</v>
      </c>
      <c r="U20" s="97">
        <v>50553783</v>
      </c>
      <c r="V20" s="97">
        <v>29699396</v>
      </c>
      <c r="W20" s="108">
        <f t="shared" si="5"/>
        <v>587.48117821370556</v>
      </c>
      <c r="X20" s="97">
        <v>12705058</v>
      </c>
      <c r="Y20" s="97">
        <v>7359019</v>
      </c>
      <c r="Z20" s="108">
        <f t="shared" si="6"/>
        <v>579.21963048102577</v>
      </c>
      <c r="AA20" s="97">
        <v>12680104</v>
      </c>
      <c r="AB20" s="97">
        <v>7141732</v>
      </c>
      <c r="AC20" s="108">
        <f t="shared" si="7"/>
        <v>563.22345621140016</v>
      </c>
      <c r="AD20" s="97">
        <v>12515306</v>
      </c>
      <c r="AE20" s="97">
        <v>7172520</v>
      </c>
      <c r="AF20" s="108">
        <f t="shared" si="8"/>
        <v>573.09985069482116</v>
      </c>
      <c r="AG20" s="97">
        <v>49688263</v>
      </c>
      <c r="AH20" s="97">
        <v>27276669</v>
      </c>
      <c r="AI20" s="108">
        <f t="shared" si="9"/>
        <v>548.95597779298498</v>
      </c>
      <c r="AJ20" s="97">
        <v>12329799</v>
      </c>
      <c r="AK20" s="97">
        <v>6902575</v>
      </c>
      <c r="AL20" s="108">
        <f t="shared" si="10"/>
        <v>559.82867198402823</v>
      </c>
      <c r="AM20" s="97">
        <v>11528651</v>
      </c>
      <c r="AN20" s="97">
        <v>6624273</v>
      </c>
      <c r="AO20" s="108">
        <v>574.59</v>
      </c>
      <c r="AP20" s="97">
        <v>10927790</v>
      </c>
      <c r="AQ20" s="97">
        <v>6176157</v>
      </c>
      <c r="AR20" s="108">
        <v>565.17999999999995</v>
      </c>
      <c r="AS20" s="97">
        <v>44863966</v>
      </c>
      <c r="AT20" s="97">
        <v>26365117</v>
      </c>
      <c r="AU20" s="108">
        <v>587.66999999999996</v>
      </c>
      <c r="AV20" s="97">
        <v>11340593</v>
      </c>
      <c r="AW20" s="97">
        <v>5966398</v>
      </c>
      <c r="AX20" s="108">
        <v>526.11</v>
      </c>
      <c r="AY20" s="97">
        <v>11379096</v>
      </c>
      <c r="AZ20" s="97">
        <v>6974535</v>
      </c>
      <c r="BA20" s="108">
        <v>612.92999999999995</v>
      </c>
      <c r="BB20" s="97">
        <v>10651704</v>
      </c>
      <c r="BC20" s="97">
        <v>7335625</v>
      </c>
      <c r="BD20" s="108">
        <v>688.68</v>
      </c>
      <c r="BE20" s="97">
        <v>43229477</v>
      </c>
      <c r="BF20" s="97">
        <v>26665234</v>
      </c>
      <c r="BG20" s="108">
        <v>616.83000000000004</v>
      </c>
      <c r="BH20" s="97">
        <v>10996043</v>
      </c>
      <c r="BI20" s="97">
        <v>6927442</v>
      </c>
      <c r="BJ20" s="108">
        <v>629.99</v>
      </c>
      <c r="BK20" s="97">
        <v>10731415</v>
      </c>
      <c r="BL20" s="97">
        <v>6257790</v>
      </c>
      <c r="BM20" s="108">
        <v>583.13</v>
      </c>
      <c r="BN20" s="97">
        <v>10516224</v>
      </c>
      <c r="BO20" s="97">
        <v>6269221</v>
      </c>
      <c r="BP20" s="108">
        <v>596.15</v>
      </c>
      <c r="BQ20" s="97">
        <v>39368203</v>
      </c>
      <c r="BR20" s="97">
        <v>23009135</v>
      </c>
      <c r="BS20" s="108">
        <v>584.45987488938727</v>
      </c>
      <c r="BT20" s="97">
        <v>9836098</v>
      </c>
      <c r="BU20" s="97">
        <v>5675464</v>
      </c>
      <c r="BV20" s="108">
        <v>577</v>
      </c>
      <c r="BW20" s="97">
        <v>9399942</v>
      </c>
      <c r="BX20" s="97">
        <v>5332353</v>
      </c>
      <c r="BY20" s="108">
        <v>567.28</v>
      </c>
      <c r="BZ20" s="97">
        <v>10239640</v>
      </c>
      <c r="CA20" s="97">
        <v>6008731</v>
      </c>
      <c r="CB20" s="108">
        <v>586.80999999999995</v>
      </c>
    </row>
    <row r="21" spans="2:80" ht="15.75" thickTop="1" x14ac:dyDescent="0.25">
      <c r="B21" s="24" t="s">
        <v>206</v>
      </c>
      <c r="C21" s="27">
        <v>7396</v>
      </c>
      <c r="D21" s="29">
        <v>0</v>
      </c>
      <c r="E21" s="106">
        <v>0</v>
      </c>
      <c r="F21" s="27">
        <v>7678</v>
      </c>
      <c r="G21" s="29">
        <v>0</v>
      </c>
      <c r="H21" s="106" t="s">
        <v>207</v>
      </c>
      <c r="I21" s="415">
        <v>-3.6999999999999998E-2</v>
      </c>
      <c r="J21" s="106" t="s">
        <v>207</v>
      </c>
      <c r="L21" s="27">
        <v>6437</v>
      </c>
      <c r="M21" s="29">
        <v>0</v>
      </c>
      <c r="N21" s="106">
        <v>0</v>
      </c>
      <c r="O21" s="27">
        <v>6992</v>
      </c>
      <c r="P21" s="29" t="s">
        <v>207</v>
      </c>
      <c r="Q21" s="106" t="s">
        <v>207</v>
      </c>
      <c r="R21" s="27">
        <v>7925</v>
      </c>
      <c r="S21" s="29" t="s">
        <v>207</v>
      </c>
      <c r="T21" s="106" t="s">
        <v>207</v>
      </c>
      <c r="U21" s="27">
        <v>30339</v>
      </c>
      <c r="V21" s="29" t="s">
        <v>207</v>
      </c>
      <c r="W21" s="106" t="s">
        <v>207</v>
      </c>
      <c r="X21" s="27">
        <v>6763</v>
      </c>
      <c r="Y21" s="421">
        <v>0</v>
      </c>
      <c r="Z21" s="420">
        <v>0</v>
      </c>
      <c r="AA21" s="27">
        <v>7710</v>
      </c>
      <c r="AB21" s="29">
        <v>0</v>
      </c>
      <c r="AC21" s="106">
        <v>0</v>
      </c>
      <c r="AD21" s="27">
        <v>8188</v>
      </c>
      <c r="AE21" s="29">
        <v>0</v>
      </c>
      <c r="AF21" s="106">
        <v>0</v>
      </c>
      <c r="AG21" s="27">
        <v>29703</v>
      </c>
      <c r="AH21" s="29" t="s">
        <v>207</v>
      </c>
      <c r="AI21" s="106" t="s">
        <v>207</v>
      </c>
      <c r="AJ21" s="27">
        <v>6783</v>
      </c>
      <c r="AK21" s="29" t="s">
        <v>207</v>
      </c>
      <c r="AL21" s="106">
        <v>0</v>
      </c>
      <c r="AM21" s="27">
        <v>7370</v>
      </c>
      <c r="AN21" s="27" t="s">
        <v>207</v>
      </c>
      <c r="AO21" s="106" t="s">
        <v>207</v>
      </c>
      <c r="AP21" s="27">
        <v>7545</v>
      </c>
      <c r="AQ21" s="27" t="s">
        <v>207</v>
      </c>
      <c r="AR21" s="106" t="s">
        <v>207</v>
      </c>
      <c r="AS21" s="27">
        <v>30942</v>
      </c>
      <c r="AT21" s="27"/>
      <c r="AU21" s="106" t="s">
        <v>207</v>
      </c>
      <c r="AV21" s="27">
        <v>6761</v>
      </c>
      <c r="AW21" s="27" t="s">
        <v>207</v>
      </c>
      <c r="AX21" s="106" t="s">
        <v>207</v>
      </c>
      <c r="AY21" s="27">
        <v>6857</v>
      </c>
      <c r="AZ21" s="27" t="s">
        <v>207</v>
      </c>
      <c r="BA21" s="106" t="s">
        <v>207</v>
      </c>
      <c r="BB21" s="27">
        <v>9854</v>
      </c>
      <c r="BC21" s="27" t="s">
        <v>207</v>
      </c>
      <c r="BD21" s="106" t="s">
        <v>207</v>
      </c>
      <c r="BE21" s="27">
        <v>33074</v>
      </c>
      <c r="BF21" s="27" t="s">
        <v>207</v>
      </c>
      <c r="BG21" s="106" t="s">
        <v>207</v>
      </c>
      <c r="BH21" s="27">
        <v>7835</v>
      </c>
      <c r="BI21" s="27" t="s">
        <v>207</v>
      </c>
      <c r="BJ21" s="106" t="s">
        <v>207</v>
      </c>
      <c r="BK21" s="27">
        <v>8272</v>
      </c>
      <c r="BL21" s="27" t="s">
        <v>207</v>
      </c>
      <c r="BM21" s="106" t="s">
        <v>207</v>
      </c>
      <c r="BN21" s="27">
        <v>8560</v>
      </c>
      <c r="BO21" s="27" t="s">
        <v>207</v>
      </c>
      <c r="BP21" s="106" t="s">
        <v>207</v>
      </c>
      <c r="BQ21" s="27">
        <v>34089</v>
      </c>
      <c r="BR21" s="27">
        <v>0</v>
      </c>
      <c r="BS21" s="106" t="s">
        <v>207</v>
      </c>
      <c r="BT21" s="27">
        <v>7559</v>
      </c>
      <c r="BU21" s="27" t="s">
        <v>207</v>
      </c>
      <c r="BV21" s="106" t="s">
        <v>207</v>
      </c>
      <c r="BW21" s="27">
        <v>7970</v>
      </c>
      <c r="BX21" s="27" t="s">
        <v>207</v>
      </c>
      <c r="BY21" s="106" t="s">
        <v>207</v>
      </c>
      <c r="BZ21" s="27">
        <v>9406</v>
      </c>
      <c r="CA21" s="27" t="s">
        <v>207</v>
      </c>
      <c r="CB21" s="106" t="s">
        <v>207</v>
      </c>
    </row>
    <row r="22" spans="2:80" x14ac:dyDescent="0.25">
      <c r="B22" s="25" t="s">
        <v>208</v>
      </c>
      <c r="C22" s="64">
        <v>0</v>
      </c>
      <c r="D22" s="65">
        <v>27228</v>
      </c>
      <c r="E22" s="109">
        <v>0</v>
      </c>
      <c r="F22" s="64">
        <v>0</v>
      </c>
      <c r="G22" s="65">
        <v>224546</v>
      </c>
      <c r="H22" s="109" t="s">
        <v>207</v>
      </c>
      <c r="I22" s="109" t="s">
        <v>207</v>
      </c>
      <c r="J22" s="109" t="s">
        <v>207</v>
      </c>
      <c r="L22" s="64">
        <v>0</v>
      </c>
      <c r="M22" s="65">
        <v>-113145</v>
      </c>
      <c r="N22" s="109">
        <v>0</v>
      </c>
      <c r="O22" s="64" t="s">
        <v>207</v>
      </c>
      <c r="P22" s="65">
        <v>77702</v>
      </c>
      <c r="Q22" s="109" t="s">
        <v>207</v>
      </c>
      <c r="R22" s="64" t="s">
        <v>207</v>
      </c>
      <c r="S22" s="65">
        <v>-32457</v>
      </c>
      <c r="T22" s="109" t="s">
        <v>207</v>
      </c>
      <c r="U22" s="64" t="s">
        <v>207</v>
      </c>
      <c r="V22" s="65">
        <v>91584</v>
      </c>
      <c r="W22" s="109" t="s">
        <v>207</v>
      </c>
      <c r="X22" s="64">
        <v>0</v>
      </c>
      <c r="Y22" s="65">
        <v>-46050</v>
      </c>
      <c r="Z22" s="109">
        <v>0</v>
      </c>
      <c r="AA22" s="64">
        <v>0</v>
      </c>
      <c r="AB22" s="65">
        <v>68410</v>
      </c>
      <c r="AC22" s="109">
        <v>0</v>
      </c>
      <c r="AD22" s="64">
        <v>0</v>
      </c>
      <c r="AE22" s="65">
        <v>-155322</v>
      </c>
      <c r="AF22" s="109">
        <v>0</v>
      </c>
      <c r="AG22" s="64" t="s">
        <v>207</v>
      </c>
      <c r="AH22" s="65">
        <v>166418</v>
      </c>
      <c r="AI22" s="109" t="s">
        <v>207</v>
      </c>
      <c r="AJ22" s="64" t="s">
        <v>207</v>
      </c>
      <c r="AK22" s="65">
        <v>91649</v>
      </c>
      <c r="AL22" s="109" t="s">
        <v>207</v>
      </c>
      <c r="AM22" s="64" t="s">
        <v>207</v>
      </c>
      <c r="AN22" s="65">
        <v>-47525</v>
      </c>
      <c r="AO22" s="109" t="s">
        <v>207</v>
      </c>
      <c r="AP22" s="64" t="s">
        <v>207</v>
      </c>
      <c r="AQ22" s="65">
        <v>13439</v>
      </c>
      <c r="AR22" s="109" t="s">
        <v>207</v>
      </c>
      <c r="AS22" s="65"/>
      <c r="AT22" s="65">
        <v>-188662</v>
      </c>
      <c r="AU22" s="109" t="s">
        <v>207</v>
      </c>
      <c r="AV22" s="64" t="s">
        <v>207</v>
      </c>
      <c r="AW22" s="65">
        <v>61143</v>
      </c>
      <c r="AX22" s="109" t="s">
        <v>207</v>
      </c>
      <c r="AY22" s="64" t="s">
        <v>207</v>
      </c>
      <c r="AZ22" s="65">
        <v>-26837</v>
      </c>
      <c r="BA22" s="109" t="s">
        <v>207</v>
      </c>
      <c r="BB22" s="64" t="s">
        <v>207</v>
      </c>
      <c r="BC22" s="65">
        <v>77884</v>
      </c>
      <c r="BD22" s="109" t="s">
        <v>207</v>
      </c>
      <c r="BE22" s="65" t="s">
        <v>207</v>
      </c>
      <c r="BF22" s="65">
        <v>-14491</v>
      </c>
      <c r="BG22" s="109" t="s">
        <v>207</v>
      </c>
      <c r="BH22" s="64" t="s">
        <v>207</v>
      </c>
      <c r="BI22" s="65">
        <v>-14988</v>
      </c>
      <c r="BJ22" s="109" t="s">
        <v>207</v>
      </c>
      <c r="BK22" s="64" t="s">
        <v>207</v>
      </c>
      <c r="BL22" s="65">
        <v>-55728</v>
      </c>
      <c r="BM22" s="109" t="s">
        <v>207</v>
      </c>
      <c r="BN22" s="64" t="s">
        <v>207</v>
      </c>
      <c r="BO22" s="65">
        <v>5794</v>
      </c>
      <c r="BP22" s="109" t="s">
        <v>207</v>
      </c>
      <c r="BQ22" s="65" t="s">
        <v>207</v>
      </c>
      <c r="BR22" s="65">
        <v>8867</v>
      </c>
      <c r="BS22" s="109" t="s">
        <v>207</v>
      </c>
      <c r="BT22" s="64" t="s">
        <v>207</v>
      </c>
      <c r="BU22" s="65">
        <v>109738</v>
      </c>
      <c r="BV22" s="109" t="s">
        <v>207</v>
      </c>
      <c r="BW22" s="65" t="s">
        <v>207</v>
      </c>
      <c r="BX22" s="65">
        <v>-104793</v>
      </c>
      <c r="BY22" s="109" t="s">
        <v>207</v>
      </c>
      <c r="BZ22" s="65" t="s">
        <v>207</v>
      </c>
      <c r="CA22" s="65">
        <v>-152833</v>
      </c>
      <c r="CB22" s="109" t="s">
        <v>207</v>
      </c>
    </row>
    <row r="23" spans="2:80" x14ac:dyDescent="0.25">
      <c r="B23" s="26" t="s">
        <v>209</v>
      </c>
      <c r="C23" s="29">
        <v>13483245</v>
      </c>
      <c r="D23" s="29">
        <v>8365833</v>
      </c>
      <c r="E23" s="96">
        <v>618.78</v>
      </c>
      <c r="F23" s="29">
        <v>12660993</v>
      </c>
      <c r="G23" s="29">
        <v>8250671</v>
      </c>
      <c r="H23" s="96">
        <f>G23*1000/F23</f>
        <v>651.66065568474767</v>
      </c>
      <c r="I23" s="417">
        <f>C23/F23-1</f>
        <v>6.4943721238926555E-2</v>
      </c>
      <c r="J23" s="417">
        <f t="shared" ref="J23:J25" si="12">D23/G23-1</f>
        <v>1.3957895060898728E-2</v>
      </c>
      <c r="L23" s="29">
        <v>13239212</v>
      </c>
      <c r="M23" s="29">
        <v>7758415</v>
      </c>
      <c r="N23" s="96">
        <v>594.85</v>
      </c>
      <c r="O23" s="29">
        <v>13155868</v>
      </c>
      <c r="P23" s="29">
        <v>7539266</v>
      </c>
      <c r="Q23" s="96">
        <v>567.47</v>
      </c>
      <c r="R23" s="29">
        <v>12753429</v>
      </c>
      <c r="S23" s="29">
        <v>7264509</v>
      </c>
      <c r="T23" s="96">
        <f>T20</f>
        <v>572.51294260313284</v>
      </c>
      <c r="U23" s="29">
        <v>50584122</v>
      </c>
      <c r="V23" s="29">
        <v>29790980</v>
      </c>
      <c r="W23" s="96">
        <f>W20</f>
        <v>587.48117821370556</v>
      </c>
      <c r="X23" s="29">
        <v>12711821</v>
      </c>
      <c r="Y23" s="29">
        <v>7312969</v>
      </c>
      <c r="Z23" s="96">
        <f>Z20</f>
        <v>579.21963048102577</v>
      </c>
      <c r="AA23" s="29">
        <v>12687814</v>
      </c>
      <c r="AB23" s="29">
        <v>7210142</v>
      </c>
      <c r="AC23" s="96">
        <f>AC20</f>
        <v>563.22345621140016</v>
      </c>
      <c r="AD23" s="29">
        <v>12523494</v>
      </c>
      <c r="AE23" s="29">
        <v>7017198</v>
      </c>
      <c r="AF23" s="96">
        <f>AF20</f>
        <v>573.09985069482116</v>
      </c>
      <c r="AG23" s="29">
        <v>49717966</v>
      </c>
      <c r="AH23" s="29">
        <v>27443087</v>
      </c>
      <c r="AI23" s="96">
        <f>AI20</f>
        <v>548.95597779298498</v>
      </c>
      <c r="AJ23" s="29">
        <v>12336582</v>
      </c>
      <c r="AK23" s="29">
        <v>6994224</v>
      </c>
      <c r="AL23" s="96">
        <f>AL20</f>
        <v>559.82867198402823</v>
      </c>
      <c r="AM23" s="29">
        <v>11536021</v>
      </c>
      <c r="AN23" s="29">
        <v>6576748</v>
      </c>
      <c r="AO23" s="96">
        <v>574.59</v>
      </c>
      <c r="AP23" s="29">
        <v>10935335</v>
      </c>
      <c r="AQ23" s="29">
        <v>6189596</v>
      </c>
      <c r="AR23" s="96">
        <v>565.17999999999995</v>
      </c>
      <c r="AS23" s="29">
        <v>44894908</v>
      </c>
      <c r="AT23" s="29">
        <v>26176455</v>
      </c>
      <c r="AU23" s="96">
        <v>587.66999999999996</v>
      </c>
      <c r="AV23" s="29">
        <v>11347354</v>
      </c>
      <c r="AW23" s="29">
        <v>6027541</v>
      </c>
      <c r="AX23" s="96">
        <v>526.11</v>
      </c>
      <c r="AY23" s="29">
        <v>11385953</v>
      </c>
      <c r="AZ23" s="29">
        <v>6947698</v>
      </c>
      <c r="BA23" s="96">
        <v>612.92999999999995</v>
      </c>
      <c r="BB23" s="29">
        <v>10661558</v>
      </c>
      <c r="BC23" s="29">
        <v>7413509</v>
      </c>
      <c r="BD23" s="96">
        <f>BD20</f>
        <v>688.68</v>
      </c>
      <c r="BE23" s="29">
        <v>43262551</v>
      </c>
      <c r="BF23" s="29">
        <v>26650743</v>
      </c>
      <c r="BG23" s="96">
        <v>616.83000000000004</v>
      </c>
      <c r="BH23" s="29">
        <v>11003878</v>
      </c>
      <c r="BI23" s="29">
        <v>6912454</v>
      </c>
      <c r="BJ23" s="96">
        <v>629.99</v>
      </c>
      <c r="BK23" s="29">
        <v>10739687</v>
      </c>
      <c r="BL23" s="29">
        <v>6202062</v>
      </c>
      <c r="BM23" s="96">
        <v>583.13</v>
      </c>
      <c r="BN23" s="29">
        <v>10524784</v>
      </c>
      <c r="BO23" s="29">
        <v>6275015</v>
      </c>
      <c r="BP23" s="96">
        <v>596.21</v>
      </c>
      <c r="BQ23" s="29">
        <v>39402292</v>
      </c>
      <c r="BR23" s="29">
        <v>23018002</v>
      </c>
      <c r="BS23" s="96">
        <v>584.45987488938727</v>
      </c>
      <c r="BT23" s="29">
        <v>9843657</v>
      </c>
      <c r="BU23" s="29">
        <v>5785202</v>
      </c>
      <c r="BV23" s="96">
        <v>587.71</v>
      </c>
      <c r="BW23" s="29">
        <v>9407912</v>
      </c>
      <c r="BX23" s="29">
        <v>5227560</v>
      </c>
      <c r="BY23" s="96">
        <v>555.66</v>
      </c>
      <c r="BZ23" s="29">
        <v>10249046</v>
      </c>
      <c r="CA23" s="29">
        <v>5855898</v>
      </c>
      <c r="CB23" s="96">
        <v>571.36</v>
      </c>
    </row>
    <row r="24" spans="2:80" x14ac:dyDescent="0.25">
      <c r="B24" s="25" t="s">
        <v>210</v>
      </c>
      <c r="C24" s="28">
        <v>5605547</v>
      </c>
      <c r="D24" s="28">
        <v>1352620</v>
      </c>
      <c r="E24" s="107">
        <f>D24*1000/C24</f>
        <v>241.30026917979637</v>
      </c>
      <c r="F24" s="28">
        <v>4762961</v>
      </c>
      <c r="G24" s="28">
        <v>1338863</v>
      </c>
      <c r="H24" s="107">
        <f>G24*1000/F24</f>
        <v>281.09887945754753</v>
      </c>
      <c r="I24" s="414">
        <f>C24/F24-1</f>
        <v>0.17690382096347212</v>
      </c>
      <c r="J24" s="414">
        <v>0</v>
      </c>
      <c r="L24" s="28">
        <v>5235258</v>
      </c>
      <c r="M24" s="28">
        <v>1254410</v>
      </c>
      <c r="N24" s="107">
        <v>239.61</v>
      </c>
      <c r="O24" s="28">
        <v>5042543</v>
      </c>
      <c r="P24" s="28">
        <v>1162502</v>
      </c>
      <c r="Q24" s="107">
        <v>230.54</v>
      </c>
      <c r="R24" s="28">
        <v>4825648</v>
      </c>
      <c r="S24" s="28">
        <v>1191775</v>
      </c>
      <c r="T24" s="107">
        <f>S24*1000/R24</f>
        <v>246.9668322264699</v>
      </c>
      <c r="U24" s="28">
        <v>17191591</v>
      </c>
      <c r="V24" s="28">
        <v>4500121</v>
      </c>
      <c r="W24" s="107">
        <f>V24*1000/U24</f>
        <v>261.76291653285608</v>
      </c>
      <c r="X24" s="28">
        <v>4200330</v>
      </c>
      <c r="Y24" s="28">
        <v>1143909</v>
      </c>
      <c r="Z24" s="107">
        <f>Y24*1000/X24</f>
        <v>272.33788773739207</v>
      </c>
      <c r="AA24" s="28">
        <v>3952637</v>
      </c>
      <c r="AB24" s="28">
        <v>966330</v>
      </c>
      <c r="AC24" s="107">
        <f>AB24*1000/AA24</f>
        <v>244.47729452514866</v>
      </c>
      <c r="AD24" s="28">
        <v>4275663</v>
      </c>
      <c r="AE24" s="28">
        <v>1051019</v>
      </c>
      <c r="AF24" s="107">
        <f>AE24*1000/AD24</f>
        <v>245.81427488555576</v>
      </c>
      <c r="AG24" s="28">
        <v>17328482</v>
      </c>
      <c r="AH24" s="28">
        <v>4183077</v>
      </c>
      <c r="AI24" s="107">
        <f>AH24*1000/AG24</f>
        <v>241.39892923107749</v>
      </c>
      <c r="AJ24" s="28">
        <v>4410689</v>
      </c>
      <c r="AK24" s="28">
        <v>1042287</v>
      </c>
      <c r="AL24" s="107">
        <f>AK24*1000/AJ24</f>
        <v>236.30933851831313</v>
      </c>
      <c r="AM24" s="28">
        <v>4136944</v>
      </c>
      <c r="AN24" s="28">
        <v>969884</v>
      </c>
      <c r="AO24" s="107">
        <v>234.44</v>
      </c>
      <c r="AP24" s="28">
        <v>4038776</v>
      </c>
      <c r="AQ24" s="28">
        <v>964188</v>
      </c>
      <c r="AR24" s="107">
        <v>238.73</v>
      </c>
      <c r="AS24" s="28">
        <v>16776567</v>
      </c>
      <c r="AT24" s="28">
        <v>3893503</v>
      </c>
      <c r="AU24" s="107">
        <v>232.08</v>
      </c>
      <c r="AV24" s="28">
        <v>4597695</v>
      </c>
      <c r="AW24" s="28">
        <v>1037053</v>
      </c>
      <c r="AX24" s="107">
        <v>230.11</v>
      </c>
      <c r="AY24" s="28">
        <v>3847121</v>
      </c>
      <c r="AZ24" s="28">
        <v>884910</v>
      </c>
      <c r="BA24" s="107">
        <v>230.02</v>
      </c>
      <c r="BB24" s="28">
        <v>3700905</v>
      </c>
      <c r="BC24" s="28">
        <v>866323</v>
      </c>
      <c r="BD24" s="107">
        <v>234.53</v>
      </c>
      <c r="BE24" s="28">
        <v>12952726</v>
      </c>
      <c r="BF24" s="28">
        <v>3023921</v>
      </c>
      <c r="BG24" s="107">
        <v>233.46</v>
      </c>
      <c r="BH24" s="28">
        <v>3026922</v>
      </c>
      <c r="BI24" s="28">
        <v>757429</v>
      </c>
      <c r="BJ24" s="107">
        <v>250.23</v>
      </c>
      <c r="BK24" s="28">
        <v>2612137</v>
      </c>
      <c r="BL24" s="28">
        <v>653719</v>
      </c>
      <c r="BM24" s="107">
        <v>250.26</v>
      </c>
      <c r="BN24" s="28">
        <v>2716110</v>
      </c>
      <c r="BO24" s="28">
        <v>750541</v>
      </c>
      <c r="BP24" s="107">
        <v>276.33</v>
      </c>
      <c r="BQ24" s="28">
        <v>13906848</v>
      </c>
      <c r="BR24" s="28">
        <v>3363012</v>
      </c>
      <c r="BS24" s="107">
        <v>241.82417180370419</v>
      </c>
      <c r="BT24" s="28">
        <v>3150749</v>
      </c>
      <c r="BU24" s="28">
        <v>818168</v>
      </c>
      <c r="BV24" s="107">
        <v>259.67</v>
      </c>
      <c r="BW24" s="28">
        <v>3401541</v>
      </c>
      <c r="BX24" s="28">
        <v>726004</v>
      </c>
      <c r="BY24" s="107">
        <v>213.43</v>
      </c>
      <c r="BZ24" s="28">
        <v>3224555</v>
      </c>
      <c r="CA24" s="28">
        <v>862360</v>
      </c>
      <c r="CB24" s="107">
        <v>267.44</v>
      </c>
    </row>
    <row r="25" spans="2:80" x14ac:dyDescent="0.25">
      <c r="B25" s="24" t="s">
        <v>211</v>
      </c>
      <c r="C25" s="27">
        <v>0</v>
      </c>
      <c r="D25" s="27">
        <v>43496</v>
      </c>
      <c r="E25" s="106">
        <v>0</v>
      </c>
      <c r="F25" s="27">
        <v>0</v>
      </c>
      <c r="G25" s="27">
        <v>32375</v>
      </c>
      <c r="H25" s="106">
        <v>0</v>
      </c>
      <c r="I25" s="106">
        <v>0</v>
      </c>
      <c r="J25" s="415">
        <f t="shared" si="12"/>
        <v>0.34350579150579152</v>
      </c>
      <c r="L25" s="27">
        <v>0</v>
      </c>
      <c r="M25" s="27">
        <v>66474</v>
      </c>
      <c r="N25" s="106">
        <v>0</v>
      </c>
      <c r="O25" s="27" t="s">
        <v>207</v>
      </c>
      <c r="P25" s="27">
        <v>-15389</v>
      </c>
      <c r="Q25" s="106" t="s">
        <v>207</v>
      </c>
      <c r="R25" s="27" t="s">
        <v>207</v>
      </c>
      <c r="S25" s="27">
        <v>-81872</v>
      </c>
      <c r="T25" s="106">
        <v>0</v>
      </c>
      <c r="U25" s="27" t="s">
        <v>207</v>
      </c>
      <c r="V25" s="27">
        <v>50125</v>
      </c>
      <c r="W25" s="106">
        <v>0</v>
      </c>
      <c r="X25" s="422">
        <v>0</v>
      </c>
      <c r="Y25" s="27">
        <v>99218</v>
      </c>
      <c r="Z25" s="106">
        <v>0</v>
      </c>
      <c r="AA25" s="27">
        <v>0</v>
      </c>
      <c r="AB25" s="27">
        <v>-32395</v>
      </c>
      <c r="AC25" s="106">
        <v>0</v>
      </c>
      <c r="AD25" s="27">
        <v>0</v>
      </c>
      <c r="AE25" s="27">
        <v>-49073</v>
      </c>
      <c r="AF25" s="106" t="s">
        <v>207</v>
      </c>
      <c r="AG25" s="27" t="s">
        <v>207</v>
      </c>
      <c r="AH25" s="27">
        <v>45301</v>
      </c>
      <c r="AI25" s="106">
        <v>0</v>
      </c>
      <c r="AJ25" s="27" t="s">
        <v>207</v>
      </c>
      <c r="AK25" s="27">
        <v>93509</v>
      </c>
      <c r="AL25" s="106" t="s">
        <v>207</v>
      </c>
      <c r="AM25" s="27" t="s">
        <v>207</v>
      </c>
      <c r="AN25" s="27">
        <v>-17993</v>
      </c>
      <c r="AO25" s="106" t="s">
        <v>207</v>
      </c>
      <c r="AP25" s="27" t="s">
        <v>207</v>
      </c>
      <c r="AQ25" s="27">
        <v>-58440</v>
      </c>
      <c r="AR25" s="106" t="s">
        <v>207</v>
      </c>
      <c r="AS25" s="27"/>
      <c r="AT25" s="27">
        <v>88430</v>
      </c>
      <c r="AU25" s="106" t="s">
        <v>207</v>
      </c>
      <c r="AV25" s="27" t="s">
        <v>207</v>
      </c>
      <c r="AW25" s="27">
        <v>41188</v>
      </c>
      <c r="AX25" s="106" t="s">
        <v>207</v>
      </c>
      <c r="AY25" s="29" t="s">
        <v>207</v>
      </c>
      <c r="AZ25" s="27">
        <v>11944</v>
      </c>
      <c r="BA25" s="106" t="s">
        <v>207</v>
      </c>
      <c r="BB25" s="29" t="s">
        <v>207</v>
      </c>
      <c r="BC25" s="27">
        <v>24224</v>
      </c>
      <c r="BD25" s="106" t="s">
        <v>207</v>
      </c>
      <c r="BE25" s="27" t="s">
        <v>207</v>
      </c>
      <c r="BF25" s="27">
        <v>-55410</v>
      </c>
      <c r="BG25" s="106" t="s">
        <v>207</v>
      </c>
      <c r="BH25" s="29" t="s">
        <v>207</v>
      </c>
      <c r="BI25" s="27">
        <v>70329</v>
      </c>
      <c r="BJ25" s="106" t="s">
        <v>207</v>
      </c>
      <c r="BK25" s="29" t="s">
        <v>207</v>
      </c>
      <c r="BL25" s="27">
        <v>-18048</v>
      </c>
      <c r="BM25" s="106" t="s">
        <v>207</v>
      </c>
      <c r="BN25" s="29" t="s">
        <v>207</v>
      </c>
      <c r="BO25" s="27">
        <v>-73719</v>
      </c>
      <c r="BP25" s="106" t="s">
        <v>207</v>
      </c>
      <c r="BQ25" s="27" t="s">
        <v>207</v>
      </c>
      <c r="BR25" s="27">
        <v>51067</v>
      </c>
      <c r="BS25" s="106"/>
      <c r="BT25" s="29" t="s">
        <v>207</v>
      </c>
      <c r="BU25" s="27">
        <v>89541</v>
      </c>
      <c r="BV25" s="106" t="s">
        <v>207</v>
      </c>
      <c r="BW25" s="27" t="s">
        <v>207</v>
      </c>
      <c r="BX25" s="27">
        <v>-33550</v>
      </c>
      <c r="BY25" s="106" t="s">
        <v>207</v>
      </c>
      <c r="BZ25" s="27" t="s">
        <v>207</v>
      </c>
      <c r="CA25" s="27">
        <v>49180</v>
      </c>
      <c r="CB25" s="106" t="s">
        <v>207</v>
      </c>
    </row>
    <row r="26" spans="2:80" ht="15.75" thickBot="1" x14ac:dyDescent="0.3">
      <c r="B26" s="99" t="s">
        <v>648</v>
      </c>
      <c r="C26" s="97">
        <v>19088792</v>
      </c>
      <c r="D26" s="97">
        <v>9761949</v>
      </c>
      <c r="E26" s="108">
        <f>D26*1000/C26</f>
        <v>511.3968971949613</v>
      </c>
      <c r="F26" s="97">
        <v>17423954</v>
      </c>
      <c r="G26" s="97">
        <v>9621909</v>
      </c>
      <c r="H26" s="108">
        <f>(G26-G25-G22)*1000/(F26-F21)</f>
        <v>537.71472156274967</v>
      </c>
      <c r="I26" s="416">
        <f>C26/F26-1</f>
        <v>9.5548805971365613E-2</v>
      </c>
      <c r="J26" s="416">
        <f t="shared" ref="J26" si="13">D26/G26-1</f>
        <v>1.455428439408446E-2</v>
      </c>
      <c r="L26" s="97">
        <v>18474470</v>
      </c>
      <c r="M26" s="97">
        <v>9079299</v>
      </c>
      <c r="N26" s="108">
        <v>494.15</v>
      </c>
      <c r="O26" s="97">
        <v>18198411</v>
      </c>
      <c r="P26" s="97">
        <v>8686379</v>
      </c>
      <c r="Q26" s="108">
        <v>474.07</v>
      </c>
      <c r="R26" s="97">
        <v>17579077</v>
      </c>
      <c r="S26" s="97">
        <v>8374412</v>
      </c>
      <c r="T26" s="108">
        <f>(S26-S25-S22)*1000/(R26-R21)</f>
        <v>483.10668532148605</v>
      </c>
      <c r="U26" s="97">
        <v>67775713</v>
      </c>
      <c r="V26" s="97">
        <v>34341226</v>
      </c>
      <c r="W26" s="108">
        <f>(V26-V25-V22)*1000/(U26-U21)</f>
        <v>504.82438845197015</v>
      </c>
      <c r="X26" s="97">
        <v>16912151</v>
      </c>
      <c r="Y26" s="97">
        <v>8556096</v>
      </c>
      <c r="Z26" s="108">
        <f>(Y26-Y25-Y22)*1000/(X26-X21)</f>
        <v>502.97147867886855</v>
      </c>
      <c r="AA26" s="97">
        <v>16640451</v>
      </c>
      <c r="AB26" s="97">
        <v>8144077</v>
      </c>
      <c r="AC26" s="108">
        <f>(AB26-AB25-AB22)*1000/(AA26-AA21)</f>
        <v>487.47599689071092</v>
      </c>
      <c r="AD26" s="97">
        <v>16799157</v>
      </c>
      <c r="AE26" s="97">
        <v>8019144</v>
      </c>
      <c r="AF26" s="108">
        <f>(AE26-AE25-AE22)*1000/(AD26-AD21)</f>
        <v>489.75964400863347</v>
      </c>
      <c r="AG26" s="97">
        <v>67046448</v>
      </c>
      <c r="AH26" s="97">
        <v>31671465</v>
      </c>
      <c r="AI26" s="108">
        <f>(AH26-AH25-AH22)*1000/(AG26-AG21)</f>
        <v>469.43112501211453</v>
      </c>
      <c r="AJ26" s="97">
        <v>16747271</v>
      </c>
      <c r="AK26" s="97">
        <v>8130020</v>
      </c>
      <c r="AL26" s="108">
        <f>(AK26-AK25-AK22)*1000/(AJ26-AJ21)</f>
        <v>474.58962964520509</v>
      </c>
      <c r="AM26" s="97">
        <v>15672965</v>
      </c>
      <c r="AN26" s="97">
        <v>7528639</v>
      </c>
      <c r="AO26" s="108">
        <v>484.77</v>
      </c>
      <c r="AP26" s="97">
        <v>14974111</v>
      </c>
      <c r="AQ26" s="97">
        <v>7095344</v>
      </c>
      <c r="AR26" s="108">
        <v>477.09</v>
      </c>
      <c r="AS26" s="97">
        <v>61671475</v>
      </c>
      <c r="AT26" s="97">
        <v>30158388</v>
      </c>
      <c r="AU26" s="108">
        <v>490.89</v>
      </c>
      <c r="AV26" s="97">
        <v>15945049</v>
      </c>
      <c r="AW26" s="97">
        <v>7105782</v>
      </c>
      <c r="AX26" s="108">
        <v>441.93</v>
      </c>
      <c r="AY26" s="97">
        <v>15233074</v>
      </c>
      <c r="AZ26" s="97">
        <v>7844552</v>
      </c>
      <c r="BA26" s="108">
        <v>516.17999999999995</v>
      </c>
      <c r="BB26" s="97">
        <v>14362463</v>
      </c>
      <c r="BC26" s="97">
        <v>8304056</v>
      </c>
      <c r="BD26" s="108">
        <v>571.46</v>
      </c>
      <c r="BE26" s="97">
        <v>56215277</v>
      </c>
      <c r="BF26" s="97">
        <v>29619254</v>
      </c>
      <c r="BG26" s="108">
        <v>528.44000000000005</v>
      </c>
      <c r="BH26" s="97">
        <v>14030800</v>
      </c>
      <c r="BI26" s="97">
        <v>7740212</v>
      </c>
      <c r="BJ26" s="108">
        <v>548.02</v>
      </c>
      <c r="BK26" s="97">
        <v>13351824</v>
      </c>
      <c r="BL26" s="97">
        <v>6837733</v>
      </c>
      <c r="BM26" s="108">
        <v>517.97</v>
      </c>
      <c r="BN26" s="97">
        <v>13240894</v>
      </c>
      <c r="BO26" s="97">
        <v>6951837</v>
      </c>
      <c r="BP26" s="108">
        <v>525.03</v>
      </c>
      <c r="BQ26" s="97">
        <v>53309140</v>
      </c>
      <c r="BR26" s="97">
        <v>26432081</v>
      </c>
      <c r="BS26" s="108">
        <v>495.01870960198613</v>
      </c>
      <c r="BT26" s="97">
        <v>12994406</v>
      </c>
      <c r="BU26" s="97">
        <v>6692911</v>
      </c>
      <c r="BV26" s="108">
        <v>499.73</v>
      </c>
      <c r="BW26" s="97">
        <v>12809453</v>
      </c>
      <c r="BX26" s="97">
        <v>5920014</v>
      </c>
      <c r="BY26" s="108">
        <v>472.96</v>
      </c>
      <c r="BZ26" s="97">
        <v>13473601</v>
      </c>
      <c r="CA26" s="97">
        <v>6767438</v>
      </c>
      <c r="CB26" s="108">
        <v>502.27</v>
      </c>
    </row>
    <row r="27" spans="2:80" ht="15.75" thickTop="1" x14ac:dyDescent="0.25">
      <c r="U27" s="327"/>
      <c r="V27" s="327"/>
      <c r="X27" s="327"/>
      <c r="Y27" s="327"/>
      <c r="AA27" s="327"/>
      <c r="AB27" s="327"/>
    </row>
    <row r="28" spans="2:80" x14ac:dyDescent="0.25">
      <c r="B28" s="500" t="s">
        <v>647</v>
      </c>
      <c r="C28" s="500"/>
      <c r="D28" s="500"/>
      <c r="E28" s="500"/>
      <c r="F28" s="500"/>
      <c r="H28" s="370"/>
      <c r="T28" s="467"/>
      <c r="U28" s="326"/>
      <c r="V28" s="326"/>
      <c r="X28" s="326"/>
      <c r="Y28" s="23"/>
      <c r="Z28" s="326"/>
      <c r="AA28" s="326"/>
      <c r="AB28" s="326"/>
    </row>
    <row r="29" spans="2:80" x14ac:dyDescent="0.25">
      <c r="P29" s="337"/>
      <c r="T29" s="467"/>
      <c r="U29" s="326"/>
      <c r="V29" s="326"/>
      <c r="X29" s="326"/>
      <c r="Y29" s="23"/>
      <c r="Z29" s="326"/>
      <c r="AA29" s="326"/>
      <c r="AB29" s="326"/>
    </row>
    <row r="30" spans="2:80" x14ac:dyDescent="0.25">
      <c r="T30" s="467"/>
      <c r="U30" s="326"/>
      <c r="V30" s="326"/>
      <c r="X30" s="326"/>
      <c r="Y30" s="23"/>
      <c r="Z30" s="326"/>
      <c r="AA30" s="326"/>
      <c r="AB30" s="326"/>
    </row>
    <row r="31" spans="2:80" ht="20.25" x14ac:dyDescent="0.3">
      <c r="B31" s="391" t="s">
        <v>213</v>
      </c>
      <c r="C31" s="392"/>
      <c r="D31" s="393"/>
      <c r="T31" s="467"/>
      <c r="U31" s="326"/>
      <c r="V31" s="326"/>
      <c r="X31" s="326"/>
      <c r="Y31" s="23"/>
      <c r="Z31" s="326"/>
      <c r="AA31" s="326"/>
      <c r="AB31" s="326"/>
    </row>
    <row r="32" spans="2:80" x14ac:dyDescent="0.25">
      <c r="B32" s="394"/>
      <c r="C32" s="394"/>
      <c r="D32" s="394"/>
      <c r="T32" s="467"/>
      <c r="U32" s="326"/>
      <c r="V32" s="326"/>
      <c r="X32" s="326"/>
      <c r="Y32" s="23"/>
      <c r="Z32" s="326"/>
      <c r="AA32" s="326"/>
      <c r="AB32" s="326"/>
    </row>
    <row r="33" spans="2:28" ht="15.75" thickBot="1" x14ac:dyDescent="0.3">
      <c r="B33" s="395" t="s">
        <v>167</v>
      </c>
      <c r="C33" s="394"/>
      <c r="D33" s="394"/>
      <c r="T33" s="468"/>
      <c r="U33" s="326"/>
      <c r="V33" s="326"/>
      <c r="X33" s="326"/>
      <c r="Y33" s="326"/>
      <c r="AA33" s="326"/>
      <c r="AB33" s="326"/>
    </row>
    <row r="34" spans="2:28" ht="15.75" thickTop="1" x14ac:dyDescent="0.25">
      <c r="B34" s="497"/>
      <c r="C34" s="496">
        <v>2025</v>
      </c>
      <c r="D34" s="496"/>
      <c r="E34" s="496"/>
      <c r="F34" s="498">
        <v>2024</v>
      </c>
      <c r="G34" s="498"/>
      <c r="H34" s="498"/>
      <c r="I34" s="499" t="s">
        <v>171</v>
      </c>
      <c r="J34" s="499"/>
      <c r="T34" s="467"/>
      <c r="X34" s="326"/>
      <c r="AA34" s="326"/>
    </row>
    <row r="35" spans="2:28" ht="75" x14ac:dyDescent="0.25">
      <c r="B35" s="497"/>
      <c r="C35" s="325" t="s">
        <v>191</v>
      </c>
      <c r="D35" s="325" t="s">
        <v>192</v>
      </c>
      <c r="E35" s="325" t="s">
        <v>193</v>
      </c>
      <c r="F35" s="325" t="s">
        <v>191</v>
      </c>
      <c r="G35" s="325" t="s">
        <v>192</v>
      </c>
      <c r="H35" s="325" t="s">
        <v>193</v>
      </c>
      <c r="I35" s="325" t="s">
        <v>191</v>
      </c>
      <c r="J35" s="325" t="s">
        <v>192</v>
      </c>
      <c r="T35" s="467"/>
      <c r="X35" s="326"/>
      <c r="AA35" s="326"/>
    </row>
    <row r="36" spans="2:28" x14ac:dyDescent="0.25">
      <c r="B36" s="24" t="s">
        <v>198</v>
      </c>
      <c r="C36" s="27">
        <v>15081976</v>
      </c>
      <c r="D36" s="27">
        <v>14259213</v>
      </c>
      <c r="E36" s="106">
        <f>D36*1000/C36</f>
        <v>945.44726765246151</v>
      </c>
      <c r="F36" s="27">
        <v>14430293</v>
      </c>
      <c r="G36" s="27">
        <v>12970964</v>
      </c>
      <c r="H36" s="106">
        <f>G36*1000/F36</f>
        <v>898.87045259579963</v>
      </c>
      <c r="I36" s="396">
        <f>C36/F36-1</f>
        <v>4.5160760076042861E-2</v>
      </c>
      <c r="J36" s="396">
        <f>D36/G36-1</f>
        <v>9.931790728892631E-2</v>
      </c>
      <c r="T36" s="468"/>
      <c r="X36" s="326"/>
      <c r="AA36" s="326"/>
    </row>
    <row r="37" spans="2:28" x14ac:dyDescent="0.25">
      <c r="B37" s="25" t="s">
        <v>199</v>
      </c>
      <c r="C37" s="28">
        <v>18589692</v>
      </c>
      <c r="D37" s="28">
        <v>5104698</v>
      </c>
      <c r="E37" s="107">
        <f t="shared" ref="E37:E43" si="14">D37*1000/C37</f>
        <v>274.59830964386072</v>
      </c>
      <c r="F37" s="28">
        <v>17820062</v>
      </c>
      <c r="G37" s="28">
        <v>5376852</v>
      </c>
      <c r="H37" s="107">
        <f t="shared" ref="H37:H43" si="15">G37*1000/F37</f>
        <v>301.73026334027344</v>
      </c>
      <c r="I37" s="397">
        <f>C37/F37-1</f>
        <v>4.3188963091149724E-2</v>
      </c>
      <c r="J37" s="397">
        <f t="shared" ref="J37:J43" si="16">D37/G37-1</f>
        <v>-5.0615862218264529E-2</v>
      </c>
      <c r="T37" s="467"/>
      <c r="X37" s="326"/>
      <c r="AA37" s="326"/>
    </row>
    <row r="38" spans="2:28" x14ac:dyDescent="0.25">
      <c r="B38" s="24" t="s">
        <v>200</v>
      </c>
      <c r="C38" s="27">
        <v>12350345</v>
      </c>
      <c r="D38" s="27">
        <v>6805292</v>
      </c>
      <c r="E38" s="106">
        <f t="shared" si="14"/>
        <v>551.02039659620846</v>
      </c>
      <c r="F38" s="27">
        <v>11801947</v>
      </c>
      <c r="G38" s="27">
        <v>6613450</v>
      </c>
      <c r="H38" s="106">
        <f t="shared" si="15"/>
        <v>560.36940345520952</v>
      </c>
      <c r="I38" s="396">
        <f t="shared" ref="I38:I42" si="17">C38/F38-1</f>
        <v>4.6466739767599297E-2</v>
      </c>
      <c r="J38" s="396">
        <f t="shared" si="16"/>
        <v>2.9007855204167265E-2</v>
      </c>
      <c r="X38" s="326"/>
      <c r="AA38" s="326"/>
    </row>
    <row r="39" spans="2:28" x14ac:dyDescent="0.25">
      <c r="B39" s="25" t="s">
        <v>201</v>
      </c>
      <c r="C39" s="28">
        <v>3749606</v>
      </c>
      <c r="D39" s="28">
        <v>2665782</v>
      </c>
      <c r="E39" s="107">
        <f t="shared" si="14"/>
        <v>710.94989713585903</v>
      </c>
      <c r="F39" s="28">
        <v>3577553</v>
      </c>
      <c r="G39" s="28">
        <v>2527684</v>
      </c>
      <c r="H39" s="107">
        <f t="shared" si="15"/>
        <v>706.53991708857984</v>
      </c>
      <c r="I39" s="397">
        <f t="shared" si="17"/>
        <v>4.8092369281461433E-2</v>
      </c>
      <c r="J39" s="397">
        <f t="shared" si="16"/>
        <v>5.4634202693058187E-2</v>
      </c>
      <c r="X39" s="326"/>
      <c r="AA39" s="326"/>
    </row>
    <row r="40" spans="2:28" x14ac:dyDescent="0.25">
      <c r="B40" s="24" t="s">
        <v>202</v>
      </c>
      <c r="C40" s="27">
        <v>1156763</v>
      </c>
      <c r="D40" s="27">
        <v>960673</v>
      </c>
      <c r="E40" s="106">
        <f t="shared" si="14"/>
        <v>830.48385883711705</v>
      </c>
      <c r="F40" s="27">
        <v>1031480</v>
      </c>
      <c r="G40" s="27">
        <v>937112</v>
      </c>
      <c r="H40" s="106">
        <f t="shared" si="15"/>
        <v>908.51204095086666</v>
      </c>
      <c r="I40" s="396">
        <f t="shared" si="17"/>
        <v>0.12145945631519761</v>
      </c>
      <c r="J40" s="396">
        <f t="shared" si="16"/>
        <v>2.5142138826522276E-2</v>
      </c>
    </row>
    <row r="41" spans="2:28" x14ac:dyDescent="0.25">
      <c r="B41" s="25" t="s">
        <v>203</v>
      </c>
      <c r="C41" s="28">
        <v>945998</v>
      </c>
      <c r="D41" s="28">
        <v>589939</v>
      </c>
      <c r="E41" s="107">
        <f t="shared" si="14"/>
        <v>623.61548333083158</v>
      </c>
      <c r="F41" s="28">
        <v>972599</v>
      </c>
      <c r="G41" s="28">
        <v>545576</v>
      </c>
      <c r="H41" s="107">
        <f t="shared" si="15"/>
        <v>560.94649490694519</v>
      </c>
      <c r="I41" s="397">
        <f t="shared" si="17"/>
        <v>-2.7350429107988017E-2</v>
      </c>
      <c r="J41" s="397">
        <f t="shared" si="16"/>
        <v>8.1314060735809601E-2</v>
      </c>
    </row>
    <row r="42" spans="2:28" x14ac:dyDescent="0.25">
      <c r="B42" s="24" t="s">
        <v>204</v>
      </c>
      <c r="C42" s="27">
        <v>728624</v>
      </c>
      <c r="D42" s="27">
        <v>583098</v>
      </c>
      <c r="E42" s="106">
        <f t="shared" si="14"/>
        <v>800.27284305759895</v>
      </c>
      <c r="F42" s="27">
        <v>919849</v>
      </c>
      <c r="G42" s="27">
        <v>727758</v>
      </c>
      <c r="H42" s="106">
        <f t="shared" si="15"/>
        <v>791.17115961424099</v>
      </c>
      <c r="I42" s="396">
        <f t="shared" si="17"/>
        <v>-0.20788738151587927</v>
      </c>
      <c r="J42" s="396">
        <f t="shared" si="16"/>
        <v>-0.19877486746968087</v>
      </c>
    </row>
    <row r="43" spans="2:28" ht="15.75" thickBot="1" x14ac:dyDescent="0.3">
      <c r="B43" s="99" t="s">
        <v>205</v>
      </c>
      <c r="C43" s="97">
        <v>52603004</v>
      </c>
      <c r="D43" s="97">
        <v>30968695</v>
      </c>
      <c r="E43" s="108">
        <f t="shared" si="14"/>
        <v>588.72483784386156</v>
      </c>
      <c r="F43" s="97">
        <v>50553783</v>
      </c>
      <c r="G43" s="97">
        <v>29699396</v>
      </c>
      <c r="H43" s="108">
        <f t="shared" si="15"/>
        <v>587.48117821370556</v>
      </c>
      <c r="I43" s="398">
        <f>C43/F43-1</f>
        <v>4.0535462993936511E-2</v>
      </c>
      <c r="J43" s="398">
        <f t="shared" si="16"/>
        <v>4.273820922149385E-2</v>
      </c>
    </row>
    <row r="44" spans="2:28" ht="15.75" thickTop="1" x14ac:dyDescent="0.25">
      <c r="B44" s="24" t="s">
        <v>206</v>
      </c>
      <c r="C44" s="27">
        <v>28750</v>
      </c>
      <c r="D44" s="29">
        <v>0</v>
      </c>
      <c r="E44" s="106" t="s">
        <v>207</v>
      </c>
      <c r="F44" s="27">
        <v>30339</v>
      </c>
      <c r="G44" s="29" t="s">
        <v>207</v>
      </c>
      <c r="H44" s="106" t="s">
        <v>207</v>
      </c>
      <c r="I44" s="396">
        <f>C44/F44-1</f>
        <v>-5.2374831075513328E-2</v>
      </c>
      <c r="J44" s="396" t="s">
        <v>207</v>
      </c>
    </row>
    <row r="45" spans="2:28" x14ac:dyDescent="0.25">
      <c r="B45" s="25" t="s">
        <v>208</v>
      </c>
      <c r="C45" s="64" t="s">
        <v>207</v>
      </c>
      <c r="D45" s="65">
        <v>-40672</v>
      </c>
      <c r="E45" s="109" t="s">
        <v>207</v>
      </c>
      <c r="F45" s="64">
        <v>0</v>
      </c>
      <c r="G45" s="65">
        <v>91584</v>
      </c>
      <c r="H45" s="109" t="s">
        <v>207</v>
      </c>
      <c r="I45" s="399" t="s">
        <v>207</v>
      </c>
      <c r="J45" s="399" t="s">
        <v>207</v>
      </c>
    </row>
    <row r="46" spans="2:28" x14ac:dyDescent="0.25">
      <c r="B46" s="26" t="s">
        <v>209</v>
      </c>
      <c r="C46" s="29">
        <v>52631754</v>
      </c>
      <c r="D46" s="29">
        <v>30928023</v>
      </c>
      <c r="E46" s="96">
        <f>E43</f>
        <v>588.72483784386156</v>
      </c>
      <c r="F46" s="29">
        <v>50584122</v>
      </c>
      <c r="G46" s="29">
        <v>29790980</v>
      </c>
      <c r="H46" s="96">
        <f>H43</f>
        <v>587.48117821370556</v>
      </c>
      <c r="I46" s="400">
        <f t="shared" ref="I46:J49" si="18">C46/F46-1</f>
        <v>4.0479737890874112E-2</v>
      </c>
      <c r="J46" s="400">
        <f t="shared" si="18"/>
        <v>3.8167358039245425E-2</v>
      </c>
    </row>
    <row r="47" spans="2:28" x14ac:dyDescent="0.25">
      <c r="B47" s="25" t="s">
        <v>210</v>
      </c>
      <c r="C47" s="28">
        <v>20708996</v>
      </c>
      <c r="D47" s="28">
        <v>4961307</v>
      </c>
      <c r="E47" s="107">
        <f>D47*1000/C47</f>
        <v>239.5725509821915</v>
      </c>
      <c r="F47" s="28">
        <v>17191591</v>
      </c>
      <c r="G47" s="28">
        <v>4500121</v>
      </c>
      <c r="H47" s="107">
        <f>G47*1000/F47</f>
        <v>261.76291653285608</v>
      </c>
      <c r="I47" s="397">
        <f t="shared" si="18"/>
        <v>0.20460031884192675</v>
      </c>
      <c r="J47" s="397">
        <f t="shared" si="18"/>
        <v>0.10248302212318294</v>
      </c>
    </row>
    <row r="48" spans="2:28" x14ac:dyDescent="0.25">
      <c r="B48" s="24" t="s">
        <v>211</v>
      </c>
      <c r="C48" s="27" t="s">
        <v>207</v>
      </c>
      <c r="D48" s="27">
        <v>12709</v>
      </c>
      <c r="E48" s="106">
        <v>0</v>
      </c>
      <c r="F48" s="27" t="s">
        <v>207</v>
      </c>
      <c r="G48" s="27">
        <v>50125</v>
      </c>
      <c r="H48" s="106">
        <v>0</v>
      </c>
      <c r="I48" s="396" t="s">
        <v>207</v>
      </c>
      <c r="J48" s="396">
        <f t="shared" si="18"/>
        <v>-0.74645386533665836</v>
      </c>
    </row>
    <row r="49" spans="2:10" ht="15.75" thickBot="1" x14ac:dyDescent="0.3">
      <c r="B49" s="99" t="s">
        <v>212</v>
      </c>
      <c r="C49" s="97">
        <v>73340750</v>
      </c>
      <c r="D49" s="97">
        <v>35902039</v>
      </c>
      <c r="E49" s="108">
        <f>(D49-D48-D45)*1000/(C49-C44)</f>
        <v>490.09714644260146</v>
      </c>
      <c r="F49" s="97">
        <v>67775713</v>
      </c>
      <c r="G49" s="97">
        <v>34341226</v>
      </c>
      <c r="H49" s="108">
        <f>(G49-G48-G45)*1000/(F49-F44)</f>
        <v>504.82438845197015</v>
      </c>
      <c r="I49" s="398">
        <f>C49/F49-1</f>
        <v>8.2109604660300706E-2</v>
      </c>
      <c r="J49" s="398">
        <f t="shared" si="18"/>
        <v>4.545012458204023E-2</v>
      </c>
    </row>
    <row r="50" spans="2:10" ht="15.75" thickTop="1" x14ac:dyDescent="0.25"/>
  </sheetData>
  <mergeCells count="33">
    <mergeCell ref="L10:CB10"/>
    <mergeCell ref="L11:N11"/>
    <mergeCell ref="B11:B12"/>
    <mergeCell ref="AP11:AR11"/>
    <mergeCell ref="I11:J11"/>
    <mergeCell ref="AJ11:AL11"/>
    <mergeCell ref="R11:T11"/>
    <mergeCell ref="F11:H11"/>
    <mergeCell ref="AD11:AF11"/>
    <mergeCell ref="AA11:AC11"/>
    <mergeCell ref="X11:Z11"/>
    <mergeCell ref="AG11:AI11"/>
    <mergeCell ref="BB11:BD11"/>
    <mergeCell ref="BW11:BY11"/>
    <mergeCell ref="BZ11:CB11"/>
    <mergeCell ref="BE11:BG11"/>
    <mergeCell ref="U11:W11"/>
    <mergeCell ref="C11:E11"/>
    <mergeCell ref="O11:Q11"/>
    <mergeCell ref="B34:B35"/>
    <mergeCell ref="C34:E34"/>
    <mergeCell ref="F34:H34"/>
    <mergeCell ref="I34:J34"/>
    <mergeCell ref="B28:F28"/>
    <mergeCell ref="BQ11:BS11"/>
    <mergeCell ref="BT11:BV11"/>
    <mergeCell ref="AM11:AO11"/>
    <mergeCell ref="AS11:AU11"/>
    <mergeCell ref="AV11:AX11"/>
    <mergeCell ref="AY11:BA11"/>
    <mergeCell ref="BH11:BJ11"/>
    <mergeCell ref="BK11:BM11"/>
    <mergeCell ref="BN11:BP11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6"/>
  <dimension ref="B1:K34"/>
  <sheetViews>
    <sheetView showGridLines="0" showRowColHeaders="0" zoomScale="85" zoomScaleNormal="85" workbookViewId="0">
      <selection activeCell="M31" sqref="M3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0.140625" defaultRowHeight="15" x14ac:dyDescent="0.25"/>
  <cols>
    <col min="1" max="1" width="9.85546875" customWidth="1"/>
    <col min="2" max="2" width="24.42578125" customWidth="1"/>
    <col min="3" max="7" width="16.140625" customWidth="1"/>
    <col min="8" max="8" width="15.42578125" customWidth="1"/>
    <col min="9" max="11" width="13.7109375" customWidth="1"/>
    <col min="12" max="12" width="11" customWidth="1"/>
    <col min="13" max="13" width="6.7109375" customWidth="1"/>
    <col min="14" max="14" width="10.28515625" customWidth="1"/>
    <col min="15" max="15" width="6" customWidth="1"/>
    <col min="16" max="19" width="20.28515625" customWidth="1"/>
    <col min="20" max="20" width="140.85546875" customWidth="1"/>
  </cols>
  <sheetData>
    <row r="1" spans="2:11" ht="18.75" x14ac:dyDescent="0.25">
      <c r="B1" s="503"/>
      <c r="C1" s="504"/>
      <c r="D1" s="504"/>
      <c r="E1" s="504"/>
      <c r="F1" s="504"/>
      <c r="G1" s="504"/>
      <c r="H1" s="504"/>
      <c r="I1" s="15"/>
      <c r="J1" s="15"/>
      <c r="K1" s="15"/>
    </row>
    <row r="2" spans="2:11" ht="18.75" x14ac:dyDescent="0.25">
      <c r="B2" s="504"/>
      <c r="C2" s="504"/>
      <c r="D2" s="504"/>
      <c r="E2" s="504"/>
      <c r="F2" s="504"/>
      <c r="G2" s="504"/>
      <c r="H2" s="504"/>
      <c r="I2" s="15"/>
      <c r="J2" s="15"/>
      <c r="K2" s="15"/>
    </row>
    <row r="3" spans="2:11" ht="18.75" x14ac:dyDescent="0.25">
      <c r="B3" s="504"/>
      <c r="C3" s="504"/>
      <c r="D3" s="504"/>
      <c r="E3" s="504"/>
      <c r="F3" s="504"/>
      <c r="G3" s="504"/>
      <c r="H3" s="504"/>
      <c r="I3" s="15"/>
      <c r="J3" s="15"/>
      <c r="K3" s="15"/>
    </row>
    <row r="4" spans="2:11" ht="18.75" x14ac:dyDescent="0.25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11" ht="18.75" x14ac:dyDescent="0.25"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2:11" ht="18.75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2:11" ht="18.75" x14ac:dyDescent="0.25"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2:11" ht="10.5" customHeight="1" x14ac:dyDescent="0.25"/>
    <row r="9" spans="2:11" x14ac:dyDescent="0.25">
      <c r="B9" s="66" t="s">
        <v>214</v>
      </c>
      <c r="C9" s="67">
        <v>2019</v>
      </c>
      <c r="D9" s="67">
        <v>2020</v>
      </c>
      <c r="E9" s="67">
        <v>2021</v>
      </c>
      <c r="F9" s="67">
        <v>2022</v>
      </c>
      <c r="G9" s="67">
        <v>2023</v>
      </c>
      <c r="H9" s="67">
        <v>2024</v>
      </c>
      <c r="I9" s="67">
        <v>2025</v>
      </c>
    </row>
    <row r="10" spans="2:11" x14ac:dyDescent="0.25">
      <c r="B10" s="68" t="s">
        <v>215</v>
      </c>
      <c r="C10" s="341">
        <v>6.61</v>
      </c>
      <c r="D10" s="341">
        <v>6.55</v>
      </c>
      <c r="E10" s="341">
        <v>6.14</v>
      </c>
      <c r="F10" s="341">
        <v>6.17</v>
      </c>
      <c r="G10" s="341">
        <v>6.24</v>
      </c>
      <c r="H10" s="341">
        <v>6.31</v>
      </c>
      <c r="I10" s="341">
        <v>6.92</v>
      </c>
    </row>
    <row r="11" spans="2:11" x14ac:dyDescent="0.25">
      <c r="B11" s="68" t="s">
        <v>216</v>
      </c>
      <c r="C11" s="69">
        <v>0.12709999999999999</v>
      </c>
      <c r="D11" s="70">
        <v>0.12570000000000001</v>
      </c>
      <c r="E11" s="69">
        <v>0.1123</v>
      </c>
      <c r="F11" s="69">
        <v>0.1111</v>
      </c>
      <c r="G11" s="69">
        <v>0.1071</v>
      </c>
      <c r="H11" s="69">
        <v>0.1036</v>
      </c>
      <c r="I11" s="251">
        <v>0.1142</v>
      </c>
    </row>
    <row r="12" spans="2:11" x14ac:dyDescent="0.25">
      <c r="B12" s="68" t="s">
        <v>217</v>
      </c>
      <c r="C12" s="69">
        <v>0.11509999999999999</v>
      </c>
      <c r="D12" s="70">
        <v>0.1143</v>
      </c>
      <c r="E12" s="69">
        <v>0.1128</v>
      </c>
      <c r="F12" s="69">
        <v>0.1123</v>
      </c>
      <c r="G12" s="69">
        <v>0.1084</v>
      </c>
      <c r="H12" s="69">
        <v>0.1051</v>
      </c>
      <c r="I12" s="251">
        <v>0.11459999999999999</v>
      </c>
    </row>
    <row r="16" spans="2:11" ht="18.75" x14ac:dyDescent="0.25">
      <c r="B16" s="256" t="s">
        <v>218</v>
      </c>
    </row>
    <row r="34" spans="2:2" x14ac:dyDescent="0.25">
      <c r="B34" s="257"/>
    </row>
  </sheetData>
  <mergeCells count="1">
    <mergeCell ref="B1:H3"/>
  </mergeCells>
  <conditionalFormatting sqref="B10:I12">
    <cfRule type="expression" dxfId="58" priority="1">
      <formula>MOD(ROW(),2)=0</formula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/>
  <dimension ref="A1:J18"/>
  <sheetViews>
    <sheetView showGridLines="0" showRowColHeaders="0" zoomScale="85" zoomScaleNormal="85" workbookViewId="0">
      <selection activeCell="H32" sqref="H32:H37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9.140625" defaultRowHeight="15.75" x14ac:dyDescent="0.25"/>
  <cols>
    <col min="1" max="1" width="9.85546875" style="30" customWidth="1"/>
    <col min="2" max="2" width="36" style="31" customWidth="1"/>
    <col min="3" max="3" width="17" style="30" customWidth="1"/>
    <col min="4" max="4" width="14.42578125" style="30" customWidth="1"/>
    <col min="5" max="10" width="12.85546875" style="30" customWidth="1"/>
    <col min="11" max="11" width="9.140625" style="30" customWidth="1"/>
    <col min="12" max="12" width="9.5703125" style="30" customWidth="1"/>
    <col min="13" max="16384" width="9.140625" style="30"/>
  </cols>
  <sheetData>
    <row r="1" spans="1:10" ht="15.75" customHeight="1" x14ac:dyDescent="0.25">
      <c r="A1"/>
      <c r="B1" s="113"/>
      <c r="C1" s="14"/>
      <c r="D1" s="14"/>
      <c r="E1" s="14"/>
      <c r="F1" s="14"/>
      <c r="G1" s="14"/>
      <c r="H1" s="14"/>
      <c r="I1" s="14"/>
    </row>
    <row r="2" spans="1:10" ht="15.75" customHeight="1" x14ac:dyDescent="0.25">
      <c r="A2"/>
      <c r="B2" s="113"/>
      <c r="C2" s="14"/>
      <c r="D2" s="14"/>
      <c r="E2" s="14"/>
      <c r="F2" s="14"/>
      <c r="G2" s="14"/>
      <c r="H2" s="14"/>
      <c r="I2" s="14"/>
    </row>
    <row r="3" spans="1:10" ht="15.75" customHeight="1" x14ac:dyDescent="0.25">
      <c r="A3"/>
      <c r="B3" s="113"/>
      <c r="C3" s="14"/>
      <c r="D3" s="14"/>
      <c r="E3" s="14"/>
      <c r="F3" s="14"/>
      <c r="G3" s="14"/>
      <c r="H3" s="14"/>
      <c r="I3" s="14"/>
    </row>
    <row r="4" spans="1:10" ht="15.75" customHeight="1" x14ac:dyDescent="0.25">
      <c r="A4"/>
      <c r="B4" s="113"/>
      <c r="C4" s="14"/>
      <c r="D4" s="14"/>
      <c r="E4" s="14"/>
      <c r="F4" s="14"/>
      <c r="G4" s="14"/>
      <c r="H4" s="14"/>
      <c r="I4" s="14"/>
    </row>
    <row r="5" spans="1:10" ht="15.75" customHeight="1" x14ac:dyDescent="0.25">
      <c r="A5"/>
      <c r="B5" s="14"/>
      <c r="C5" s="14"/>
      <c r="D5" s="14"/>
      <c r="E5" s="14"/>
      <c r="F5" s="14"/>
      <c r="G5" s="14"/>
      <c r="H5" s="14"/>
      <c r="I5" s="14"/>
    </row>
    <row r="6" spans="1:10" ht="18.95" customHeight="1" x14ac:dyDescent="0.25">
      <c r="A6"/>
      <c r="B6" s="14"/>
      <c r="C6" s="14"/>
      <c r="D6" s="14"/>
      <c r="E6" s="14"/>
      <c r="F6" s="14"/>
      <c r="G6" s="14"/>
      <c r="H6" s="14"/>
      <c r="I6" s="14"/>
    </row>
    <row r="7" spans="1:10" ht="27" customHeight="1" x14ac:dyDescent="0.25"/>
    <row r="8" spans="1:10" ht="27.75" hidden="1" customHeight="1" x14ac:dyDescent="0.25"/>
    <row r="9" spans="1:10" ht="27.75" customHeight="1" x14ac:dyDescent="0.25">
      <c r="B9" s="152"/>
      <c r="C9" s="153"/>
      <c r="D9" s="147">
        <v>2025</v>
      </c>
      <c r="E9" s="147">
        <v>2024</v>
      </c>
      <c r="F9" s="147">
        <v>2023</v>
      </c>
      <c r="G9" s="147">
        <v>2022</v>
      </c>
      <c r="H9" s="147">
        <v>2021</v>
      </c>
      <c r="I9" s="147">
        <v>2020</v>
      </c>
      <c r="J9" s="147">
        <v>2019</v>
      </c>
    </row>
    <row r="10" spans="1:10" ht="27.75" customHeight="1" x14ac:dyDescent="0.25">
      <c r="B10" s="505" t="s">
        <v>219</v>
      </c>
      <c r="C10" s="147" t="s">
        <v>220</v>
      </c>
      <c r="D10" s="231">
        <v>8.9700000000000006</v>
      </c>
      <c r="E10" s="231">
        <v>9.4600000000000009</v>
      </c>
      <c r="F10" s="231">
        <v>9.7100000000000009</v>
      </c>
      <c r="G10" s="151">
        <v>9.48</v>
      </c>
      <c r="H10" s="148">
        <v>9.4600000000000009</v>
      </c>
      <c r="I10" s="148">
        <v>9.7100000000000009</v>
      </c>
      <c r="J10" s="148">
        <v>10.61</v>
      </c>
    </row>
    <row r="11" spans="1:10" ht="27.75" customHeight="1" x14ac:dyDescent="0.25">
      <c r="B11" s="506"/>
      <c r="C11" s="147" t="s">
        <v>221</v>
      </c>
      <c r="D11" s="148">
        <v>9.48</v>
      </c>
      <c r="E11" s="148">
        <v>9.64</v>
      </c>
      <c r="F11" s="148">
        <v>9.59</v>
      </c>
      <c r="G11" s="148">
        <v>9.98</v>
      </c>
      <c r="H11" s="148">
        <v>10.08</v>
      </c>
      <c r="I11" s="148">
        <v>10.31</v>
      </c>
      <c r="J11" s="148">
        <v>10.51</v>
      </c>
    </row>
    <row r="12" spans="1:10" ht="27.75" customHeight="1" x14ac:dyDescent="0.25">
      <c r="B12" s="505" t="s">
        <v>222</v>
      </c>
      <c r="C12" s="147" t="s">
        <v>220</v>
      </c>
      <c r="D12" s="148">
        <v>5.14</v>
      </c>
      <c r="E12" s="148">
        <v>5.0599999999999996</v>
      </c>
      <c r="F12" s="148">
        <v>4.8600000000000003</v>
      </c>
      <c r="G12" s="148">
        <v>4.58</v>
      </c>
      <c r="H12" s="148">
        <v>4.5999999999999996</v>
      </c>
      <c r="I12" s="148">
        <v>5.07</v>
      </c>
      <c r="J12" s="148">
        <v>5.05</v>
      </c>
    </row>
    <row r="13" spans="1:10" ht="27.75" customHeight="1" x14ac:dyDescent="0.25">
      <c r="B13" s="506"/>
      <c r="C13" s="147" t="s">
        <v>221</v>
      </c>
      <c r="D13" s="149">
        <v>5.83</v>
      </c>
      <c r="E13" s="149">
        <v>5.98</v>
      </c>
      <c r="F13" s="149">
        <v>6</v>
      </c>
      <c r="G13" s="149">
        <v>6.43</v>
      </c>
      <c r="H13" s="149">
        <v>6.56</v>
      </c>
      <c r="I13" s="149">
        <v>6.98</v>
      </c>
      <c r="J13" s="149">
        <v>7.24</v>
      </c>
    </row>
    <row r="14" spans="1:10" ht="27.75" customHeight="1" x14ac:dyDescent="0.25"/>
    <row r="16" spans="1:10" s="100" customFormat="1" x14ac:dyDescent="0.25">
      <c r="B16" s="101"/>
    </row>
    <row r="18" spans="2:2" x14ac:dyDescent="0.25">
      <c r="B18" s="146"/>
    </row>
  </sheetData>
  <mergeCells count="2">
    <mergeCell ref="B10:B11"/>
    <mergeCell ref="B12:B13"/>
  </mergeCells>
  <conditionalFormatting sqref="D10:F10">
    <cfRule type="iconSet" priority="11">
      <iconSet iconSet="3Symbols" reverse="1">
        <cfvo type="percent" val="0"/>
        <cfvo type="num" val="$F$11" gte="0"/>
        <cfvo type="num" val="$F$11" gte="0"/>
      </iconSet>
    </cfRule>
  </conditionalFormatting>
  <conditionalFormatting sqref="D10:F13">
    <cfRule type="expression" dxfId="57" priority="1">
      <formula>MOD(ROW(),2)=0</formula>
    </cfRule>
  </conditionalFormatting>
  <conditionalFormatting sqref="D12:F12">
    <cfRule type="iconSet" priority="9">
      <iconSet iconSet="3Symbols" reverse="1">
        <cfvo type="percent" val="0"/>
        <cfvo type="num" val="$F$13" gte="0"/>
        <cfvo type="num" val="$F$13" gte="0"/>
      </iconSet>
    </cfRule>
  </conditionalFormatting>
  <conditionalFormatting sqref="G10">
    <cfRule type="iconSet" priority="16">
      <iconSet iconSet="3Symbols" reverse="1">
        <cfvo type="percent" val="0"/>
        <cfvo type="num" val="$G$11" gte="0"/>
        <cfvo type="num" val="$G$11" gte="0"/>
      </iconSet>
    </cfRule>
  </conditionalFormatting>
  <conditionalFormatting sqref="G11:G13">
    <cfRule type="expression" dxfId="56" priority="27">
      <formula>MOD(ROW(),2)=0</formula>
    </cfRule>
  </conditionalFormatting>
  <conditionalFormatting sqref="G12">
    <cfRule type="iconSet" priority="8">
      <iconSet iconSet="3Symbols" reverse="1">
        <cfvo type="percent" val="0"/>
        <cfvo type="num" val="$G$13" gte="0"/>
        <cfvo type="num" val="$G$13" gte="0"/>
      </iconSet>
    </cfRule>
  </conditionalFormatting>
  <conditionalFormatting sqref="H10">
    <cfRule type="iconSet" priority="15">
      <iconSet iconSet="3Symbols" reverse="1">
        <cfvo type="percent" val="0"/>
        <cfvo type="num" val="$H$11" gte="0"/>
        <cfvo type="num" val="$H$11" gte="0"/>
      </iconSet>
    </cfRule>
  </conditionalFormatting>
  <conditionalFormatting sqref="H12">
    <cfRule type="iconSet" priority="7">
      <iconSet iconSet="3Symbols" reverse="1">
        <cfvo type="percent" val="0"/>
        <cfvo type="num" val="$H$13" gte="0"/>
        <cfvo type="num" val="$H$13" gte="0"/>
      </iconSet>
    </cfRule>
  </conditionalFormatting>
  <conditionalFormatting sqref="H10:J13">
    <cfRule type="expression" dxfId="55" priority="20">
      <formula>MOD(ROW(),2)=0</formula>
    </cfRule>
  </conditionalFormatting>
  <conditionalFormatting sqref="I10">
    <cfRule type="iconSet" priority="14">
      <iconSet iconSet="3Symbols" reverse="1">
        <cfvo type="percent" val="0"/>
        <cfvo type="num" val="$I$11" gte="0"/>
        <cfvo type="num" val="$I$11" gte="0"/>
      </iconSet>
    </cfRule>
  </conditionalFormatting>
  <conditionalFormatting sqref="I12">
    <cfRule type="iconSet" priority="6">
      <iconSet iconSet="3Symbols" reverse="1">
        <cfvo type="percent" val="0"/>
        <cfvo type="num" val="$I$13" gte="0"/>
        <cfvo type="num" val="$I$13" gte="0"/>
      </iconSet>
    </cfRule>
  </conditionalFormatting>
  <conditionalFormatting sqref="J10">
    <cfRule type="iconSet" priority="13">
      <iconSet iconSet="3Symbols" reverse="1">
        <cfvo type="percent" val="0"/>
        <cfvo type="num" val="$J$11" gte="0"/>
        <cfvo type="num" val="$J$11" gte="0"/>
      </iconSet>
    </cfRule>
  </conditionalFormatting>
  <conditionalFormatting sqref="J12">
    <cfRule type="iconSet" priority="5">
      <iconSet iconSet="3Symbols" reverse="1">
        <cfvo type="percent" val="0"/>
        <cfvo type="num" val="$J$13" gte="0"/>
        <cfvo type="num" val="$J$13" gte="0"/>
      </iconSet>
    </cfRule>
  </conditionalFormatting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Classificação: Público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8"/>
  <dimension ref="B1:G7"/>
  <sheetViews>
    <sheetView showGridLines="0" showRowColHeaders="0" workbookViewId="0">
      <selection activeCell="B31" sqref="B31:F3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0.85546875" defaultRowHeight="15" customHeight="1" x14ac:dyDescent="0.25"/>
  <cols>
    <col min="1" max="1" width="4.140625" customWidth="1"/>
    <col min="2" max="2" width="28.28515625" bestFit="1" customWidth="1"/>
    <col min="3" max="3" width="13.42578125" bestFit="1" customWidth="1"/>
    <col min="4" max="4" width="10.85546875" customWidth="1"/>
    <col min="5" max="5" width="13.85546875" bestFit="1" customWidth="1"/>
    <col min="6" max="6" width="13.42578125" bestFit="1" customWidth="1"/>
    <col min="7" max="7" width="11.140625" customWidth="1"/>
    <col min="8" max="8" width="13.85546875" bestFit="1" customWidth="1"/>
    <col min="9" max="9" width="8.42578125" customWidth="1"/>
    <col min="10" max="10" width="9.42578125" customWidth="1"/>
    <col min="11" max="201" width="9.85546875" customWidth="1"/>
  </cols>
  <sheetData>
    <row r="1" spans="2:7" x14ac:dyDescent="0.25">
      <c r="B1" s="503"/>
      <c r="C1" s="504"/>
      <c r="D1" s="504"/>
      <c r="E1" s="504"/>
      <c r="F1" s="504"/>
      <c r="G1" s="504"/>
    </row>
    <row r="2" spans="2:7" x14ac:dyDescent="0.25">
      <c r="B2" s="504"/>
      <c r="C2" s="504"/>
      <c r="D2" s="504"/>
      <c r="E2" s="504"/>
      <c r="F2" s="504"/>
      <c r="G2" s="504"/>
    </row>
    <row r="3" spans="2:7" x14ac:dyDescent="0.25">
      <c r="B3" s="504"/>
      <c r="C3" s="504"/>
      <c r="D3" s="504"/>
      <c r="E3" s="504"/>
      <c r="F3" s="504"/>
      <c r="G3" s="504"/>
    </row>
    <row r="4" spans="2:7" x14ac:dyDescent="0.25">
      <c r="B4" s="504"/>
      <c r="C4" s="504"/>
      <c r="D4" s="504"/>
      <c r="E4" s="504"/>
      <c r="F4" s="504"/>
      <c r="G4" s="504"/>
    </row>
    <row r="5" spans="2:7" x14ac:dyDescent="0.25">
      <c r="B5" s="504"/>
      <c r="C5" s="504"/>
      <c r="D5" s="504"/>
      <c r="E5" s="504"/>
      <c r="F5" s="504"/>
      <c r="G5" s="504"/>
    </row>
    <row r="6" spans="2:7" x14ac:dyDescent="0.25">
      <c r="B6" s="504"/>
      <c r="C6" s="504"/>
      <c r="D6" s="504"/>
      <c r="E6" s="504"/>
      <c r="F6" s="504"/>
      <c r="G6" s="504"/>
    </row>
    <row r="7" spans="2:7" x14ac:dyDescent="0.25">
      <c r="B7" s="504"/>
      <c r="C7" s="504"/>
      <c r="D7" s="504"/>
      <c r="E7" s="504"/>
      <c r="F7" s="504"/>
      <c r="G7" s="504"/>
    </row>
  </sheetData>
  <mergeCells count="1">
    <mergeCell ref="B1:G7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9"/>
  <dimension ref="A1:AD51"/>
  <sheetViews>
    <sheetView showGridLines="0" showRowColHeaders="0" zoomScale="55" zoomScaleNormal="55" workbookViewId="0">
      <selection activeCell="H45" sqref="H45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8.7109375" defaultRowHeight="18.75" x14ac:dyDescent="0.25"/>
  <cols>
    <col min="1" max="1" width="9.85546875" customWidth="1"/>
    <col min="2" max="2" width="59.7109375" customWidth="1"/>
    <col min="3" max="3" width="15.85546875" customWidth="1"/>
    <col min="4" max="4" width="14.42578125" customWidth="1"/>
    <col min="5" max="5" width="11.85546875" style="113" bestFit="1" customWidth="1"/>
    <col min="6" max="6" width="12.28515625" style="113" customWidth="1"/>
    <col min="7" max="7" width="15.42578125" style="113" bestFit="1" customWidth="1"/>
    <col min="8" max="11" width="11.85546875" style="113" customWidth="1"/>
    <col min="12" max="12" width="15.42578125" style="113" customWidth="1"/>
    <col min="13" max="13" width="14.42578125" style="113" customWidth="1"/>
    <col min="14" max="14" width="15.85546875" style="113" customWidth="1"/>
    <col min="15" max="15" width="11.140625" customWidth="1"/>
    <col min="16" max="16" width="12.28515625" bestFit="1" customWidth="1"/>
    <col min="17" max="18" width="10.28515625" bestFit="1" customWidth="1"/>
    <col min="19" max="19" width="11.28515625" bestFit="1" customWidth="1"/>
    <col min="20" max="22" width="10.28515625" bestFit="1" customWidth="1"/>
    <col min="23" max="23" width="11.28515625" bestFit="1" customWidth="1"/>
    <col min="24" max="26" width="10.28515625" bestFit="1" customWidth="1"/>
    <col min="27" max="27" width="11.28515625" bestFit="1" customWidth="1"/>
    <col min="28" max="31" width="10.28515625" bestFit="1" customWidth="1"/>
  </cols>
  <sheetData>
    <row r="1" spans="1:30" ht="15" customHeight="1" x14ac:dyDescent="0.25">
      <c r="B1" s="113"/>
      <c r="C1" s="113"/>
      <c r="D1" s="113"/>
      <c r="Q1" s="113"/>
      <c r="R1" s="113"/>
      <c r="S1" s="113"/>
      <c r="T1" s="113"/>
    </row>
    <row r="2" spans="1:30" ht="15" customHeight="1" x14ac:dyDescent="0.25">
      <c r="B2" s="113"/>
      <c r="C2" s="113"/>
      <c r="D2" s="113"/>
      <c r="Q2" s="113"/>
      <c r="R2" s="113"/>
      <c r="S2" s="113"/>
      <c r="T2" s="113"/>
    </row>
    <row r="3" spans="1:30" ht="15" customHeight="1" x14ac:dyDescent="0.25">
      <c r="B3" s="113"/>
      <c r="C3" s="113"/>
      <c r="D3" s="113"/>
      <c r="Q3" s="113"/>
      <c r="R3" s="113"/>
      <c r="S3" s="113"/>
      <c r="T3" s="113"/>
    </row>
    <row r="4" spans="1:30" ht="15" customHeight="1" x14ac:dyDescent="0.25">
      <c r="B4" s="113"/>
      <c r="C4" s="113"/>
      <c r="D4" s="113"/>
      <c r="Q4" s="113"/>
      <c r="R4" s="113"/>
      <c r="S4" s="113"/>
      <c r="T4" s="113"/>
    </row>
    <row r="5" spans="1:30" ht="15" customHeight="1" x14ac:dyDescent="0.25">
      <c r="B5" s="113"/>
      <c r="C5" s="113"/>
      <c r="D5" s="113"/>
      <c r="Q5" s="113"/>
      <c r="R5" s="113"/>
      <c r="S5" s="113"/>
      <c r="T5" s="113"/>
    </row>
    <row r="6" spans="1:30" ht="15" customHeight="1" x14ac:dyDescent="0.25">
      <c r="B6" s="113"/>
      <c r="C6" s="113"/>
      <c r="D6" s="113"/>
      <c r="Q6" s="113"/>
      <c r="R6" s="113"/>
      <c r="S6" s="113"/>
      <c r="T6" s="113"/>
    </row>
    <row r="7" spans="1:30" ht="15" customHeight="1" x14ac:dyDescent="0.25">
      <c r="B7" s="113"/>
      <c r="C7" s="113"/>
      <c r="D7" s="113"/>
      <c r="Q7" s="113"/>
      <c r="R7" s="113"/>
      <c r="S7" s="113"/>
      <c r="T7" s="113"/>
    </row>
    <row r="8" spans="1:30" ht="15" customHeight="1" x14ac:dyDescent="0.25">
      <c r="B8" s="13" t="s">
        <v>167</v>
      </c>
      <c r="C8" s="113"/>
      <c r="D8" s="113"/>
      <c r="Q8" s="113"/>
      <c r="R8" s="113"/>
      <c r="S8" s="113"/>
      <c r="T8" s="113"/>
    </row>
    <row r="9" spans="1:30" ht="15" customHeight="1" x14ac:dyDescent="0.25">
      <c r="B9" s="401"/>
      <c r="C9" s="512" t="s">
        <v>166</v>
      </c>
      <c r="D9" s="513"/>
      <c r="E9" s="512" t="s">
        <v>213</v>
      </c>
      <c r="F9" s="513"/>
      <c r="Q9" s="113"/>
      <c r="R9" s="113"/>
      <c r="S9" s="113"/>
      <c r="T9" s="113"/>
    </row>
    <row r="10" spans="1:30" ht="23.25" customHeight="1" x14ac:dyDescent="0.25">
      <c r="A10" s="33"/>
      <c r="B10" s="502"/>
      <c r="C10" s="516" t="s">
        <v>169</v>
      </c>
      <c r="D10" s="516" t="s">
        <v>170</v>
      </c>
      <c r="E10" s="508">
        <v>2025</v>
      </c>
      <c r="F10" s="510">
        <v>2024</v>
      </c>
      <c r="G10"/>
      <c r="H10" s="514" t="s">
        <v>168</v>
      </c>
      <c r="I10" s="515"/>
      <c r="J10" s="515"/>
      <c r="K10" s="515"/>
      <c r="L10" s="515"/>
      <c r="M10" s="515"/>
      <c r="N10" s="515"/>
      <c r="O10" s="515"/>
      <c r="P10" s="515"/>
      <c r="Q10" s="515"/>
      <c r="R10" s="515"/>
      <c r="S10" s="515"/>
      <c r="T10" s="515"/>
      <c r="U10" s="515"/>
      <c r="V10" s="515"/>
      <c r="W10" s="515"/>
      <c r="X10" s="515"/>
      <c r="Y10" s="515"/>
      <c r="Z10" s="515"/>
      <c r="AA10" s="515"/>
      <c r="AB10" s="515"/>
      <c r="AC10" s="515"/>
      <c r="AD10" s="515"/>
    </row>
    <row r="11" spans="1:30" ht="37.5" customHeight="1" x14ac:dyDescent="0.25">
      <c r="A11" s="33"/>
      <c r="B11" s="507"/>
      <c r="C11" s="509"/>
      <c r="D11" s="509"/>
      <c r="E11" s="509"/>
      <c r="F11" s="511"/>
      <c r="G11"/>
      <c r="H11" s="145" t="s">
        <v>172</v>
      </c>
      <c r="I11" s="145" t="s">
        <v>173</v>
      </c>
      <c r="J11" s="145" t="s">
        <v>174</v>
      </c>
      <c r="K11" s="145">
        <v>2024</v>
      </c>
      <c r="L11" s="145" t="s">
        <v>175</v>
      </c>
      <c r="M11" s="145" t="s">
        <v>176</v>
      </c>
      <c r="N11" s="145" t="s">
        <v>177</v>
      </c>
      <c r="O11" s="145">
        <v>2023</v>
      </c>
      <c r="P11" s="145" t="s">
        <v>179</v>
      </c>
      <c r="Q11" s="145" t="s">
        <v>180</v>
      </c>
      <c r="R11" s="145" t="s">
        <v>181</v>
      </c>
      <c r="S11" s="145">
        <v>2022</v>
      </c>
      <c r="T11" s="145" t="s">
        <v>182</v>
      </c>
      <c r="U11" s="145" t="s">
        <v>183</v>
      </c>
      <c r="V11" s="145" t="s">
        <v>184</v>
      </c>
      <c r="W11" s="145">
        <v>2021</v>
      </c>
      <c r="X11" s="145" t="s">
        <v>185</v>
      </c>
      <c r="Y11" s="145" t="s">
        <v>186</v>
      </c>
      <c r="Z11" s="145" t="s">
        <v>187</v>
      </c>
      <c r="AA11" s="145">
        <v>2020</v>
      </c>
      <c r="AB11" s="145" t="s">
        <v>188</v>
      </c>
      <c r="AC11" s="145" t="s">
        <v>189</v>
      </c>
      <c r="AD11" s="145" t="s">
        <v>190</v>
      </c>
    </row>
    <row r="12" spans="1:30" ht="24.6" customHeight="1" x14ac:dyDescent="0.25">
      <c r="A12" s="33"/>
      <c r="B12" s="38" t="s">
        <v>223</v>
      </c>
      <c r="C12" s="71">
        <v>9761949</v>
      </c>
      <c r="D12" s="71">
        <v>9621909</v>
      </c>
      <c r="E12" s="71">
        <v>35902039</v>
      </c>
      <c r="F12" s="71">
        <v>34341226</v>
      </c>
      <c r="G12" s="402"/>
      <c r="H12" s="71">
        <v>9079299</v>
      </c>
      <c r="I12" s="71">
        <v>8686379</v>
      </c>
      <c r="J12" s="71">
        <v>8374412</v>
      </c>
      <c r="K12" s="71">
        <v>34341226</v>
      </c>
      <c r="L12" s="71">
        <v>8556096</v>
      </c>
      <c r="M12" s="71">
        <v>8144077</v>
      </c>
      <c r="N12" s="71">
        <v>8019144</v>
      </c>
      <c r="O12" s="71">
        <v>31671465</v>
      </c>
      <c r="P12" s="71">
        <v>8130020</v>
      </c>
      <c r="Q12" s="71">
        <v>7528639</v>
      </c>
      <c r="R12" s="71">
        <v>7095344</v>
      </c>
      <c r="S12" s="71">
        <v>30158388</v>
      </c>
      <c r="T12" s="71">
        <v>7105782</v>
      </c>
      <c r="U12" s="71">
        <v>7844552</v>
      </c>
      <c r="V12" s="71">
        <v>8304056</v>
      </c>
      <c r="W12" s="71">
        <v>29619254</v>
      </c>
      <c r="X12" s="71">
        <v>7740212</v>
      </c>
      <c r="Y12" s="71">
        <v>6837733</v>
      </c>
      <c r="Z12" s="71">
        <v>6951837</v>
      </c>
      <c r="AA12" s="71">
        <v>26432081</v>
      </c>
      <c r="AB12" s="71">
        <v>6692911</v>
      </c>
      <c r="AC12" s="71">
        <v>5920014</v>
      </c>
      <c r="AD12" s="71">
        <v>6767438</v>
      </c>
    </row>
    <row r="13" spans="1:30" x14ac:dyDescent="0.25">
      <c r="A13" s="33"/>
      <c r="B13" s="72" t="s">
        <v>224</v>
      </c>
      <c r="C13" s="73">
        <v>1549020</v>
      </c>
      <c r="D13" s="73">
        <v>1375131</v>
      </c>
      <c r="E13" s="73">
        <v>5843870</v>
      </c>
      <c r="F13" s="73">
        <v>5133598</v>
      </c>
      <c r="G13" s="402"/>
      <c r="H13" s="73">
        <v>1451346</v>
      </c>
      <c r="I13" s="73">
        <v>1414496</v>
      </c>
      <c r="J13" s="73">
        <v>1429008</v>
      </c>
      <c r="K13" s="73">
        <v>5133598</v>
      </c>
      <c r="L13" s="73">
        <v>1337614</v>
      </c>
      <c r="M13" s="73">
        <v>1251554</v>
      </c>
      <c r="N13" s="73">
        <v>1169299</v>
      </c>
      <c r="O13" s="73">
        <v>4417051</v>
      </c>
      <c r="P13" s="73">
        <v>1125693</v>
      </c>
      <c r="Q13" s="73">
        <v>1118367</v>
      </c>
      <c r="R13" s="73">
        <v>980398</v>
      </c>
      <c r="S13" s="73">
        <v>3684574</v>
      </c>
      <c r="T13" s="73">
        <v>985150</v>
      </c>
      <c r="U13" s="73">
        <v>912976</v>
      </c>
      <c r="V13" s="73">
        <v>859444</v>
      </c>
      <c r="W13" s="73">
        <v>3448318</v>
      </c>
      <c r="X13" s="73">
        <v>886721</v>
      </c>
      <c r="Y13" s="73">
        <v>820873</v>
      </c>
      <c r="Z13" s="73">
        <v>836735</v>
      </c>
      <c r="AA13" s="73">
        <v>3021614</v>
      </c>
      <c r="AB13" s="73">
        <v>793698</v>
      </c>
      <c r="AC13" s="73">
        <v>674737</v>
      </c>
      <c r="AD13" s="73">
        <v>724371</v>
      </c>
    </row>
    <row r="14" spans="1:30" ht="24.6" customHeight="1" x14ac:dyDescent="0.25">
      <c r="A14" s="33"/>
      <c r="B14" s="38" t="s">
        <v>225</v>
      </c>
      <c r="C14" s="71">
        <v>195023</v>
      </c>
      <c r="D14" s="71">
        <v>46797</v>
      </c>
      <c r="E14" s="71">
        <v>505758</v>
      </c>
      <c r="F14" s="71">
        <v>423293</v>
      </c>
      <c r="H14" s="71">
        <v>114019</v>
      </c>
      <c r="I14" s="71">
        <v>70394</v>
      </c>
      <c r="J14" s="71">
        <v>126322</v>
      </c>
      <c r="K14" s="71">
        <v>423293</v>
      </c>
      <c r="L14" s="71">
        <v>357377</v>
      </c>
      <c r="M14" s="71">
        <v>-56556</v>
      </c>
      <c r="N14" s="71">
        <v>75675</v>
      </c>
      <c r="O14" s="71">
        <v>-213038</v>
      </c>
      <c r="P14" s="71">
        <v>80237</v>
      </c>
      <c r="Q14" s="71">
        <v>-164649</v>
      </c>
      <c r="R14" s="71">
        <v>20840</v>
      </c>
      <c r="S14" s="71">
        <v>-1146560</v>
      </c>
      <c r="T14" s="71">
        <v>-395653</v>
      </c>
      <c r="U14" s="71">
        <v>-271933</v>
      </c>
      <c r="V14" s="71">
        <v>-700107</v>
      </c>
      <c r="W14" s="71">
        <v>2146043</v>
      </c>
      <c r="X14" s="71">
        <v>1116248</v>
      </c>
      <c r="Y14" s="71">
        <v>453744</v>
      </c>
      <c r="Z14" s="71">
        <v>338907</v>
      </c>
      <c r="AA14" s="71">
        <v>454741</v>
      </c>
      <c r="AB14" s="71">
        <v>17192</v>
      </c>
      <c r="AC14" s="71">
        <v>136254</v>
      </c>
      <c r="AD14" s="71">
        <v>-54602</v>
      </c>
    </row>
    <row r="15" spans="1:30" ht="26.25" customHeight="1" x14ac:dyDescent="0.25">
      <c r="A15" s="33"/>
      <c r="B15" s="72" t="s">
        <v>226</v>
      </c>
      <c r="C15" s="73">
        <v>0</v>
      </c>
      <c r="D15" s="73">
        <v>0</v>
      </c>
      <c r="E15" s="73">
        <v>0</v>
      </c>
      <c r="F15" s="73">
        <v>512852</v>
      </c>
      <c r="H15" s="73" t="s">
        <v>207</v>
      </c>
      <c r="I15" s="73" t="s">
        <v>207</v>
      </c>
      <c r="J15" s="73" t="s">
        <v>207</v>
      </c>
      <c r="K15" s="73">
        <v>512852</v>
      </c>
      <c r="L15" s="73" t="s">
        <v>207</v>
      </c>
      <c r="M15" s="73">
        <v>190186</v>
      </c>
      <c r="N15" s="73">
        <v>322666</v>
      </c>
      <c r="O15" s="73">
        <v>1908658</v>
      </c>
      <c r="P15" s="73">
        <v>311748</v>
      </c>
      <c r="Q15" s="73">
        <v>561518</v>
      </c>
      <c r="R15" s="73">
        <v>695989</v>
      </c>
      <c r="S15" s="73">
        <v>2360056</v>
      </c>
      <c r="T15" s="73">
        <v>706087</v>
      </c>
      <c r="U15" s="73">
        <v>498773</v>
      </c>
      <c r="V15" s="73">
        <v>436718</v>
      </c>
      <c r="W15" s="73">
        <v>1316995</v>
      </c>
      <c r="X15" s="73">
        <v>445089</v>
      </c>
      <c r="Y15" s="73">
        <v>252538</v>
      </c>
      <c r="Z15" s="73">
        <v>178373</v>
      </c>
      <c r="AA15" s="73">
        <v>266320</v>
      </c>
      <c r="AB15" s="73">
        <v>83346</v>
      </c>
      <c r="AC15" s="73" t="s">
        <v>207</v>
      </c>
      <c r="AD15" s="73" t="s">
        <v>207</v>
      </c>
    </row>
    <row r="16" spans="1:30" ht="24.6" customHeight="1" x14ac:dyDescent="0.25">
      <c r="A16" s="33"/>
      <c r="B16" s="38" t="s">
        <v>227</v>
      </c>
      <c r="C16" s="71"/>
      <c r="D16" s="71"/>
      <c r="E16" s="71"/>
      <c r="F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</row>
    <row r="17" spans="1:30" ht="24.6" customHeight="1" x14ac:dyDescent="0.25">
      <c r="A17" s="33"/>
      <c r="B17" s="72" t="s">
        <v>228</v>
      </c>
      <c r="C17" s="73">
        <v>75196</v>
      </c>
      <c r="D17" s="73">
        <v>-20355</v>
      </c>
      <c r="E17" s="73">
        <v>346244</v>
      </c>
      <c r="F17" s="73">
        <v>383483</v>
      </c>
      <c r="H17" s="73">
        <v>96412</v>
      </c>
      <c r="I17" s="73">
        <v>114197</v>
      </c>
      <c r="J17" s="73">
        <v>60439</v>
      </c>
      <c r="K17" s="73">
        <v>383483</v>
      </c>
      <c r="L17" s="73">
        <v>144576</v>
      </c>
      <c r="M17" s="73">
        <v>79716</v>
      </c>
      <c r="N17" s="73">
        <v>66562</v>
      </c>
      <c r="O17" s="73">
        <v>373087</v>
      </c>
      <c r="P17" s="73">
        <v>95828</v>
      </c>
      <c r="Q17" s="73">
        <v>95764</v>
      </c>
      <c r="R17" s="73">
        <v>87740</v>
      </c>
      <c r="S17" s="73">
        <v>413044</v>
      </c>
      <c r="T17" s="73">
        <v>105628</v>
      </c>
      <c r="U17" s="73">
        <v>126485</v>
      </c>
      <c r="V17" s="73">
        <v>83787</v>
      </c>
      <c r="W17" s="73">
        <v>354910</v>
      </c>
      <c r="X17" s="73">
        <v>72139</v>
      </c>
      <c r="Y17" s="73">
        <v>75036</v>
      </c>
      <c r="Z17" s="73">
        <v>89162</v>
      </c>
      <c r="AA17" s="73">
        <v>279263</v>
      </c>
      <c r="AB17" s="73">
        <v>89863</v>
      </c>
      <c r="AC17" s="73">
        <v>60715</v>
      </c>
      <c r="AD17" s="73">
        <v>76597</v>
      </c>
    </row>
    <row r="18" spans="1:30" ht="24.6" customHeight="1" x14ac:dyDescent="0.25">
      <c r="A18" s="33"/>
      <c r="B18" s="258" t="s">
        <v>229</v>
      </c>
      <c r="C18" s="71">
        <v>199730</v>
      </c>
      <c r="D18" s="71">
        <v>144472</v>
      </c>
      <c r="E18" s="71">
        <v>577414</v>
      </c>
      <c r="F18" s="71">
        <v>425257</v>
      </c>
      <c r="H18" s="71">
        <v>132210</v>
      </c>
      <c r="I18" s="71">
        <v>179130</v>
      </c>
      <c r="J18" s="71">
        <v>66344</v>
      </c>
      <c r="K18" s="71">
        <v>425257</v>
      </c>
      <c r="L18" s="71">
        <v>112500</v>
      </c>
      <c r="M18" s="71">
        <v>104891</v>
      </c>
      <c r="N18" s="71">
        <v>63394</v>
      </c>
      <c r="O18" s="71">
        <v>241482</v>
      </c>
      <c r="P18" s="71">
        <v>39394</v>
      </c>
      <c r="Q18" s="71">
        <v>69802</v>
      </c>
      <c r="R18" s="71">
        <v>39403</v>
      </c>
      <c r="S18" s="71">
        <v>407193</v>
      </c>
      <c r="T18" s="71">
        <v>100492</v>
      </c>
      <c r="U18" s="71">
        <v>100873</v>
      </c>
      <c r="V18" s="71">
        <v>68395</v>
      </c>
      <c r="W18" s="71">
        <v>251973</v>
      </c>
      <c r="X18" s="71">
        <v>75695</v>
      </c>
      <c r="Y18" s="71">
        <v>39682</v>
      </c>
      <c r="Z18" s="71">
        <v>22451</v>
      </c>
      <c r="AA18" s="71">
        <v>201451</v>
      </c>
      <c r="AB18" s="71">
        <v>63363</v>
      </c>
      <c r="AC18" s="71">
        <v>42815</v>
      </c>
      <c r="AD18" s="71">
        <v>61241</v>
      </c>
    </row>
    <row r="19" spans="1:30" x14ac:dyDescent="0.25">
      <c r="A19" s="33"/>
      <c r="B19" s="72" t="s">
        <v>230</v>
      </c>
      <c r="C19" s="73">
        <v>69134</v>
      </c>
      <c r="D19" s="73">
        <v>219467</v>
      </c>
      <c r="E19" s="73">
        <v>334017</v>
      </c>
      <c r="F19" s="73">
        <v>432727</v>
      </c>
      <c r="H19" s="73">
        <v>61035</v>
      </c>
      <c r="I19" s="73">
        <v>30416</v>
      </c>
      <c r="J19" s="73">
        <v>173432</v>
      </c>
      <c r="K19" s="73">
        <v>432727</v>
      </c>
      <c r="L19" s="73">
        <v>40422</v>
      </c>
      <c r="M19" s="73">
        <v>134430</v>
      </c>
      <c r="N19" s="73">
        <v>151392</v>
      </c>
      <c r="O19" s="73">
        <v>523772</v>
      </c>
      <c r="P19" s="73">
        <v>115693</v>
      </c>
      <c r="Q19" s="73">
        <v>107485</v>
      </c>
      <c r="R19" s="73">
        <v>177254</v>
      </c>
      <c r="S19" s="73">
        <v>575449</v>
      </c>
      <c r="T19" s="73">
        <v>50300</v>
      </c>
      <c r="U19" s="73">
        <v>204563</v>
      </c>
      <c r="V19" s="73">
        <v>191945</v>
      </c>
      <c r="W19" s="73">
        <v>660457</v>
      </c>
      <c r="X19" s="73">
        <v>165300</v>
      </c>
      <c r="Y19" s="73">
        <v>139867</v>
      </c>
      <c r="Z19" s="73">
        <v>157255</v>
      </c>
      <c r="AA19" s="73">
        <v>438393</v>
      </c>
      <c r="AB19" s="73">
        <v>116277</v>
      </c>
      <c r="AC19" s="73">
        <v>43672</v>
      </c>
      <c r="AD19" s="73">
        <v>71580</v>
      </c>
    </row>
    <row r="20" spans="1:30" ht="31.5" customHeight="1" x14ac:dyDescent="0.25">
      <c r="A20" s="33"/>
      <c r="B20" s="248" t="s">
        <v>231</v>
      </c>
      <c r="C20" s="71">
        <v>34767</v>
      </c>
      <c r="D20" s="71">
        <v>23232</v>
      </c>
      <c r="E20" s="71">
        <v>126451</v>
      </c>
      <c r="F20" s="71">
        <v>86480</v>
      </c>
      <c r="H20" s="71">
        <v>33555</v>
      </c>
      <c r="I20" s="71">
        <v>31201</v>
      </c>
      <c r="J20" s="71">
        <v>26928</v>
      </c>
      <c r="K20" s="71">
        <v>86480</v>
      </c>
      <c r="L20" s="71">
        <v>21218</v>
      </c>
      <c r="M20" s="71">
        <v>20596</v>
      </c>
      <c r="N20" s="71">
        <v>21434</v>
      </c>
      <c r="O20" s="71">
        <v>92595</v>
      </c>
      <c r="P20" s="71">
        <v>23867</v>
      </c>
      <c r="Q20" s="71">
        <v>23469</v>
      </c>
      <c r="R20" s="71">
        <v>22476</v>
      </c>
      <c r="S20" s="71">
        <v>47028</v>
      </c>
      <c r="T20" s="71">
        <v>24783</v>
      </c>
      <c r="U20" s="71" t="s">
        <v>207</v>
      </c>
      <c r="V20" s="71" t="s">
        <v>232</v>
      </c>
      <c r="W20" s="71" t="s">
        <v>207</v>
      </c>
      <c r="X20" s="71" t="s">
        <v>207</v>
      </c>
      <c r="Y20" s="71"/>
      <c r="Z20" s="71"/>
      <c r="AA20" s="71"/>
      <c r="AB20" s="71"/>
      <c r="AC20" s="71"/>
      <c r="AD20" s="71"/>
    </row>
    <row r="21" spans="1:30" ht="24.6" customHeight="1" x14ac:dyDescent="0.25">
      <c r="A21" s="33"/>
      <c r="B21" s="249" t="s">
        <v>233</v>
      </c>
      <c r="C21" s="73">
        <v>1677282</v>
      </c>
      <c r="D21" s="73">
        <v>1402318</v>
      </c>
      <c r="E21" s="73">
        <v>5657128</v>
      </c>
      <c r="F21" s="73">
        <v>4712104</v>
      </c>
      <c r="H21" s="73">
        <v>1506855</v>
      </c>
      <c r="I21" s="73">
        <v>1324446</v>
      </c>
      <c r="J21" s="73">
        <v>1148545</v>
      </c>
      <c r="K21" s="73">
        <v>4712104</v>
      </c>
      <c r="L21" s="73">
        <v>1262146</v>
      </c>
      <c r="M21" s="73">
        <v>1154213</v>
      </c>
      <c r="N21" s="73">
        <v>893427</v>
      </c>
      <c r="O21" s="73">
        <v>3899245</v>
      </c>
      <c r="P21" s="73">
        <v>1165087</v>
      </c>
      <c r="Q21" s="73">
        <v>915822</v>
      </c>
      <c r="R21" s="73">
        <v>676448</v>
      </c>
      <c r="S21" s="73">
        <v>3245688</v>
      </c>
      <c r="T21" s="73">
        <v>1063302</v>
      </c>
      <c r="U21" s="73">
        <v>695971</v>
      </c>
      <c r="V21" s="73">
        <v>440565</v>
      </c>
      <c r="W21" s="73">
        <v>1852263</v>
      </c>
      <c r="X21" s="73">
        <v>497932</v>
      </c>
      <c r="Y21" s="73">
        <v>409128</v>
      </c>
      <c r="Z21" s="73">
        <v>329309</v>
      </c>
      <c r="AA21" s="73">
        <v>1434823</v>
      </c>
      <c r="AB21" s="73">
        <v>397295</v>
      </c>
      <c r="AC21" s="73">
        <v>346559</v>
      </c>
      <c r="AD21" s="73">
        <v>263073</v>
      </c>
    </row>
    <row r="22" spans="1:30" ht="25.5" customHeight="1" x14ac:dyDescent="0.25">
      <c r="A22" s="33"/>
      <c r="B22" s="248" t="s">
        <v>234</v>
      </c>
      <c r="C22" s="71">
        <v>15929</v>
      </c>
      <c r="D22" s="71">
        <v>34754</v>
      </c>
      <c r="E22" s="71">
        <v>117161</v>
      </c>
      <c r="F22" s="71">
        <v>104417</v>
      </c>
      <c r="H22" s="71">
        <v>21411</v>
      </c>
      <c r="I22" s="71">
        <v>26618</v>
      </c>
      <c r="J22" s="71">
        <v>53203</v>
      </c>
      <c r="K22" s="71">
        <v>104417</v>
      </c>
      <c r="L22" s="71">
        <v>16454</v>
      </c>
      <c r="M22" s="71">
        <v>22258</v>
      </c>
      <c r="N22" s="71">
        <v>30951</v>
      </c>
      <c r="O22" s="71">
        <v>149238</v>
      </c>
      <c r="P22" s="71">
        <v>49577</v>
      </c>
      <c r="Q22" s="71">
        <v>46731</v>
      </c>
      <c r="R22" s="71">
        <v>30844</v>
      </c>
      <c r="S22" s="71">
        <v>39369</v>
      </c>
      <c r="T22" s="71">
        <v>-10361</v>
      </c>
      <c r="U22" s="71">
        <v>19030</v>
      </c>
      <c r="V22" s="71">
        <v>19732</v>
      </c>
      <c r="W22" s="71">
        <v>53751</v>
      </c>
      <c r="X22" s="71">
        <v>17933</v>
      </c>
      <c r="Y22" s="71">
        <v>9120</v>
      </c>
      <c r="Z22" s="71">
        <v>10906</v>
      </c>
      <c r="AA22" s="71">
        <v>15464</v>
      </c>
      <c r="AB22" s="71">
        <v>-697</v>
      </c>
      <c r="AC22" s="71">
        <v>-1679</v>
      </c>
      <c r="AD22" s="71">
        <v>724</v>
      </c>
    </row>
    <row r="23" spans="1:30" ht="24.6" customHeight="1" x14ac:dyDescent="0.25">
      <c r="A23" s="33"/>
      <c r="B23" s="249" t="s">
        <v>235</v>
      </c>
      <c r="C23" s="73">
        <v>101989</v>
      </c>
      <c r="D23" s="73">
        <v>117770</v>
      </c>
      <c r="E23" s="73">
        <v>451361</v>
      </c>
      <c r="F23" s="73">
        <v>447097</v>
      </c>
      <c r="H23" s="73">
        <v>92056</v>
      </c>
      <c r="I23" s="73">
        <v>118859</v>
      </c>
      <c r="J23" s="73">
        <v>138457</v>
      </c>
      <c r="K23" s="73">
        <v>447097</v>
      </c>
      <c r="L23" s="73">
        <v>93691</v>
      </c>
      <c r="M23" s="73">
        <v>107011</v>
      </c>
      <c r="N23" s="73">
        <v>128625</v>
      </c>
      <c r="O23" s="73">
        <v>411722</v>
      </c>
      <c r="P23" s="73">
        <v>85073</v>
      </c>
      <c r="Q23" s="73">
        <v>94837</v>
      </c>
      <c r="R23" s="73">
        <v>134766</v>
      </c>
      <c r="S23" s="73">
        <v>466857</v>
      </c>
      <c r="T23" s="73">
        <v>59722</v>
      </c>
      <c r="U23" s="73">
        <v>161268</v>
      </c>
      <c r="V23" s="73">
        <v>131595</v>
      </c>
      <c r="W23" s="73">
        <v>523105</v>
      </c>
      <c r="X23" s="73">
        <v>125438</v>
      </c>
      <c r="Y23" s="73">
        <v>118844</v>
      </c>
      <c r="Z23" s="73">
        <v>124560</v>
      </c>
      <c r="AA23" s="73">
        <v>347057</v>
      </c>
      <c r="AB23" s="73">
        <v>81881</v>
      </c>
      <c r="AC23" s="73">
        <v>46520</v>
      </c>
      <c r="AD23" s="73">
        <v>99892</v>
      </c>
    </row>
    <row r="24" spans="1:30" ht="24.75" customHeight="1" x14ac:dyDescent="0.25">
      <c r="A24" s="33"/>
      <c r="B24" s="248" t="s">
        <v>236</v>
      </c>
      <c r="C24" s="71">
        <v>170757</v>
      </c>
      <c r="D24" s="71">
        <v>10078</v>
      </c>
      <c r="E24" s="71">
        <v>268373</v>
      </c>
      <c r="F24" s="71">
        <v>91866</v>
      </c>
      <c r="H24" s="71">
        <v>36108</v>
      </c>
      <c r="I24" s="71">
        <v>39585</v>
      </c>
      <c r="J24" s="71">
        <v>21923</v>
      </c>
      <c r="K24" s="71">
        <v>91866</v>
      </c>
      <c r="L24" s="71">
        <v>26651</v>
      </c>
      <c r="M24" s="71">
        <v>14380</v>
      </c>
      <c r="N24" s="71">
        <v>40757</v>
      </c>
      <c r="O24" s="71">
        <v>145509</v>
      </c>
      <c r="P24" s="71">
        <v>36195</v>
      </c>
      <c r="Q24" s="71">
        <v>14002</v>
      </c>
      <c r="R24" s="71">
        <v>29363</v>
      </c>
      <c r="S24" s="71">
        <v>182893</v>
      </c>
      <c r="T24" s="71">
        <v>134890</v>
      </c>
      <c r="U24" s="71">
        <v>16889</v>
      </c>
      <c r="V24" s="71">
        <v>-18670</v>
      </c>
      <c r="W24" s="71">
        <v>1156503</v>
      </c>
      <c r="X24" s="71">
        <v>425502</v>
      </c>
      <c r="Y24" s="71">
        <v>1043</v>
      </c>
      <c r="Z24" s="71">
        <v>107045</v>
      </c>
      <c r="AA24" s="71">
        <v>153762</v>
      </c>
      <c r="AB24" s="71">
        <v>59103</v>
      </c>
      <c r="AC24" s="71">
        <v>7074</v>
      </c>
      <c r="AD24" s="71">
        <v>87824</v>
      </c>
    </row>
    <row r="25" spans="1:30" ht="24.6" customHeight="1" x14ac:dyDescent="0.25">
      <c r="A25" s="33"/>
      <c r="B25" s="249" t="s">
        <v>237</v>
      </c>
      <c r="C25" s="73">
        <v>0</v>
      </c>
      <c r="D25" s="73">
        <v>0</v>
      </c>
      <c r="E25" s="73">
        <v>0</v>
      </c>
      <c r="F25" s="73" t="s">
        <v>207</v>
      </c>
      <c r="H25" s="73" t="s">
        <v>207</v>
      </c>
      <c r="I25" s="73"/>
      <c r="J25" s="73">
        <v>0</v>
      </c>
      <c r="K25" s="73" t="s">
        <v>207</v>
      </c>
      <c r="L25" s="73">
        <v>0</v>
      </c>
      <c r="M25" s="73">
        <v>0</v>
      </c>
      <c r="N25" s="73" t="s">
        <v>207</v>
      </c>
      <c r="O25" s="73">
        <v>-3766</v>
      </c>
      <c r="P25" s="73" t="s">
        <v>207</v>
      </c>
      <c r="Q25" s="73" t="s">
        <v>207</v>
      </c>
      <c r="R25" s="73">
        <v>-3766</v>
      </c>
      <c r="S25" s="73">
        <v>453131</v>
      </c>
      <c r="T25" s="73">
        <v>125463</v>
      </c>
      <c r="U25" s="73">
        <v>66855</v>
      </c>
      <c r="V25" s="73">
        <v>138994</v>
      </c>
      <c r="W25" s="73">
        <v>452896</v>
      </c>
      <c r="X25" s="73">
        <v>226249</v>
      </c>
      <c r="Y25" s="73" t="s">
        <v>207</v>
      </c>
      <c r="Z25" s="73" t="s">
        <v>207</v>
      </c>
      <c r="AA25" s="73">
        <v>234347</v>
      </c>
      <c r="AB25" s="73">
        <v>47690</v>
      </c>
      <c r="AC25" s="73">
        <v>41514</v>
      </c>
      <c r="AD25" s="73"/>
    </row>
    <row r="26" spans="1:30" ht="24.6" customHeight="1" x14ac:dyDescent="0.25">
      <c r="A26" s="33"/>
      <c r="B26" s="248" t="s">
        <v>238</v>
      </c>
      <c r="C26" s="71">
        <v>581286</v>
      </c>
      <c r="D26" s="71">
        <v>988396</v>
      </c>
      <c r="E26" s="71">
        <v>3081554</v>
      </c>
      <c r="F26" s="71">
        <v>3918525</v>
      </c>
      <c r="H26" s="71">
        <v>613994</v>
      </c>
      <c r="I26" s="71">
        <v>965491</v>
      </c>
      <c r="J26" s="71">
        <v>920783</v>
      </c>
      <c r="K26" s="71">
        <v>3918525</v>
      </c>
      <c r="L26" s="71">
        <v>1038057</v>
      </c>
      <c r="M26" s="71">
        <v>972424</v>
      </c>
      <c r="N26" s="71">
        <v>919648</v>
      </c>
      <c r="O26" s="71">
        <v>4139415</v>
      </c>
      <c r="P26" s="71">
        <v>989284</v>
      </c>
      <c r="Q26" s="71">
        <v>1073563</v>
      </c>
      <c r="R26" s="71">
        <v>1123570</v>
      </c>
      <c r="S26" s="71">
        <v>4529123</v>
      </c>
      <c r="T26" s="71">
        <v>1218147</v>
      </c>
      <c r="U26" s="71">
        <v>1113427</v>
      </c>
      <c r="V26" s="71">
        <v>956008</v>
      </c>
      <c r="W26" s="71">
        <v>3470406</v>
      </c>
      <c r="X26" s="71">
        <v>948680</v>
      </c>
      <c r="Y26" s="71">
        <v>838444</v>
      </c>
      <c r="Z26" s="71">
        <v>705185</v>
      </c>
      <c r="AA26" s="71">
        <v>2011084</v>
      </c>
      <c r="AB26" s="71">
        <v>427940</v>
      </c>
      <c r="AC26" s="71">
        <v>403227</v>
      </c>
      <c r="AD26" s="71">
        <v>559660</v>
      </c>
    </row>
    <row r="27" spans="1:30" ht="24.6" customHeight="1" x14ac:dyDescent="0.25">
      <c r="A27" s="33"/>
      <c r="B27" s="249" t="s">
        <v>239</v>
      </c>
      <c r="C27" s="73">
        <v>-35447</v>
      </c>
      <c r="D27" s="73">
        <v>-45311</v>
      </c>
      <c r="E27" s="73">
        <v>-154745</v>
      </c>
      <c r="F27" s="73">
        <v>-157485</v>
      </c>
      <c r="H27" s="73">
        <v>-32537</v>
      </c>
      <c r="I27" s="73">
        <v>-39949</v>
      </c>
      <c r="J27" s="73">
        <v>-46812</v>
      </c>
      <c r="K27" s="73">
        <v>-157485</v>
      </c>
      <c r="L27" s="73">
        <v>-29163</v>
      </c>
      <c r="M27" s="73">
        <v>-37084</v>
      </c>
      <c r="N27" s="73">
        <v>-45927</v>
      </c>
      <c r="O27" s="73">
        <v>-138925</v>
      </c>
      <c r="P27" s="73">
        <v>-21480</v>
      </c>
      <c r="Q27" s="73">
        <v>-32910</v>
      </c>
      <c r="R27" s="73">
        <v>-38469</v>
      </c>
      <c r="S27" s="73">
        <v>-94035</v>
      </c>
      <c r="T27" s="73">
        <v>-13668</v>
      </c>
      <c r="U27" s="73">
        <v>-19305</v>
      </c>
      <c r="V27" s="73">
        <v>-31894</v>
      </c>
      <c r="W27" s="73">
        <v>-70948</v>
      </c>
      <c r="X27" s="73">
        <v>-7454</v>
      </c>
      <c r="Y27" s="73">
        <v>-14335</v>
      </c>
      <c r="Z27" s="73">
        <v>-30569</v>
      </c>
      <c r="AA27" s="73">
        <v>-50532</v>
      </c>
      <c r="AB27" s="73">
        <v>-4330</v>
      </c>
      <c r="AC27" s="73">
        <v>-11918</v>
      </c>
      <c r="AD27" s="73">
        <v>-17199</v>
      </c>
    </row>
    <row r="28" spans="1:30" x14ac:dyDescent="0.25">
      <c r="A28" s="33"/>
      <c r="B28" s="248" t="s">
        <v>240</v>
      </c>
      <c r="C28" s="71">
        <v>0</v>
      </c>
      <c r="D28" s="71"/>
      <c r="E28" s="71">
        <v>0</v>
      </c>
      <c r="F28" s="71" t="s">
        <v>207</v>
      </c>
      <c r="H28" s="71" t="s">
        <v>207</v>
      </c>
      <c r="I28" s="71"/>
      <c r="J28" s="71">
        <v>0</v>
      </c>
      <c r="K28" s="71" t="s">
        <v>207</v>
      </c>
      <c r="L28" s="71">
        <v>0</v>
      </c>
      <c r="M28" s="71">
        <v>0</v>
      </c>
      <c r="N28" s="71">
        <v>0</v>
      </c>
      <c r="O28" s="71" t="s">
        <v>207</v>
      </c>
      <c r="P28" s="71" t="s">
        <v>207</v>
      </c>
      <c r="Q28" s="71" t="s">
        <v>207</v>
      </c>
      <c r="R28" s="71" t="s">
        <v>207</v>
      </c>
      <c r="S28" s="71" t="s">
        <v>207</v>
      </c>
      <c r="T28" s="71" t="s">
        <v>207</v>
      </c>
      <c r="U28" s="71" t="s">
        <v>207</v>
      </c>
      <c r="V28" s="71" t="s">
        <v>207</v>
      </c>
      <c r="W28" s="71">
        <v>153970</v>
      </c>
      <c r="X28" s="71" t="s">
        <v>207</v>
      </c>
      <c r="Y28" s="71">
        <v>153970</v>
      </c>
      <c r="Z28" s="71" t="s">
        <v>207</v>
      </c>
      <c r="AA28" s="71" t="s">
        <v>207</v>
      </c>
      <c r="AB28" s="71" t="s">
        <v>207</v>
      </c>
      <c r="AC28" s="71" t="s">
        <v>207</v>
      </c>
      <c r="AD28" s="71" t="s">
        <v>207</v>
      </c>
    </row>
    <row r="29" spans="1:30" x14ac:dyDescent="0.25">
      <c r="B29" s="72" t="s">
        <v>241</v>
      </c>
      <c r="C29" s="73">
        <v>0</v>
      </c>
      <c r="D29" s="73">
        <v>0</v>
      </c>
      <c r="E29" s="73">
        <v>0</v>
      </c>
      <c r="F29" s="73" t="s">
        <v>207</v>
      </c>
      <c r="H29" s="73" t="s">
        <v>207</v>
      </c>
      <c r="I29" s="73"/>
      <c r="J29" s="73">
        <v>0</v>
      </c>
      <c r="K29" s="73" t="s">
        <v>207</v>
      </c>
      <c r="L29" s="73">
        <v>0</v>
      </c>
      <c r="M29" s="73">
        <v>0</v>
      </c>
      <c r="N29" s="73">
        <v>0</v>
      </c>
      <c r="O29" s="73" t="s">
        <v>207</v>
      </c>
      <c r="P29" s="73" t="s">
        <v>207</v>
      </c>
      <c r="Q29" s="73" t="s">
        <v>207</v>
      </c>
      <c r="R29" s="73" t="s">
        <v>207</v>
      </c>
      <c r="S29" s="73">
        <v>-829783</v>
      </c>
      <c r="T29" s="73" t="s">
        <v>207</v>
      </c>
      <c r="U29" s="73" t="s">
        <v>207</v>
      </c>
      <c r="V29" s="73" t="s">
        <v>207</v>
      </c>
      <c r="W29" s="73" t="s">
        <v>207</v>
      </c>
      <c r="X29" s="73" t="s">
        <v>207</v>
      </c>
      <c r="Y29" s="73" t="s">
        <v>207</v>
      </c>
      <c r="Z29" s="73" t="s">
        <v>207</v>
      </c>
      <c r="AA29" s="73" t="s">
        <v>207</v>
      </c>
      <c r="AB29" s="73" t="s">
        <v>207</v>
      </c>
      <c r="AC29" s="73" t="s">
        <v>207</v>
      </c>
      <c r="AD29" s="73" t="s">
        <v>207</v>
      </c>
    </row>
    <row r="30" spans="1:30" x14ac:dyDescent="0.25">
      <c r="B30" s="38" t="s">
        <v>242</v>
      </c>
      <c r="C30" s="71">
        <v>1193921</v>
      </c>
      <c r="D30" s="71">
        <v>843978</v>
      </c>
      <c r="E30" s="71">
        <v>4472369</v>
      </c>
      <c r="F30" s="71">
        <v>2905328</v>
      </c>
      <c r="H30" s="71">
        <v>1240890</v>
      </c>
      <c r="I30" s="71">
        <v>1315539</v>
      </c>
      <c r="J30" s="71">
        <v>722019</v>
      </c>
      <c r="K30" s="71">
        <v>2905328</v>
      </c>
      <c r="L30" s="71">
        <v>662540</v>
      </c>
      <c r="M30" s="71">
        <v>761856</v>
      </c>
      <c r="N30" s="71">
        <v>636954</v>
      </c>
      <c r="O30" s="71">
        <v>2315759</v>
      </c>
      <c r="P30" s="71">
        <v>590628</v>
      </c>
      <c r="Q30" s="71">
        <v>599075</v>
      </c>
      <c r="R30" s="71">
        <v>492015</v>
      </c>
      <c r="S30" s="71">
        <v>2657114</v>
      </c>
      <c r="T30" s="71">
        <v>873241</v>
      </c>
      <c r="U30" s="71">
        <v>783716</v>
      </c>
      <c r="V30" s="71">
        <v>501358</v>
      </c>
      <c r="W30" s="71">
        <v>1935273</v>
      </c>
      <c r="X30" s="71">
        <v>433111</v>
      </c>
      <c r="Y30" s="71">
        <v>436904</v>
      </c>
      <c r="Z30" s="71">
        <v>412862</v>
      </c>
      <c r="AA30" s="71">
        <v>1709486</v>
      </c>
      <c r="AB30" s="71">
        <v>414461</v>
      </c>
      <c r="AC30" s="71">
        <v>473143</v>
      </c>
      <c r="AD30" s="71">
        <v>413469</v>
      </c>
    </row>
    <row r="31" spans="1:30" x14ac:dyDescent="0.25">
      <c r="B31" s="72" t="s">
        <v>243</v>
      </c>
      <c r="C31" s="73">
        <v>-4089520</v>
      </c>
      <c r="D31" s="73">
        <v>-3585759</v>
      </c>
      <c r="E31" s="73">
        <v>-14777711</v>
      </c>
      <c r="F31" s="73">
        <v>-13941148</v>
      </c>
      <c r="H31" s="73">
        <v>-3826912</v>
      </c>
      <c r="I31" s="73">
        <v>-3490507</v>
      </c>
      <c r="J31" s="73">
        <v>-3370772</v>
      </c>
      <c r="K31" s="73">
        <v>-13941148</v>
      </c>
      <c r="L31" s="73">
        <v>-3491294</v>
      </c>
      <c r="M31" s="73">
        <v>-3427961</v>
      </c>
      <c r="N31" s="73">
        <v>-3436134</v>
      </c>
      <c r="O31" s="73">
        <v>-13083500</v>
      </c>
      <c r="P31" s="73">
        <v>-3390215</v>
      </c>
      <c r="Q31" s="73">
        <v>-3231998</v>
      </c>
      <c r="R31" s="73">
        <v>-2917278</v>
      </c>
      <c r="S31" s="73">
        <v>-12686721</v>
      </c>
      <c r="T31" s="73">
        <v>-2909994</v>
      </c>
      <c r="U31" s="73">
        <v>-4040760</v>
      </c>
      <c r="V31" s="73">
        <v>-3534478</v>
      </c>
      <c r="W31" s="73">
        <v>-13679051</v>
      </c>
      <c r="X31" s="73">
        <v>-3644128</v>
      </c>
      <c r="Y31" s="73">
        <v>-3218609</v>
      </c>
      <c r="Z31" s="73">
        <v>-3123277</v>
      </c>
      <c r="AA31" s="73">
        <v>-11721729</v>
      </c>
      <c r="AB31" s="73">
        <v>-2858810</v>
      </c>
      <c r="AC31" s="73">
        <v>-2682530</v>
      </c>
      <c r="AD31" s="73">
        <v>-3012084</v>
      </c>
    </row>
    <row r="32" spans="1:30" ht="19.5" thickBot="1" x14ac:dyDescent="0.3">
      <c r="B32" s="39" t="s">
        <v>244</v>
      </c>
      <c r="C32" s="333">
        <v>11501016</v>
      </c>
      <c r="D32" s="333">
        <v>11176877</v>
      </c>
      <c r="E32" s="333">
        <v>42751283</v>
      </c>
      <c r="F32" s="333">
        <v>39819620</v>
      </c>
      <c r="H32" s="333">
        <v>10619741</v>
      </c>
      <c r="I32" s="333">
        <f>SUM(I12:I31)</f>
        <v>10786295</v>
      </c>
      <c r="J32" s="333">
        <v>9844231</v>
      </c>
      <c r="K32" s="333">
        <v>39819620</v>
      </c>
      <c r="L32" s="333">
        <v>10148885</v>
      </c>
      <c r="M32" s="333">
        <v>9435991</v>
      </c>
      <c r="N32" s="333">
        <f>SUM(N12:N31)</f>
        <v>9057867</v>
      </c>
      <c r="O32" s="333">
        <v>36849769</v>
      </c>
      <c r="P32" s="333">
        <v>9426629</v>
      </c>
      <c r="Q32" s="333">
        <v>8819517</v>
      </c>
      <c r="R32" s="333">
        <v>8646937</v>
      </c>
      <c r="S32" s="333">
        <v>34462808</v>
      </c>
      <c r="T32" s="333">
        <v>9223311</v>
      </c>
      <c r="U32" s="333">
        <v>8213380</v>
      </c>
      <c r="V32" s="333">
        <v>7847448</v>
      </c>
      <c r="W32" s="333">
        <v>33646118</v>
      </c>
      <c r="X32" s="333">
        <v>9524667</v>
      </c>
      <c r="Y32" s="333">
        <v>7353982</v>
      </c>
      <c r="Z32" s="333">
        <v>7110741</v>
      </c>
      <c r="AA32" s="333">
        <v>25227625</v>
      </c>
      <c r="AB32" s="333">
        <v>6421183</v>
      </c>
      <c r="AC32" s="333">
        <v>5500117</v>
      </c>
      <c r="AD32" s="333">
        <v>6041984</v>
      </c>
    </row>
    <row r="33" spans="3:4" ht="19.5" thickTop="1" x14ac:dyDescent="0.25">
      <c r="C33" s="326"/>
      <c r="D33" s="326"/>
    </row>
    <row r="34" spans="3:4" x14ac:dyDescent="0.25">
      <c r="D34" s="113"/>
    </row>
    <row r="35" spans="3:4" x14ac:dyDescent="0.25">
      <c r="D35" s="113"/>
    </row>
    <row r="36" spans="3:4" x14ac:dyDescent="0.25">
      <c r="C36" s="371"/>
      <c r="D36" s="113"/>
    </row>
    <row r="37" spans="3:4" x14ac:dyDescent="0.25">
      <c r="C37" s="371"/>
      <c r="D37" s="113"/>
    </row>
    <row r="38" spans="3:4" x14ac:dyDescent="0.25">
      <c r="C38" s="371"/>
      <c r="D38" s="113"/>
    </row>
    <row r="39" spans="3:4" x14ac:dyDescent="0.25">
      <c r="C39" s="378"/>
      <c r="D39" s="113"/>
    </row>
    <row r="40" spans="3:4" x14ac:dyDescent="0.25">
      <c r="C40" s="371"/>
      <c r="D40" s="113"/>
    </row>
    <row r="41" spans="3:4" x14ac:dyDescent="0.25">
      <c r="C41" s="371"/>
      <c r="D41" s="113"/>
    </row>
    <row r="42" spans="3:4" x14ac:dyDescent="0.25">
      <c r="C42" s="371"/>
      <c r="D42" s="113"/>
    </row>
    <row r="43" spans="3:4" x14ac:dyDescent="0.25">
      <c r="C43" s="371"/>
      <c r="D43" s="113"/>
    </row>
    <row r="44" spans="3:4" x14ac:dyDescent="0.25">
      <c r="C44" s="371"/>
      <c r="D44" s="113"/>
    </row>
    <row r="45" spans="3:4" x14ac:dyDescent="0.25">
      <c r="C45" s="371"/>
      <c r="D45" s="113"/>
    </row>
    <row r="46" spans="3:4" x14ac:dyDescent="0.25">
      <c r="C46" s="371"/>
      <c r="D46" s="113"/>
    </row>
    <row r="47" spans="3:4" x14ac:dyDescent="0.25">
      <c r="C47" s="371"/>
      <c r="D47" s="113"/>
    </row>
    <row r="48" spans="3:4" x14ac:dyDescent="0.25">
      <c r="C48" s="371"/>
    </row>
    <row r="49" spans="3:3" x14ac:dyDescent="0.25">
      <c r="C49" s="371"/>
    </row>
    <row r="50" spans="3:3" x14ac:dyDescent="0.25">
      <c r="C50" s="371"/>
    </row>
    <row r="51" spans="3:3" x14ac:dyDescent="0.25">
      <c r="C51" s="371"/>
    </row>
  </sheetData>
  <mergeCells count="8">
    <mergeCell ref="H10:AD10"/>
    <mergeCell ref="D10:D11"/>
    <mergeCell ref="C10:C11"/>
    <mergeCell ref="B10:B11"/>
    <mergeCell ref="E10:E11"/>
    <mergeCell ref="F10:F11"/>
    <mergeCell ref="C9:D9"/>
    <mergeCell ref="E9:F9"/>
  </mergeCells>
  <phoneticPr fontId="64" type="noConversion"/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Classificação: Público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5a5651-c003-4491-8bb4-cf333821dd20" xsi:nil="true"/>
    <lcf76f155ced4ddcb4097134ff3c332f xmlns="dd672efd-914e-43b9-8a12-d5de897e3e1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B725659268684A8C3698EDD7A4A760" ma:contentTypeVersion="15" ma:contentTypeDescription="Crie um novo documento." ma:contentTypeScope="" ma:versionID="42f5fe2d5776a9573698420cd22675ef">
  <xsd:schema xmlns:xsd="http://www.w3.org/2001/XMLSchema" xmlns:xs="http://www.w3.org/2001/XMLSchema" xmlns:p="http://schemas.microsoft.com/office/2006/metadata/properties" xmlns:ns2="dd672efd-914e-43b9-8a12-d5de897e3e13" xmlns:ns3="965a5651-c003-4491-8bb4-cf333821dd20" targetNamespace="http://schemas.microsoft.com/office/2006/metadata/properties" ma:root="true" ma:fieldsID="848156c38f40100fb0dc6b76ec21ab24" ns2:_="" ns3:_="">
    <xsd:import namespace="dd672efd-914e-43b9-8a12-d5de897e3e13"/>
    <xsd:import namespace="965a5651-c003-4491-8bb4-cf333821dd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672efd-914e-43b9-8a12-d5de897e3e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a655b3-91bc-415c-bde2-f58ae48cb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a5651-c003-4491-8bb4-cf333821dd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1043a09-3a06-4711-81f7-8c54c6ac56d6}" ma:internalName="TaxCatchAll" ma:showField="CatchAllData" ma:web="965a5651-c003-4491-8bb4-cf333821dd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C7E568-418B-477F-A542-A3D62E952D8F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965a5651-c003-4491-8bb4-cf333821dd20"/>
    <ds:schemaRef ds:uri="dd672efd-914e-43b9-8a12-d5de897e3e13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24E3E4D-99DA-4D3A-AD73-AD8A6C5D79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672efd-914e-43b9-8a12-d5de897e3e13"/>
    <ds:schemaRef ds:uri="965a5651-c003-4491-8bb4-cf333821dd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AF2AD7-7310-4AFC-87B9-F10CA69323F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5</vt:i4>
      </vt:variant>
    </vt:vector>
  </HeadingPairs>
  <TitlesOfParts>
    <vt:vector size="25" baseType="lpstr">
      <vt:lpstr>Cemig (Sumário)</vt:lpstr>
      <vt:lpstr>RAP</vt:lpstr>
      <vt:lpstr>Usinas</vt:lpstr>
      <vt:lpstr>Balanço de Energia</vt:lpstr>
      <vt:lpstr>Venda de energia por classe</vt:lpstr>
      <vt:lpstr>Perdas de Energia</vt:lpstr>
      <vt:lpstr>DEC _ FEC</vt:lpstr>
      <vt:lpstr>Taxa de arrecadação</vt:lpstr>
      <vt:lpstr>Receita</vt:lpstr>
      <vt:lpstr>Custos e Despesas</vt:lpstr>
      <vt:lpstr>Energia comprada para revenda</vt:lpstr>
      <vt:lpstr>Resultado Financeiro</vt:lpstr>
      <vt:lpstr>Endividamento</vt:lpstr>
      <vt:lpstr>Investimentos</vt:lpstr>
      <vt:lpstr>BP (Ativo)</vt:lpstr>
      <vt:lpstr>BP (Passivo)</vt:lpstr>
      <vt:lpstr>LAJIDA</vt:lpstr>
      <vt:lpstr>DRE</vt:lpstr>
      <vt:lpstr>DFC</vt:lpstr>
      <vt:lpstr>Desempenhos das ações</vt:lpstr>
      <vt:lpstr>'Custos e Despesas'!_Hlk160453777</vt:lpstr>
      <vt:lpstr>'Energia comprada para revenda'!_Toc223922453</vt:lpstr>
      <vt:lpstr>DFC!_Toc229977613</vt:lpstr>
      <vt:lpstr>'BP (Passivo)'!_Toc282006926</vt:lpstr>
      <vt:lpstr>'BP (Passivo)'!_Toc282006927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CYNTHIA OLIVEIRA LARA</cp:lastModifiedBy>
  <cp:revision/>
  <dcterms:created xsi:type="dcterms:W3CDTF">2020-11-04T13:02:04Z</dcterms:created>
  <dcterms:modified xsi:type="dcterms:W3CDTF">2026-03-20T03:14:20Z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1458339490</vt:lpwstr>
  </property>
  <property fmtid="{D5CDD505-2E9C-101B-9397-08002B2CF9AE}" pid="3" name="EcoUpdateMessage">
    <vt:lpwstr>2026/03/18-22:18:10</vt:lpwstr>
  </property>
  <property fmtid="{D5CDD505-2E9C-101B-9397-08002B2CF9AE}" pid="4" name="EcoUpdateStatus">
    <vt:lpwstr>2026-03-18=BRA:St,ME,Fd,TP;USA:St,ME;ARG:St,ME,TP;MEX:St,ME,Fd;CHL:St,ME;SAU:St|2022-10-17=USA:TP|2026-03-17=ARG:Fd;MEX:TP;CHL:Fd;GBR:St,ME;COL:St,ME;PER:St,ME,Fd|2021-11-17=CHL:TP|2014-02-26=VEN:St|2002-11-08=JPN:St|2016-08-18=NNN:St|2026-03-12=COL:Fd|2026-03-04=PER:TP|2007-01-31=ESP:St|2003-01-29=CHN:St|2003-01-28=TWN:St|2003-01-30=HKG:St;KOR:St|2023-01-19=OTH:St|2025-06-24=PAN:St|2024-06-24=SAU:ME</vt:lpwstr>
  </property>
  <property fmtid="{D5CDD505-2E9C-101B-9397-08002B2CF9AE}" pid="5" name="ContentTypeId">
    <vt:lpwstr>0x010100F4B725659268684A8C3698EDD7A4A760</vt:lpwstr>
  </property>
  <property fmtid="{D5CDD505-2E9C-101B-9397-08002B2CF9AE}" pid="6" name="MediaServiceImageTags">
    <vt:lpwstr/>
  </property>
</Properties>
</file>