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56837\Downloads\"/>
    </mc:Choice>
  </mc:AlternateContent>
  <xr:revisionPtr revIDLastSave="0" documentId="8_{78D93FFA-3668-4462-9F1F-1D0138C83C12}" xr6:coauthVersionLast="47" xr6:coauthVersionMax="47" xr10:uidLastSave="{00000000-0000-0000-0000-000000000000}"/>
  <bookViews>
    <workbookView xWindow="-120" yWindow="-120" windowWidth="20730" windowHeight="11040" xr2:uid="{FA5BD2A8-F7FA-4C99-987E-6AF40B2595FB}"/>
  </bookViews>
  <sheets>
    <sheet name="CMIG3 - CMIG4" sheetId="3" r:id="rId1"/>
    <sheet name="CMIG3 - CMIG4 (ENG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K7" i="3"/>
  <c r="J7" i="3"/>
  <c r="I7" i="3"/>
  <c r="H7" i="3"/>
  <c r="G7" i="3"/>
  <c r="I21" i="1" l="1"/>
  <c r="G21" i="1"/>
  <c r="I20" i="3" l="1"/>
  <c r="K11" i="3" l="1"/>
  <c r="G20" i="3"/>
  <c r="K13" i="1"/>
  <c r="K12" i="1"/>
  <c r="K14" i="1"/>
  <c r="K12" i="3"/>
  <c r="K16" i="1"/>
  <c r="K15" i="1"/>
  <c r="K15" i="3"/>
  <c r="K14" i="3"/>
  <c r="K13" i="3" l="1"/>
  <c r="K18" i="1"/>
  <c r="K17" i="1"/>
  <c r="K17" i="3"/>
  <c r="K16" i="3"/>
  <c r="K24" i="1" l="1"/>
  <c r="K23" i="1"/>
  <c r="K23" i="3"/>
  <c r="K22" i="3"/>
  <c r="J34" i="1"/>
  <c r="I34" i="1"/>
  <c r="H34" i="1"/>
  <c r="G34" i="1"/>
  <c r="J20" i="1"/>
  <c r="H20" i="1"/>
  <c r="J19" i="1"/>
  <c r="J21" i="1" s="1"/>
  <c r="H19" i="1"/>
  <c r="H21" i="1" s="1"/>
  <c r="K25" i="1"/>
  <c r="K26" i="1"/>
  <c r="J19" i="3"/>
  <c r="J18" i="3"/>
  <c r="J20" i="3" s="1"/>
  <c r="H19" i="3"/>
  <c r="H18" i="3"/>
  <c r="H20" i="3" s="1"/>
  <c r="K20" i="1" l="1"/>
  <c r="K19" i="1"/>
  <c r="K21" i="1" s="1"/>
  <c r="K19" i="3" l="1"/>
  <c r="K18" i="3"/>
  <c r="K20" i="3" s="1"/>
  <c r="G33" i="3"/>
  <c r="H33" i="3"/>
  <c r="I33" i="3"/>
  <c r="J33" i="3"/>
  <c r="K24" i="3" l="1"/>
  <c r="K25" i="3"/>
  <c r="K28" i="1"/>
  <c r="K27" i="1"/>
  <c r="K27" i="3"/>
  <c r="K26" i="3"/>
  <c r="K29" i="1"/>
  <c r="K28" i="3"/>
  <c r="K31" i="1" l="1"/>
  <c r="K30" i="1"/>
  <c r="K30" i="3"/>
  <c r="K29" i="3"/>
  <c r="K38" i="1"/>
  <c r="I38" i="1"/>
  <c r="G38" i="1"/>
  <c r="K37" i="1"/>
  <c r="I37" i="1"/>
  <c r="G37" i="1"/>
  <c r="K39" i="1"/>
  <c r="H46" i="3"/>
  <c r="J46" i="3"/>
  <c r="I37" i="3"/>
  <c r="I36" i="3"/>
  <c r="K37" i="3"/>
  <c r="K36" i="3"/>
  <c r="G37" i="3"/>
  <c r="G36" i="3"/>
  <c r="K33" i="1"/>
  <c r="K32" i="1"/>
  <c r="K32" i="3"/>
  <c r="K31" i="3"/>
  <c r="J47" i="1"/>
  <c r="H47" i="1"/>
  <c r="K40" i="1"/>
  <c r="K38" i="3"/>
  <c r="K39" i="3"/>
  <c r="K34" i="1" l="1"/>
  <c r="K33" i="3"/>
  <c r="K41" i="3"/>
  <c r="K40" i="3"/>
  <c r="J60" i="1" l="1"/>
  <c r="J59" i="3"/>
  <c r="K43" i="1"/>
  <c r="J123" i="3"/>
  <c r="I123" i="3"/>
  <c r="H123" i="3"/>
  <c r="G123" i="3"/>
  <c r="K122" i="3"/>
  <c r="K121" i="3"/>
  <c r="K120" i="3"/>
  <c r="K119" i="3"/>
  <c r="K118" i="3"/>
  <c r="K116" i="3"/>
  <c r="K115" i="3"/>
  <c r="K114" i="3"/>
  <c r="J111" i="3"/>
  <c r="I111" i="3"/>
  <c r="H111" i="3"/>
  <c r="G111" i="3"/>
  <c r="K110" i="3"/>
  <c r="K109" i="3"/>
  <c r="H107" i="3"/>
  <c r="K106" i="3"/>
  <c r="J105" i="3"/>
  <c r="K105" i="3" s="1"/>
  <c r="J104" i="3"/>
  <c r="K104" i="3" s="1"/>
  <c r="K103" i="3"/>
  <c r="I103" i="3"/>
  <c r="G103" i="3"/>
  <c r="K102" i="3"/>
  <c r="I102" i="3"/>
  <c r="G102" i="3"/>
  <c r="K101" i="3"/>
  <c r="J99" i="3"/>
  <c r="I99" i="3"/>
  <c r="H99" i="3"/>
  <c r="G99" i="3"/>
  <c r="K98" i="3"/>
  <c r="K97" i="3"/>
  <c r="K96" i="3"/>
  <c r="J94" i="3"/>
  <c r="I94" i="3"/>
  <c r="H94" i="3"/>
  <c r="G94" i="3"/>
  <c r="K93" i="3"/>
  <c r="K92" i="3"/>
  <c r="K91" i="3"/>
  <c r="K90" i="3"/>
  <c r="J88" i="3"/>
  <c r="I88" i="3"/>
  <c r="H88" i="3"/>
  <c r="G88" i="3"/>
  <c r="K87" i="3"/>
  <c r="K88" i="3" s="1"/>
  <c r="J85" i="3"/>
  <c r="I85" i="3"/>
  <c r="H85" i="3"/>
  <c r="G85" i="3"/>
  <c r="K84" i="3"/>
  <c r="K83" i="3"/>
  <c r="K82" i="3"/>
  <c r="I80" i="3"/>
  <c r="H80" i="3"/>
  <c r="G80" i="3"/>
  <c r="K79" i="3"/>
  <c r="J77" i="3"/>
  <c r="K77" i="3" s="1"/>
  <c r="J75" i="3"/>
  <c r="H75" i="3"/>
  <c r="K74" i="3"/>
  <c r="I74" i="3"/>
  <c r="G74" i="3"/>
  <c r="K73" i="3"/>
  <c r="I73" i="3"/>
  <c r="G73" i="3"/>
  <c r="K72" i="3"/>
  <c r="I72" i="3"/>
  <c r="G72" i="3"/>
  <c r="K71" i="3"/>
  <c r="I71" i="3"/>
  <c r="G71" i="3"/>
  <c r="K69" i="3"/>
  <c r="I69" i="3"/>
  <c r="G69" i="3"/>
  <c r="K68" i="3"/>
  <c r="I68" i="3"/>
  <c r="G68" i="3"/>
  <c r="J66" i="3"/>
  <c r="H66" i="3"/>
  <c r="K65" i="3"/>
  <c r="I65" i="3"/>
  <c r="G65" i="3"/>
  <c r="K64" i="3"/>
  <c r="I64" i="3"/>
  <c r="G64" i="3"/>
  <c r="K62" i="3"/>
  <c r="I62" i="3"/>
  <c r="G62" i="3"/>
  <c r="K61" i="3"/>
  <c r="I61" i="3"/>
  <c r="G61" i="3"/>
  <c r="H59" i="3"/>
  <c r="K58" i="3"/>
  <c r="K57" i="3"/>
  <c r="I57" i="3"/>
  <c r="G57" i="3"/>
  <c r="K56" i="3"/>
  <c r="I56" i="3"/>
  <c r="G56" i="3"/>
  <c r="K55" i="3"/>
  <c r="I55" i="3"/>
  <c r="G55" i="3"/>
  <c r="K54" i="3"/>
  <c r="I54" i="3"/>
  <c r="G54" i="3"/>
  <c r="K53" i="3"/>
  <c r="I53" i="3"/>
  <c r="G53" i="3"/>
  <c r="K52" i="3"/>
  <c r="I52" i="3"/>
  <c r="G52" i="3"/>
  <c r="K51" i="3"/>
  <c r="I51" i="3"/>
  <c r="G51" i="3"/>
  <c r="K50" i="3"/>
  <c r="I50" i="3"/>
  <c r="G50" i="3"/>
  <c r="K49" i="3"/>
  <c r="K48" i="3"/>
  <c r="K45" i="3"/>
  <c r="I45" i="3"/>
  <c r="G45" i="3"/>
  <c r="K44" i="3"/>
  <c r="I44" i="3"/>
  <c r="G44" i="3"/>
  <c r="K43" i="3"/>
  <c r="K42" i="3"/>
  <c r="K46" i="1"/>
  <c r="I46" i="1"/>
  <c r="G46" i="1"/>
  <c r="K45" i="1"/>
  <c r="I45" i="1"/>
  <c r="G45" i="1"/>
  <c r="G47" i="1" s="1"/>
  <c r="K44" i="1"/>
  <c r="K115" i="1"/>
  <c r="J67" i="1"/>
  <c r="H67" i="1"/>
  <c r="K66" i="1"/>
  <c r="I66" i="1"/>
  <c r="G66" i="1"/>
  <c r="K65" i="1"/>
  <c r="I65" i="1"/>
  <c r="G65" i="1"/>
  <c r="H60" i="1"/>
  <c r="K50" i="1"/>
  <c r="K49" i="1"/>
  <c r="K111" i="1"/>
  <c r="H108" i="1"/>
  <c r="K107" i="1"/>
  <c r="J106" i="1"/>
  <c r="K106" i="1" s="1"/>
  <c r="J105" i="1"/>
  <c r="K105" i="1" s="1"/>
  <c r="G46" i="3" l="1"/>
  <c r="I107" i="3"/>
  <c r="I46" i="3"/>
  <c r="K46" i="3"/>
  <c r="I47" i="1"/>
  <c r="G107" i="3"/>
  <c r="K47" i="1"/>
  <c r="K99" i="3"/>
  <c r="K94" i="3"/>
  <c r="K80" i="3"/>
  <c r="K111" i="3"/>
  <c r="I66" i="3"/>
  <c r="G75" i="3"/>
  <c r="J80" i="3"/>
  <c r="K85" i="3"/>
  <c r="G59" i="3"/>
  <c r="I59" i="3"/>
  <c r="G66" i="3"/>
  <c r="I75" i="3"/>
  <c r="J107" i="3"/>
  <c r="K123" i="3"/>
  <c r="K66" i="3"/>
  <c r="K59" i="3"/>
  <c r="K75" i="3"/>
  <c r="K107" i="3"/>
  <c r="J108" i="1"/>
  <c r="K110" i="1" l="1"/>
  <c r="J124" i="1"/>
  <c r="I124" i="1"/>
  <c r="G124" i="1"/>
  <c r="H124" i="1"/>
  <c r="I112" i="1"/>
  <c r="H112" i="1"/>
  <c r="G112" i="1"/>
  <c r="K117" i="1"/>
  <c r="K119" i="1"/>
  <c r="K120" i="1"/>
  <c r="K121" i="1"/>
  <c r="K116" i="1"/>
  <c r="K123" i="1"/>
  <c r="K122" i="1"/>
  <c r="K102" i="1"/>
  <c r="K104" i="1"/>
  <c r="K103" i="1"/>
  <c r="I104" i="1"/>
  <c r="I103" i="1"/>
  <c r="G104" i="1"/>
  <c r="G103" i="1"/>
  <c r="G100" i="1"/>
  <c r="J100" i="1"/>
  <c r="I100" i="1"/>
  <c r="H100" i="1"/>
  <c r="K99" i="1"/>
  <c r="I108" i="1" l="1"/>
  <c r="K108" i="1"/>
  <c r="G108" i="1"/>
  <c r="K112" i="1"/>
  <c r="J112" i="1"/>
  <c r="K124" i="1"/>
  <c r="J95" i="1"/>
  <c r="I95" i="1"/>
  <c r="H95" i="1"/>
  <c r="G95" i="1"/>
  <c r="J89" i="1"/>
  <c r="I89" i="1"/>
  <c r="H89" i="1"/>
  <c r="G89" i="1"/>
  <c r="J86" i="1"/>
  <c r="I86" i="1"/>
  <c r="H86" i="1"/>
  <c r="G86" i="1"/>
  <c r="G81" i="1"/>
  <c r="I81" i="1"/>
  <c r="H81" i="1"/>
  <c r="J78" i="1"/>
  <c r="K78" i="1" s="1"/>
  <c r="K98" i="1"/>
  <c r="K97" i="1"/>
  <c r="K94" i="1"/>
  <c r="K92" i="1"/>
  <c r="K85" i="1"/>
  <c r="K100" i="1" l="1"/>
  <c r="J81" i="1"/>
  <c r="K83" i="1"/>
  <c r="K84" i="1"/>
  <c r="K88" i="1"/>
  <c r="K89" i="1" s="1"/>
  <c r="K91" i="1"/>
  <c r="K93" i="1"/>
  <c r="K80" i="1"/>
  <c r="K81" i="1" s="1"/>
  <c r="K95" i="1" l="1"/>
  <c r="K86" i="1"/>
  <c r="H76" i="1"/>
  <c r="J76" i="1"/>
  <c r="K62" i="1" l="1"/>
  <c r="K63" i="1"/>
  <c r="K67" i="1" l="1"/>
  <c r="K58" i="1"/>
  <c r="K59" i="1"/>
  <c r="K69" i="1"/>
  <c r="K70" i="1"/>
  <c r="K72" i="1"/>
  <c r="K73" i="1"/>
  <c r="K74" i="1"/>
  <c r="K75" i="1"/>
  <c r="K76" i="1" l="1"/>
  <c r="K57" i="1"/>
  <c r="I75" i="1"/>
  <c r="I74" i="1"/>
  <c r="G75" i="1"/>
  <c r="G74" i="1"/>
  <c r="I73" i="1"/>
  <c r="I72" i="1"/>
  <c r="G73" i="1"/>
  <c r="G72" i="1"/>
  <c r="I70" i="1"/>
  <c r="I69" i="1"/>
  <c r="G70" i="1"/>
  <c r="G69" i="1"/>
  <c r="I63" i="1"/>
  <c r="I62" i="1"/>
  <c r="G63" i="1"/>
  <c r="G62" i="1"/>
  <c r="I56" i="1"/>
  <c r="I55" i="1"/>
  <c r="I54" i="1"/>
  <c r="I53" i="1"/>
  <c r="I58" i="1"/>
  <c r="I57" i="1"/>
  <c r="G58" i="1"/>
  <c r="G57" i="1"/>
  <c r="K55" i="1"/>
  <c r="K56" i="1"/>
  <c r="G56" i="1"/>
  <c r="G55" i="1"/>
  <c r="K54" i="1"/>
  <c r="K53" i="1"/>
  <c r="G54" i="1"/>
  <c r="G53" i="1"/>
  <c r="I67" i="1" l="1"/>
  <c r="G67" i="1"/>
  <c r="I76" i="1"/>
  <c r="G76" i="1"/>
  <c r="K51" i="1"/>
  <c r="K52" i="1"/>
  <c r="I52" i="1"/>
  <c r="I51" i="1"/>
  <c r="G52" i="1"/>
  <c r="G51" i="1"/>
  <c r="G60" i="1" l="1"/>
  <c r="I60" i="1"/>
  <c r="K60" i="1"/>
</calcChain>
</file>

<file path=xl/sharedStrings.xml><?xml version="1.0" encoding="utf-8"?>
<sst xmlns="http://schemas.openxmlformats.org/spreadsheetml/2006/main" count="355" uniqueCount="82">
  <si>
    <t>Exercício Social</t>
  </si>
  <si>
    <t>Provento</t>
  </si>
  <si>
    <t>Data de Aprovação</t>
  </si>
  <si>
    <t>Data Record</t>
  </si>
  <si>
    <t>Data Ex-Dividendos</t>
  </si>
  <si>
    <t>Data de Pagamento</t>
  </si>
  <si>
    <t>Por ação ordinária (R$)</t>
  </si>
  <si>
    <t>Montante 
Ordinária  
(R$ '000)</t>
  </si>
  <si>
    <t>Por ação preferencial (R$)</t>
  </si>
  <si>
    <t>Montante Preferencial (R$ '000)</t>
  </si>
  <si>
    <t>Montante 
Total
 (R$ '000)</t>
  </si>
  <si>
    <t>Lucro Líquido
 (R$ '000)</t>
  </si>
  <si>
    <t>JSCP</t>
  </si>
  <si>
    <t>TOTAL</t>
  </si>
  <si>
    <t>-</t>
  </si>
  <si>
    <t>ND</t>
  </si>
  <si>
    <t>Dividendos</t>
  </si>
  <si>
    <t>Dividendos
adicionais</t>
  </si>
  <si>
    <t>Bonificação</t>
  </si>
  <si>
    <t xml:space="preserve"> 23/09/2022</t>
  </si>
  <si>
    <t>Dividendos Extraordinários</t>
  </si>
  <si>
    <t xml:space="preserve">Dividendos Extraordinários </t>
  </si>
  <si>
    <t xml:space="preserve">Fiscal Year </t>
  </si>
  <si>
    <t>Earnings</t>
  </si>
  <si>
    <t>Approval date</t>
  </si>
  <si>
    <t>Record Date</t>
  </si>
  <si>
    <t>Ex-Date</t>
  </si>
  <si>
    <t>Payment Date</t>
  </si>
  <si>
    <t>Per common (ON) share
 (R$'000)</t>
  </si>
  <si>
    <t>Amount
common
(BRL 000)</t>
  </si>
  <si>
    <t>Per preferred (PN) share  (R$'000)</t>
  </si>
  <si>
    <t xml:space="preserve">Amount Preferred (BRL '000) </t>
  </si>
  <si>
    <t>Total Amount
 (BRL '000)</t>
  </si>
  <si>
    <t xml:space="preserve">Net Income
 (BRL '000) </t>
  </si>
  <si>
    <t>03/19/2026</t>
  </si>
  <si>
    <t>03/24/2026</t>
  </si>
  <si>
    <t>03/25/2026</t>
  </si>
  <si>
    <t>06/30/2027</t>
  </si>
  <si>
    <t>12/30/2027</t>
  </si>
  <si>
    <t>04/30/2026</t>
  </si>
  <si>
    <t>06/30/2026</t>
  </si>
  <si>
    <t>12/30/2026</t>
  </si>
  <si>
    <t>12/18/2025</t>
  </si>
  <si>
    <t>12/23/2025</t>
  </si>
  <si>
    <t>12/26/2025</t>
  </si>
  <si>
    <t>Dividends</t>
  </si>
  <si>
    <t>12/17/2025</t>
  </si>
  <si>
    <t>12/22/2025</t>
  </si>
  <si>
    <t>12/30/2025</t>
  </si>
  <si>
    <t>09/23/2025</t>
  </si>
  <si>
    <t>09/29/2025</t>
  </si>
  <si>
    <t>09/30/2025</t>
  </si>
  <si>
    <t>06/17/2025</t>
  </si>
  <si>
    <t>06/23/2025</t>
  </si>
  <si>
    <t>06/24/2025</t>
  </si>
  <si>
    <t>03/20/2025</t>
  </si>
  <si>
    <t>03/25/2025</t>
  </si>
  <si>
    <t>03/26/2025</t>
  </si>
  <si>
    <t>04/30/2025</t>
  </si>
  <si>
    <t>06/30/2025</t>
  </si>
  <si>
    <t>12/17/2024</t>
  </si>
  <si>
    <t>12/23/2024</t>
  </si>
  <si>
    <t>12/26/2024</t>
  </si>
  <si>
    <t>09/17/2024</t>
  </si>
  <si>
    <t>09/23/2024</t>
  </si>
  <si>
    <t>09/24/2024</t>
  </si>
  <si>
    <t>Additional
Dividends</t>
  </si>
  <si>
    <t>08/13/2024</t>
  </si>
  <si>
    <t>08/23/2024</t>
  </si>
  <si>
    <t>08/26/2024</t>
  </si>
  <si>
    <t>08/30/2024</t>
  </si>
  <si>
    <t>06/18/2024</t>
  </si>
  <si>
    <t>06/21/2024</t>
  </si>
  <si>
    <t>06/24/2024</t>
  </si>
  <si>
    <t>03/21/2024</t>
  </si>
  <si>
    <t>03/26/2024</t>
  </si>
  <si>
    <t>03/27/2024</t>
  </si>
  <si>
    <t>04/29/2024</t>
  </si>
  <si>
    <t>04/30/2024</t>
  </si>
  <si>
    <t>06/18/2026</t>
  </si>
  <si>
    <t>06/23/2026</t>
  </si>
  <si>
    <t>06/24/2026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</si>
</sst>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0.000%"/>
    <numFmt numFmtId="168" formatCode="_-* #,##0.0000_-;\-* #,##0.0000_-;_-* &quot;-&quot;??_-;_-@_-"/>
    <numFmt numFmtId="169" formatCode="_-* #,##0.00000_-;\-* #,##0.00000_-;_-* &quot;-&quot;??_-;_-@_-"/>
    <numFmt numFmtId="170" formatCode="0.0%"/>
    <numFmt numFmtId="171" formatCode="m/d/yyyy;@"/>
    <numFmt numFmtId="172" formatCode="_-* #,##0.0_-;\-* #,##0.0_-;_-* &quot;-&quot;??_-;_-@_-"/>
    <numFmt numFmtId="173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40404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ck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6" fontId="6" fillId="0" borderId="0" xfId="0" applyNumberFormat="1" applyFont="1"/>
    <xf numFmtId="0" fontId="6" fillId="0" borderId="0" xfId="0" applyFont="1"/>
    <xf numFmtId="166" fontId="6" fillId="0" borderId="0" xfId="1" applyNumberFormat="1" applyFont="1" applyBorder="1"/>
    <xf numFmtId="166" fontId="6" fillId="0" borderId="6" xfId="1" applyNumberFormat="1" applyFont="1" applyBorder="1" applyAlignment="1"/>
    <xf numFmtId="166" fontId="6" fillId="0" borderId="6" xfId="1" applyNumberFormat="1" applyFont="1" applyBorder="1"/>
    <xf numFmtId="166" fontId="7" fillId="0" borderId="0" xfId="1" applyNumberFormat="1" applyFont="1" applyBorder="1"/>
    <xf numFmtId="166" fontId="7" fillId="0" borderId="6" xfId="1" applyNumberFormat="1" applyFont="1" applyBorder="1"/>
    <xf numFmtId="166" fontId="6" fillId="0" borderId="6" xfId="0" applyNumberFormat="1" applyFont="1" applyBorder="1"/>
    <xf numFmtId="166" fontId="6" fillId="0" borderId="0" xfId="1" applyNumberFormat="1" applyFont="1" applyFill="1" applyBorder="1" applyAlignment="1"/>
    <xf numFmtId="43" fontId="6" fillId="0" borderId="6" xfId="1" applyFont="1" applyFill="1" applyBorder="1"/>
    <xf numFmtId="166" fontId="6" fillId="0" borderId="6" xfId="1" applyNumberFormat="1" applyFont="1" applyFill="1" applyBorder="1" applyAlignment="1"/>
    <xf numFmtId="166" fontId="0" fillId="0" borderId="0" xfId="1" applyNumberFormat="1" applyFont="1" applyFill="1"/>
    <xf numFmtId="166" fontId="0" fillId="0" borderId="0" xfId="1" applyNumberFormat="1" applyFont="1" applyFill="1" applyAlignment="1"/>
    <xf numFmtId="43" fontId="6" fillId="0" borderId="5" xfId="1" applyFont="1" applyFill="1" applyBorder="1"/>
    <xf numFmtId="166" fontId="6" fillId="0" borderId="5" xfId="1" applyNumberFormat="1" applyFont="1" applyFill="1" applyBorder="1" applyAlignment="1"/>
    <xf numFmtId="166" fontId="6" fillId="0" borderId="5" xfId="1" applyNumberFormat="1" applyFont="1" applyBorder="1"/>
    <xf numFmtId="166" fontId="6" fillId="0" borderId="5" xfId="0" applyNumberFormat="1" applyFont="1" applyBorder="1"/>
    <xf numFmtId="166" fontId="6" fillId="0" borderId="5" xfId="1" applyNumberFormat="1" applyFont="1" applyBorder="1" applyAlignment="1"/>
    <xf numFmtId="166" fontId="6" fillId="0" borderId="6" xfId="1" applyNumberFormat="1" applyFont="1" applyFill="1" applyBorder="1"/>
    <xf numFmtId="166" fontId="6" fillId="0" borderId="5" xfId="1" applyNumberFormat="1" applyFont="1" applyFill="1" applyBorder="1"/>
    <xf numFmtId="43" fontId="7" fillId="3" borderId="0" xfId="1" applyFont="1" applyFill="1" applyBorder="1"/>
    <xf numFmtId="166" fontId="7" fillId="3" borderId="0" xfId="1" applyNumberFormat="1" applyFont="1" applyFill="1" applyBorder="1"/>
    <xf numFmtId="0" fontId="7" fillId="0" borderId="0" xfId="0" applyFont="1" applyAlignment="1">
      <alignment horizontal="center" vertical="center"/>
    </xf>
    <xf numFmtId="166" fontId="7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center" vertical="center"/>
    </xf>
    <xf numFmtId="166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5" xfId="1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3" fontId="10" fillId="0" borderId="0" xfId="0" applyNumberFormat="1" applyFont="1"/>
    <xf numFmtId="166" fontId="9" fillId="0" borderId="0" xfId="1" applyNumberFormat="1" applyFont="1" applyFill="1" applyBorder="1"/>
    <xf numFmtId="166" fontId="9" fillId="0" borderId="0" xfId="1" applyNumberFormat="1" applyFont="1" applyBorder="1"/>
    <xf numFmtId="166" fontId="9" fillId="0" borderId="0" xfId="0" applyNumberFormat="1" applyFont="1"/>
    <xf numFmtId="166" fontId="11" fillId="3" borderId="0" xfId="1" applyNumberFormat="1" applyFont="1" applyFill="1" applyBorder="1"/>
    <xf numFmtId="166" fontId="11" fillId="0" borderId="0" xfId="1" applyNumberFormat="1" applyFont="1" applyFill="1" applyBorder="1"/>
    <xf numFmtId="166" fontId="11" fillId="0" borderId="0" xfId="1" applyNumberFormat="1" applyFont="1" applyBorder="1"/>
    <xf numFmtId="166" fontId="9" fillId="0" borderId="5" xfId="1" applyNumberFormat="1" applyFont="1" applyFill="1" applyBorder="1"/>
    <xf numFmtId="166" fontId="9" fillId="0" borderId="5" xfId="1" applyNumberFormat="1" applyFont="1" applyBorder="1"/>
    <xf numFmtId="166" fontId="9" fillId="0" borderId="5" xfId="0" applyNumberFormat="1" applyFont="1" applyBorder="1"/>
    <xf numFmtId="166" fontId="9" fillId="0" borderId="6" xfId="1" applyNumberFormat="1" applyFont="1" applyFill="1" applyBorder="1"/>
    <xf numFmtId="166" fontId="9" fillId="0" borderId="6" xfId="1" applyNumberFormat="1" applyFont="1" applyBorder="1"/>
    <xf numFmtId="166" fontId="9" fillId="0" borderId="6" xfId="0" applyNumberFormat="1" applyFont="1" applyBorder="1"/>
    <xf numFmtId="0" fontId="9" fillId="0" borderId="0" xfId="0" applyFont="1" applyAlignment="1">
      <alignment horizontal="center"/>
    </xf>
    <xf numFmtId="3" fontId="7" fillId="3" borderId="0" xfId="0" applyNumberFormat="1" applyFont="1" applyFill="1"/>
    <xf numFmtId="167" fontId="6" fillId="0" borderId="6" xfId="4" applyNumberFormat="1" applyFont="1" applyBorder="1"/>
    <xf numFmtId="167" fontId="6" fillId="0" borderId="5" xfId="4" applyNumberFormat="1" applyFont="1" applyBorder="1"/>
    <xf numFmtId="0" fontId="8" fillId="0" borderId="5" xfId="0" applyFont="1" applyBorder="1" applyAlignment="1">
      <alignment horizontal="center"/>
    </xf>
    <xf numFmtId="168" fontId="3" fillId="2" borderId="3" xfId="1" applyNumberFormat="1" applyFont="1" applyFill="1" applyBorder="1" applyAlignment="1">
      <alignment horizontal="center" vertical="center" wrapText="1"/>
    </xf>
    <xf numFmtId="168" fontId="0" fillId="0" borderId="0" xfId="1" applyNumberFormat="1" applyFont="1"/>
    <xf numFmtId="168" fontId="6" fillId="0" borderId="0" xfId="1" applyNumberFormat="1" applyFont="1" applyFill="1" applyBorder="1"/>
    <xf numFmtId="169" fontId="3" fillId="2" borderId="4" xfId="1" applyNumberFormat="1" applyFont="1" applyFill="1" applyBorder="1" applyAlignment="1">
      <alignment horizontal="center" vertical="center" wrapText="1"/>
    </xf>
    <xf numFmtId="169" fontId="0" fillId="0" borderId="0" xfId="1" applyNumberFormat="1" applyFont="1"/>
    <xf numFmtId="169" fontId="6" fillId="0" borderId="0" xfId="1" applyNumberFormat="1" applyFont="1" applyFill="1" applyBorder="1"/>
    <xf numFmtId="169" fontId="7" fillId="3" borderId="0" xfId="1" applyNumberFormat="1" applyFont="1" applyFill="1" applyBorder="1"/>
    <xf numFmtId="169" fontId="6" fillId="0" borderId="5" xfId="1" applyNumberFormat="1" applyFont="1" applyFill="1" applyBorder="1"/>
    <xf numFmtId="169" fontId="6" fillId="0" borderId="6" xfId="1" applyNumberFormat="1" applyFont="1" applyFill="1" applyBorder="1"/>
    <xf numFmtId="169" fontId="7" fillId="0" borderId="0" xfId="1" applyNumberFormat="1" applyFont="1" applyFill="1" applyBorder="1"/>
    <xf numFmtId="169" fontId="6" fillId="0" borderId="5" xfId="1" applyNumberFormat="1" applyFont="1" applyFill="1" applyBorder="1" applyAlignment="1">
      <alignment horizontal="center" vertical="center"/>
    </xf>
    <xf numFmtId="169" fontId="8" fillId="0" borderId="5" xfId="1" applyNumberFormat="1" applyFont="1" applyFill="1" applyBorder="1"/>
    <xf numFmtId="169" fontId="9" fillId="0" borderId="5" xfId="1" applyNumberFormat="1" applyFont="1" applyFill="1" applyBorder="1"/>
    <xf numFmtId="169" fontId="9" fillId="0" borderId="0" xfId="1" applyNumberFormat="1" applyFont="1" applyFill="1" applyBorder="1"/>
    <xf numFmtId="169" fontId="11" fillId="3" borderId="0" xfId="1" applyNumberFormat="1" applyFont="1" applyFill="1" applyBorder="1"/>
    <xf numFmtId="169" fontId="11" fillId="0" borderId="0" xfId="1" applyNumberFormat="1" applyFont="1" applyFill="1" applyBorder="1"/>
    <xf numFmtId="169" fontId="9" fillId="0" borderId="6" xfId="1" applyNumberFormat="1" applyFont="1" applyFill="1" applyBorder="1"/>
    <xf numFmtId="170" fontId="0" fillId="0" borderId="0" xfId="4" applyNumberFormat="1" applyFont="1"/>
    <xf numFmtId="10" fontId="0" fillId="0" borderId="0" xfId="0" applyNumberFormat="1"/>
    <xf numFmtId="171" fontId="3" fillId="2" borderId="3" xfId="2" applyNumberFormat="1" applyFont="1" applyFill="1" applyBorder="1" applyAlignment="1">
      <alignment horizontal="center" vertical="center" wrapText="1"/>
    </xf>
    <xf numFmtId="171" fontId="5" fillId="0" borderId="0" xfId="0" applyNumberFormat="1" applyFont="1" applyAlignment="1">
      <alignment horizontal="center" vertical="center" wrapText="1"/>
    </xf>
    <xf numFmtId="171" fontId="12" fillId="3" borderId="0" xfId="0" applyNumberFormat="1" applyFont="1" applyFill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/>
    </xf>
    <xf numFmtId="171" fontId="9" fillId="0" borderId="5" xfId="0" applyNumberFormat="1" applyFont="1" applyBorder="1" applyAlignment="1">
      <alignment horizontal="center"/>
    </xf>
    <xf numFmtId="171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9" fillId="0" borderId="5" xfId="0" applyNumberFormat="1" applyFont="1" applyBorder="1" applyAlignment="1">
      <alignment horizontal="center" vertical="center" wrapText="1"/>
    </xf>
    <xf numFmtId="171" fontId="0" fillId="0" borderId="0" xfId="0" applyNumberFormat="1"/>
    <xf numFmtId="171" fontId="3" fillId="2" borderId="4" xfId="1" applyNumberFormat="1" applyFont="1" applyFill="1" applyBorder="1" applyAlignment="1">
      <alignment horizontal="center" vertical="center" wrapText="1"/>
    </xf>
    <xf numFmtId="171" fontId="3" fillId="2" borderId="2" xfId="2" applyNumberFormat="1" applyFont="1" applyFill="1" applyBorder="1" applyAlignment="1">
      <alignment horizontal="center" vertical="center" wrapText="1"/>
    </xf>
    <xf numFmtId="171" fontId="3" fillId="2" borderId="3" xfId="1" applyNumberFormat="1" applyFont="1" applyFill="1" applyBorder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171" fontId="6" fillId="0" borderId="0" xfId="0" applyNumberFormat="1" applyFont="1" applyAlignment="1">
      <alignment horizontal="center"/>
    </xf>
    <xf numFmtId="171" fontId="7" fillId="3" borderId="0" xfId="0" applyNumberFormat="1" applyFont="1" applyFill="1" applyAlignment="1">
      <alignment horizontal="center" vertical="center"/>
    </xf>
    <xf numFmtId="171" fontId="7" fillId="3" borderId="0" xfId="0" applyNumberFormat="1" applyFont="1" applyFill="1" applyAlignment="1">
      <alignment horizontal="center"/>
    </xf>
    <xf numFmtId="171" fontId="6" fillId="0" borderId="6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 vertical="center" wrapText="1"/>
    </xf>
    <xf numFmtId="171" fontId="8" fillId="0" borderId="6" xfId="0" applyNumberFormat="1" applyFont="1" applyBorder="1" applyAlignment="1">
      <alignment horizontal="center"/>
    </xf>
    <xf numFmtId="171" fontId="8" fillId="0" borderId="5" xfId="0" applyNumberFormat="1" applyFont="1" applyBorder="1" applyAlignment="1">
      <alignment horizontal="center"/>
    </xf>
    <xf numFmtId="171" fontId="9" fillId="0" borderId="6" xfId="0" applyNumberFormat="1" applyFont="1" applyBorder="1" applyAlignment="1">
      <alignment horizontal="center"/>
    </xf>
    <xf numFmtId="9" fontId="7" fillId="3" borderId="0" xfId="4" applyFont="1" applyFill="1" applyAlignment="1">
      <alignment horizontal="center"/>
    </xf>
    <xf numFmtId="14" fontId="3" fillId="2" borderId="3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6" fillId="0" borderId="0" xfId="0" applyNumberFormat="1" applyFont="1" applyAlignment="1">
      <alignment horizontal="center"/>
    </xf>
    <xf numFmtId="14" fontId="7" fillId="3" borderId="0" xfId="0" applyNumberFormat="1" applyFont="1" applyFill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69" fontId="8" fillId="0" borderId="6" xfId="1" applyNumberFormat="1" applyFont="1" applyFill="1" applyBorder="1"/>
    <xf numFmtId="166" fontId="6" fillId="0" borderId="0" xfId="1" applyNumberFormat="1" applyFont="1"/>
    <xf numFmtId="166" fontId="7" fillId="3" borderId="0" xfId="1" applyNumberFormat="1" applyFont="1" applyFill="1" applyAlignment="1">
      <alignment horizontal="center"/>
    </xf>
    <xf numFmtId="169" fontId="0" fillId="0" borderId="0" xfId="1" applyNumberFormat="1" applyFont="1" applyBorder="1"/>
    <xf numFmtId="168" fontId="0" fillId="0" borderId="0" xfId="1" applyNumberFormat="1" applyFont="1" applyBorder="1"/>
    <xf numFmtId="166" fontId="0" fillId="0" borderId="0" xfId="1" applyNumberFormat="1" applyFont="1" applyFill="1" applyBorder="1" applyAlignment="1"/>
    <xf numFmtId="166" fontId="0" fillId="0" borderId="0" xfId="1" applyNumberFormat="1" applyFont="1" applyFill="1" applyBorder="1"/>
    <xf numFmtId="167" fontId="6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9" fontId="6" fillId="0" borderId="7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vertical="center"/>
    </xf>
    <xf numFmtId="166" fontId="6" fillId="0" borderId="7" xfId="1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0" xfId="1" applyNumberFormat="1" applyFont="1" applyFill="1" applyBorder="1"/>
    <xf numFmtId="168" fontId="0" fillId="0" borderId="5" xfId="1" applyNumberFormat="1" applyFont="1" applyBorder="1"/>
    <xf numFmtId="166" fontId="0" fillId="0" borderId="5" xfId="1" applyNumberFormat="1" applyFont="1" applyFill="1" applyBorder="1" applyAlignment="1"/>
    <xf numFmtId="169" fontId="0" fillId="0" borderId="5" xfId="1" applyNumberFormat="1" applyFont="1" applyBorder="1"/>
    <xf numFmtId="166" fontId="0" fillId="0" borderId="5" xfId="1" applyNumberFormat="1" applyFont="1" applyFill="1" applyBorder="1"/>
    <xf numFmtId="166" fontId="0" fillId="0" borderId="5" xfId="0" applyNumberFormat="1" applyBorder="1"/>
    <xf numFmtId="14" fontId="0" fillId="0" borderId="5" xfId="0" applyNumberFormat="1" applyBorder="1"/>
    <xf numFmtId="9" fontId="0" fillId="0" borderId="0" xfId="4" applyFont="1"/>
    <xf numFmtId="172" fontId="0" fillId="0" borderId="0" xfId="1" applyNumberFormat="1" applyFont="1"/>
    <xf numFmtId="9" fontId="7" fillId="0" borderId="0" xfId="4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73" fontId="0" fillId="0" borderId="0" xfId="0" applyNumberFormat="1"/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71" fontId="9" fillId="0" borderId="6" xfId="0" applyNumberFormat="1" applyFont="1" applyBorder="1" applyAlignment="1">
      <alignment horizontal="center" vertical="center"/>
    </xf>
    <xf numFmtId="171" fontId="9" fillId="0" borderId="5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 wrapText="1"/>
    </xf>
    <xf numFmtId="171" fontId="8" fillId="0" borderId="5" xfId="0" applyNumberFormat="1" applyFont="1" applyBorder="1" applyAlignment="1">
      <alignment horizontal="center" vertical="center" wrapText="1"/>
    </xf>
    <xf numFmtId="171" fontId="8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71" fontId="6" fillId="0" borderId="5" xfId="0" applyNumberFormat="1" applyFont="1" applyBorder="1" applyAlignment="1">
      <alignment horizontal="center" vertical="center" wrapText="1"/>
    </xf>
    <xf numFmtId="169" fontId="6" fillId="0" borderId="0" xfId="1" applyNumberFormat="1" applyFont="1"/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/>
  </cellXfs>
  <cellStyles count="5">
    <cellStyle name="˙˙˙˙˙˙˙˙˙˙˙˙˙˙˙˙˙˙˙˙˙˙˙˙˙˙˙˙˙˙˙˙˙˙˙˙˙˙˙˙˙_x0008_" xfId="2" xr:uid="{099C3385-3A99-48C2-8A78-83459B968A0A}"/>
    <cellStyle name="Normal" xfId="0" builtinId="0"/>
    <cellStyle name="Porcentagem" xfId="4" builtinId="5"/>
    <cellStyle name="Separador de milhares 2" xfId="3" xr:uid="{A0AD7A63-349F-48C8-9B22-BDE0ED5204C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E300B-AB79-4755-B33F-1B06D05C3BD5}">
  <dimension ref="A1:U125"/>
  <sheetViews>
    <sheetView showGridLines="0" tabSelected="1" zoomScaleNormal="100" workbookViewId="0">
      <pane ySplit="1" topLeftCell="A2" activePane="bottomLeft" state="frozen"/>
      <selection pane="bottomLeft" activeCell="B11" sqref="B11:B12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95" customWidth="1"/>
    <col min="7" max="7" width="12" style="54" customWidth="1"/>
    <col min="8" max="8" width="15.5703125" customWidth="1"/>
    <col min="9" max="9" width="13.42578125" style="57" customWidth="1"/>
    <col min="10" max="10" width="13.5703125" customWidth="1"/>
    <col min="11" max="11" width="11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38.25" x14ac:dyDescent="0.25">
      <c r="A1" s="1" t="s">
        <v>0</v>
      </c>
      <c r="B1" s="2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53" t="s">
        <v>6</v>
      </c>
      <c r="H1" s="3" t="s">
        <v>7</v>
      </c>
      <c r="I1" s="56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 s="29"/>
      <c r="B2" s="29"/>
      <c r="H2" s="16"/>
      <c r="J2" s="15"/>
      <c r="K2" s="30"/>
    </row>
    <row r="3" spans="1:14" outlineLevel="1" x14ac:dyDescent="0.25">
      <c r="A3" s="155">
        <v>2026</v>
      </c>
      <c r="B3" s="187" t="s">
        <v>12</v>
      </c>
      <c r="C3" s="188">
        <v>46191</v>
      </c>
      <c r="D3" s="189">
        <v>46196</v>
      </c>
      <c r="E3" s="189">
        <v>46197</v>
      </c>
      <c r="F3" s="190">
        <v>46568</v>
      </c>
      <c r="G3" s="58">
        <v>0.11020257159000001</v>
      </c>
      <c r="H3" s="6">
        <v>105419.97603336888</v>
      </c>
      <c r="I3" s="58">
        <v>0.11020257159000001</v>
      </c>
      <c r="J3" s="6">
        <v>209834.52397415464</v>
      </c>
      <c r="K3" s="191">
        <v>315254.50000752351</v>
      </c>
    </row>
    <row r="4" spans="1:14" outlineLevel="1" x14ac:dyDescent="0.25">
      <c r="A4" s="155"/>
      <c r="B4" s="157"/>
      <c r="C4" s="159"/>
      <c r="D4" s="154"/>
      <c r="E4" s="154"/>
      <c r="F4" s="98">
        <v>46751</v>
      </c>
      <c r="G4" s="60">
        <v>0.11020257159000001</v>
      </c>
      <c r="H4" s="19">
        <v>105419.97603336888</v>
      </c>
      <c r="I4" s="60">
        <v>0.11020257159000001</v>
      </c>
      <c r="J4" s="19">
        <v>209834.52397415464</v>
      </c>
      <c r="K4" s="20">
        <v>315254.50000752351</v>
      </c>
    </row>
    <row r="5" spans="1:14" outlineLevel="1" x14ac:dyDescent="0.25">
      <c r="A5" s="155"/>
      <c r="B5" s="156" t="s">
        <v>12</v>
      </c>
      <c r="C5" s="158">
        <v>46100</v>
      </c>
      <c r="D5" s="153">
        <v>46105</v>
      </c>
      <c r="E5" s="153">
        <v>46106</v>
      </c>
      <c r="F5" s="96">
        <v>46568</v>
      </c>
      <c r="G5" s="186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5"/>
      <c r="B6" s="156"/>
      <c r="C6" s="158"/>
      <c r="D6" s="153"/>
      <c r="E6" s="153"/>
      <c r="F6" s="96">
        <v>46751</v>
      </c>
      <c r="G6" s="186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5"/>
      <c r="B7" s="136" t="s">
        <v>13</v>
      </c>
      <c r="C7" s="97" t="s">
        <v>14</v>
      </c>
      <c r="D7" s="97" t="s">
        <v>14</v>
      </c>
      <c r="E7" s="97" t="s">
        <v>14</v>
      </c>
      <c r="F7" s="97" t="s">
        <v>14</v>
      </c>
      <c r="G7" s="59">
        <f>SUM(G3:G6)</f>
        <v>0.45040520152000002</v>
      </c>
      <c r="H7" s="25">
        <f>SUM(H3:H6)</f>
        <v>430858.41704488551</v>
      </c>
      <c r="I7" s="59">
        <f>SUM(I3:I6)</f>
        <v>0.45040520152000002</v>
      </c>
      <c r="J7" s="25">
        <f>SUM(J3:J6)</f>
        <v>857607.58295234246</v>
      </c>
      <c r="K7" s="25">
        <f>SUM(K3:K6)</f>
        <v>1288465.9999972279</v>
      </c>
      <c r="L7" s="93" t="s">
        <v>15</v>
      </c>
    </row>
    <row r="8" spans="1:14" ht="9.75" customHeight="1" x14ac:dyDescent="0.25">
      <c r="A8" s="29"/>
      <c r="B8" s="29"/>
      <c r="H8" s="16"/>
      <c r="J8" s="15"/>
      <c r="K8" s="30"/>
    </row>
    <row r="9" spans="1:14" outlineLevel="1" x14ac:dyDescent="0.25">
      <c r="A9" s="155">
        <v>2025</v>
      </c>
      <c r="B9" s="156" t="s">
        <v>16</v>
      </c>
      <c r="C9" s="158">
        <v>46142</v>
      </c>
      <c r="D9" s="153">
        <v>46142</v>
      </c>
      <c r="E9" s="153">
        <v>46146</v>
      </c>
      <c r="F9" s="96">
        <v>46203</v>
      </c>
      <c r="G9" s="58">
        <v>0.11817794282000001</v>
      </c>
      <c r="H9" s="106">
        <v>113049.23034017227</v>
      </c>
      <c r="I9" s="58">
        <v>0.11817794282000001</v>
      </c>
      <c r="J9" s="106">
        <v>225020.26965521165</v>
      </c>
      <c r="K9" s="4">
        <v>338069.4999953839</v>
      </c>
    </row>
    <row r="10" spans="1:14" outlineLevel="1" x14ac:dyDescent="0.25">
      <c r="A10" s="155"/>
      <c r="B10" s="157"/>
      <c r="C10" s="159"/>
      <c r="D10" s="154"/>
      <c r="E10" s="154"/>
      <c r="F10" s="98">
        <v>46386</v>
      </c>
      <c r="G10" s="60">
        <v>0.11817794282000001</v>
      </c>
      <c r="H10" s="19">
        <v>113049.23034017227</v>
      </c>
      <c r="I10" s="60">
        <v>0.11817794282000001</v>
      </c>
      <c r="J10" s="19">
        <v>225020.26965521165</v>
      </c>
      <c r="K10" s="20">
        <v>338069.4999953839</v>
      </c>
    </row>
    <row r="11" spans="1:14" outlineLevel="1" x14ac:dyDescent="0.25">
      <c r="A11" s="155"/>
      <c r="B11" s="156" t="s">
        <v>12</v>
      </c>
      <c r="C11" s="158">
        <v>46009</v>
      </c>
      <c r="D11" s="153">
        <v>46014</v>
      </c>
      <c r="E11" s="153">
        <v>46017</v>
      </c>
      <c r="F11" s="96">
        <v>46203</v>
      </c>
      <c r="G11" s="58">
        <v>0.11840131614</v>
      </c>
      <c r="H11" s="106">
        <v>113262.90965546542</v>
      </c>
      <c r="I11" s="58">
        <v>0.11840131614</v>
      </c>
      <c r="J11" s="106">
        <v>225445.59034958811</v>
      </c>
      <c r="K11" s="4">
        <f>J11+H11</f>
        <v>338708.50000505353</v>
      </c>
    </row>
    <row r="12" spans="1:14" outlineLevel="1" x14ac:dyDescent="0.25">
      <c r="A12" s="155"/>
      <c r="B12" s="157"/>
      <c r="C12" s="159"/>
      <c r="D12" s="154"/>
      <c r="E12" s="154"/>
      <c r="F12" s="98">
        <v>46386</v>
      </c>
      <c r="G12" s="60">
        <v>0.11840131614</v>
      </c>
      <c r="H12" s="19">
        <v>113262.90965546542</v>
      </c>
      <c r="I12" s="60">
        <v>0.11840131614</v>
      </c>
      <c r="J12" s="19">
        <v>225445.59034958811</v>
      </c>
      <c r="K12" s="20">
        <f>J12+H12</f>
        <v>338708.50000505353</v>
      </c>
    </row>
    <row r="13" spans="1:14" outlineLevel="1" x14ac:dyDescent="0.25">
      <c r="A13" s="155"/>
      <c r="B13" s="138" t="s">
        <v>16</v>
      </c>
      <c r="C13" s="98">
        <v>46008</v>
      </c>
      <c r="D13" s="98">
        <v>46013</v>
      </c>
      <c r="E13" s="98">
        <v>46014</v>
      </c>
      <c r="F13" s="98">
        <v>46021</v>
      </c>
      <c r="G13" s="60">
        <v>0.1458748316</v>
      </c>
      <c r="H13" s="18">
        <v>139544.12341988544</v>
      </c>
      <c r="I13" s="60">
        <v>0.1458748316</v>
      </c>
      <c r="J13" s="19">
        <v>277757.36452391051</v>
      </c>
      <c r="K13" s="20">
        <f t="shared" ref="K13:K18" si="0">J13+H13</f>
        <v>417301.48794379598</v>
      </c>
    </row>
    <row r="14" spans="1:14" outlineLevel="1" x14ac:dyDescent="0.25">
      <c r="A14" s="155"/>
      <c r="B14" s="156" t="s">
        <v>12</v>
      </c>
      <c r="C14" s="158">
        <v>45923</v>
      </c>
      <c r="D14" s="153">
        <v>45929</v>
      </c>
      <c r="E14" s="153">
        <v>45930</v>
      </c>
      <c r="F14" s="96">
        <v>46203</v>
      </c>
      <c r="G14" s="58">
        <v>0.10569805115</v>
      </c>
      <c r="H14" s="12">
        <v>101110.943766923</v>
      </c>
      <c r="I14" s="58">
        <v>0.10569805115</v>
      </c>
      <c r="J14" s="6">
        <v>201257.55622628934</v>
      </c>
      <c r="K14" s="4">
        <f t="shared" si="0"/>
        <v>302368.49999321235</v>
      </c>
      <c r="N14" s="131"/>
    </row>
    <row r="15" spans="1:14" outlineLevel="1" x14ac:dyDescent="0.25">
      <c r="A15" s="155"/>
      <c r="B15" s="157"/>
      <c r="C15" s="159"/>
      <c r="D15" s="154"/>
      <c r="E15" s="154"/>
      <c r="F15" s="98">
        <v>46386</v>
      </c>
      <c r="G15" s="60">
        <v>0.10569805115</v>
      </c>
      <c r="H15" s="18">
        <v>101110.943766923</v>
      </c>
      <c r="I15" s="60">
        <v>0.10569805115</v>
      </c>
      <c r="J15" s="19">
        <v>201257.55622628934</v>
      </c>
      <c r="K15" s="20">
        <f t="shared" si="0"/>
        <v>302368.49999321235</v>
      </c>
    </row>
    <row r="16" spans="1:14" outlineLevel="1" x14ac:dyDescent="0.25">
      <c r="A16" s="155"/>
      <c r="B16" s="156" t="s">
        <v>12</v>
      </c>
      <c r="C16" s="158">
        <v>45825</v>
      </c>
      <c r="D16" s="153">
        <v>45831</v>
      </c>
      <c r="E16" s="153">
        <v>45832</v>
      </c>
      <c r="F16" s="96">
        <v>46203</v>
      </c>
      <c r="G16" s="58">
        <v>0.10430345358</v>
      </c>
      <c r="H16" s="12">
        <v>99776.869250471922</v>
      </c>
      <c r="I16" s="58">
        <v>0.10430345358</v>
      </c>
      <c r="J16" s="6">
        <v>198602.13074016556</v>
      </c>
      <c r="K16" s="4">
        <f t="shared" si="0"/>
        <v>298378.99999063747</v>
      </c>
      <c r="L16" s="58"/>
    </row>
    <row r="17" spans="1:14" outlineLevel="1" x14ac:dyDescent="0.25">
      <c r="A17" s="155"/>
      <c r="B17" s="157"/>
      <c r="C17" s="159"/>
      <c r="D17" s="154"/>
      <c r="E17" s="154"/>
      <c r="F17" s="98">
        <v>46386</v>
      </c>
      <c r="G17" s="60">
        <v>0.10430345358</v>
      </c>
      <c r="H17" s="18">
        <v>99776.869250471922</v>
      </c>
      <c r="I17" s="60">
        <v>0.10430345358</v>
      </c>
      <c r="J17" s="19">
        <v>198602.13074016556</v>
      </c>
      <c r="K17" s="20">
        <f t="shared" si="0"/>
        <v>298378.99999063747</v>
      </c>
    </row>
    <row r="18" spans="1:14" outlineLevel="1" x14ac:dyDescent="0.25">
      <c r="A18" s="155"/>
      <c r="B18" s="156" t="s">
        <v>12</v>
      </c>
      <c r="C18" s="158">
        <v>45736</v>
      </c>
      <c r="D18" s="153">
        <v>45741</v>
      </c>
      <c r="E18" s="153">
        <v>45742</v>
      </c>
      <c r="F18" s="96">
        <v>46203</v>
      </c>
      <c r="G18" s="58">
        <v>9.4558923729999994E-2</v>
      </c>
      <c r="H18" s="12">
        <f>(956601779*G18)/1000</f>
        <v>90455.234660443311</v>
      </c>
      <c r="I18" s="58">
        <v>9.4558923729999994E-2</v>
      </c>
      <c r="J18" s="6">
        <f>1904080104*I18/1000</f>
        <v>180047.76532994647</v>
      </c>
      <c r="K18" s="4">
        <f t="shared" si="0"/>
        <v>270502.9999903898</v>
      </c>
    </row>
    <row r="19" spans="1:14" outlineLevel="1" x14ac:dyDescent="0.25">
      <c r="A19" s="155"/>
      <c r="B19" s="156"/>
      <c r="C19" s="158"/>
      <c r="D19" s="153"/>
      <c r="E19" s="153"/>
      <c r="F19" s="96">
        <v>46386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ref="K19" si="1">J19+H19</f>
        <v>270502.9999903898</v>
      </c>
    </row>
    <row r="20" spans="1:14" x14ac:dyDescent="0.25">
      <c r="A20" s="155"/>
      <c r="B20" s="136" t="s">
        <v>13</v>
      </c>
      <c r="C20" s="97" t="s">
        <v>14</v>
      </c>
      <c r="D20" s="97" t="s">
        <v>14</v>
      </c>
      <c r="E20" s="97" t="s">
        <v>14</v>
      </c>
      <c r="F20" s="97" t="s">
        <v>14</v>
      </c>
      <c r="G20" s="59">
        <f>SUM(G11:G19)</f>
        <v>0.99179832079999997</v>
      </c>
      <c r="H20" s="25">
        <f>SUM(H9:H19)</f>
        <v>1174854.4987668374</v>
      </c>
      <c r="I20" s="59">
        <f>SUM(I9:I19)</f>
        <v>1.22815420644</v>
      </c>
      <c r="J20" s="25">
        <f>SUM(J9:J19)</f>
        <v>2338503.9891263125</v>
      </c>
      <c r="K20" s="25">
        <f>SUM(K9:K19)</f>
        <v>3513358.4878931497</v>
      </c>
      <c r="L20" s="107">
        <v>4897409</v>
      </c>
    </row>
    <row r="21" spans="1:14" ht="6.75" customHeight="1" x14ac:dyDescent="0.25">
      <c r="A21" s="29"/>
      <c r="B21" s="29"/>
      <c r="F21" s="126"/>
      <c r="G21" s="121"/>
      <c r="H21" s="122"/>
      <c r="I21" s="123"/>
      <c r="J21" s="124"/>
      <c r="K21" s="125"/>
    </row>
    <row r="22" spans="1:14" outlineLevel="1" x14ac:dyDescent="0.25">
      <c r="A22" s="155">
        <v>2024</v>
      </c>
      <c r="B22" s="160" t="s">
        <v>16</v>
      </c>
      <c r="C22" s="161">
        <v>45777</v>
      </c>
      <c r="D22" s="161">
        <v>45777</v>
      </c>
      <c r="E22" s="162">
        <v>45779</v>
      </c>
      <c r="F22" s="96">
        <v>45838</v>
      </c>
      <c r="G22" s="58">
        <v>0.32940590339999998</v>
      </c>
      <c r="H22" s="12">
        <v>315110.27320554212</v>
      </c>
      <c r="I22" s="58">
        <v>0.32940590339999998</v>
      </c>
      <c r="J22" s="6">
        <v>627215.22680408601</v>
      </c>
      <c r="K22" s="4">
        <f>J22+H22</f>
        <v>942325.50000962813</v>
      </c>
    </row>
    <row r="23" spans="1:14" outlineLevel="1" x14ac:dyDescent="0.25">
      <c r="A23" s="155"/>
      <c r="B23" s="157"/>
      <c r="C23" s="159"/>
      <c r="D23" s="159"/>
      <c r="E23" s="154"/>
      <c r="F23" s="98">
        <v>46021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4" outlineLevel="1" x14ac:dyDescent="0.25">
      <c r="A24" s="155"/>
      <c r="B24" s="160" t="s">
        <v>12</v>
      </c>
      <c r="C24" s="161">
        <v>45643</v>
      </c>
      <c r="D24" s="162">
        <v>45649</v>
      </c>
      <c r="E24" s="162">
        <v>45652</v>
      </c>
      <c r="F24" s="99">
        <v>45838</v>
      </c>
      <c r="G24" s="61">
        <v>9.7903755630000006E-2</v>
      </c>
      <c r="H24" s="14">
        <v>93654.906806439307</v>
      </c>
      <c r="I24" s="61">
        <v>9.7903755630000006E-2</v>
      </c>
      <c r="J24" s="8">
        <v>186416.59320196099</v>
      </c>
      <c r="K24" s="11">
        <f>J24+H24</f>
        <v>280071.5000084003</v>
      </c>
      <c r="N24" s="128"/>
    </row>
    <row r="25" spans="1:14" outlineLevel="1" x14ac:dyDescent="0.25">
      <c r="A25" s="155"/>
      <c r="B25" s="157"/>
      <c r="C25" s="159"/>
      <c r="D25" s="154"/>
      <c r="E25" s="154"/>
      <c r="F25" s="98">
        <v>46021</v>
      </c>
      <c r="G25" s="60">
        <v>9.7903755630000006E-2</v>
      </c>
      <c r="H25" s="18">
        <v>93654.906806439307</v>
      </c>
      <c r="I25" s="60">
        <v>9.7903755630000006E-2</v>
      </c>
      <c r="J25" s="19">
        <v>186416.59320196099</v>
      </c>
      <c r="K25" s="20">
        <f t="shared" ref="K25" si="2">J25+H25</f>
        <v>280071.5000084003</v>
      </c>
    </row>
    <row r="26" spans="1:14" outlineLevel="1" x14ac:dyDescent="0.25">
      <c r="A26" s="155"/>
      <c r="B26" s="156" t="s">
        <v>12</v>
      </c>
      <c r="C26" s="153">
        <v>45552</v>
      </c>
      <c r="D26" s="153">
        <v>45558</v>
      </c>
      <c r="E26" s="153">
        <v>45559</v>
      </c>
      <c r="F26" s="96">
        <v>45838</v>
      </c>
      <c r="G26" s="58">
        <v>8.2601110389999996E-2</v>
      </c>
      <c r="H26" s="12">
        <v>79016.36914644939</v>
      </c>
      <c r="I26" s="58">
        <v>8.2601110389999996E-2</v>
      </c>
      <c r="J26" s="120">
        <v>157279.13086190668</v>
      </c>
      <c r="K26" s="4">
        <f t="shared" ref="K26:K32" si="3">J26+H26</f>
        <v>236295.50000835606</v>
      </c>
    </row>
    <row r="27" spans="1:14" outlineLevel="1" x14ac:dyDescent="0.25">
      <c r="A27" s="155"/>
      <c r="B27" s="157"/>
      <c r="C27" s="154"/>
      <c r="D27" s="154"/>
      <c r="E27" s="154"/>
      <c r="F27" s="98">
        <v>46021</v>
      </c>
      <c r="G27" s="60">
        <v>8.2601110389999996E-2</v>
      </c>
      <c r="H27" s="12">
        <v>79016.36914644939</v>
      </c>
      <c r="I27" s="60">
        <v>8.2601110389999996E-2</v>
      </c>
      <c r="J27" s="120">
        <v>157279.13086190668</v>
      </c>
      <c r="K27" s="20">
        <f t="shared" si="3"/>
        <v>236295.50000835606</v>
      </c>
    </row>
    <row r="28" spans="1:14" ht="25.5" outlineLevel="1" x14ac:dyDescent="0.25">
      <c r="A28" s="155"/>
      <c r="B28" s="113" t="s">
        <v>17</v>
      </c>
      <c r="C28" s="141">
        <v>45517</v>
      </c>
      <c r="D28" s="141">
        <v>45527</v>
      </c>
      <c r="E28" s="141">
        <v>45530</v>
      </c>
      <c r="F28" s="114">
        <v>45534</v>
      </c>
      <c r="G28" s="115">
        <v>0.49635976469999998</v>
      </c>
      <c r="H28" s="116">
        <v>474810.71352327609</v>
      </c>
      <c r="I28" s="115">
        <v>0.49635976469999998</v>
      </c>
      <c r="J28" s="117">
        <v>945036.24316424457</v>
      </c>
      <c r="K28" s="118">
        <f t="shared" si="3"/>
        <v>1419846.9566875207</v>
      </c>
    </row>
    <row r="29" spans="1:14" outlineLevel="1" x14ac:dyDescent="0.25">
      <c r="A29" s="155"/>
      <c r="B29" s="160" t="s">
        <v>12</v>
      </c>
      <c r="C29" s="161">
        <v>45461</v>
      </c>
      <c r="D29" s="162">
        <v>45464</v>
      </c>
      <c r="E29" s="162">
        <v>45467</v>
      </c>
      <c r="F29" s="96">
        <v>45838</v>
      </c>
      <c r="G29" s="58">
        <v>7.5106044220000001E-2</v>
      </c>
      <c r="H29" s="12">
        <v>71846.575514504671</v>
      </c>
      <c r="I29" s="58">
        <v>7.5106044220000001E-2</v>
      </c>
      <c r="J29" s="6">
        <v>143007.92448944619</v>
      </c>
      <c r="K29" s="4">
        <f t="shared" si="3"/>
        <v>214854.50000395084</v>
      </c>
    </row>
    <row r="30" spans="1:14" outlineLevel="1" x14ac:dyDescent="0.25">
      <c r="A30" s="155"/>
      <c r="B30" s="157"/>
      <c r="C30" s="158"/>
      <c r="D30" s="154"/>
      <c r="E30" s="154"/>
      <c r="F30" s="98">
        <v>46021</v>
      </c>
      <c r="G30" s="60">
        <v>7.5106044220000001E-2</v>
      </c>
      <c r="H30" s="18">
        <v>71846.575514504671</v>
      </c>
      <c r="I30" s="60">
        <v>7.5106044220000001E-2</v>
      </c>
      <c r="J30" s="19">
        <v>143007.92448944619</v>
      </c>
      <c r="K30" s="20">
        <f t="shared" si="3"/>
        <v>214854.50000395084</v>
      </c>
    </row>
    <row r="31" spans="1:14" outlineLevel="1" x14ac:dyDescent="0.25">
      <c r="A31" s="155"/>
      <c r="B31" s="156" t="s">
        <v>12</v>
      </c>
      <c r="C31" s="161">
        <v>45372</v>
      </c>
      <c r="D31" s="161">
        <v>45377</v>
      </c>
      <c r="E31" s="161">
        <v>45378</v>
      </c>
      <c r="F31" s="96">
        <v>45838</v>
      </c>
      <c r="G31" s="58">
        <v>8.7782934430000001E-2</v>
      </c>
      <c r="H31" s="106">
        <v>64594.854774203988</v>
      </c>
      <c r="I31" s="58">
        <v>8.7782934430000001E-2</v>
      </c>
      <c r="J31" s="106">
        <v>128573.64522769497</v>
      </c>
      <c r="K31" s="4">
        <f t="shared" si="3"/>
        <v>193168.50000189897</v>
      </c>
    </row>
    <row r="32" spans="1:14" outlineLevel="1" x14ac:dyDescent="0.25">
      <c r="A32" s="155"/>
      <c r="B32" s="156"/>
      <c r="C32" s="158"/>
      <c r="D32" s="158"/>
      <c r="E32" s="158"/>
      <c r="F32" s="96">
        <v>46021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3"/>
        <v>193168.50000189897</v>
      </c>
    </row>
    <row r="33" spans="1:14" x14ac:dyDescent="0.25">
      <c r="A33" s="155"/>
      <c r="B33" s="136" t="s">
        <v>13</v>
      </c>
      <c r="C33" s="97" t="s">
        <v>14</v>
      </c>
      <c r="D33" s="97" t="s">
        <v>14</v>
      </c>
      <c r="E33" s="97" t="s">
        <v>14</v>
      </c>
      <c r="F33" s="97" t="s">
        <v>14</v>
      </c>
      <c r="G33" s="59">
        <f>SUM(G22:G32)</f>
        <v>1.8419592608399999</v>
      </c>
      <c r="H33" s="25">
        <f>SUM(H22:H32)</f>
        <v>1723256.6724175552</v>
      </c>
      <c r="I33" s="59">
        <f>SUM(I22:I32)</f>
        <v>1.8419592608399999</v>
      </c>
      <c r="J33" s="25">
        <f>SUM(J22:J32)</f>
        <v>3430021.2843344337</v>
      </c>
      <c r="K33" s="25">
        <f>SUM(K22:K32)</f>
        <v>5153277.9567519892</v>
      </c>
      <c r="L33" s="107">
        <v>7119287</v>
      </c>
      <c r="N33" s="127"/>
    </row>
    <row r="34" spans="1:14" ht="7.5" customHeight="1" x14ac:dyDescent="0.25">
      <c r="A34" s="29"/>
      <c r="B34" s="29"/>
      <c r="G34" s="109"/>
      <c r="H34" s="110"/>
      <c r="I34" s="108"/>
      <c r="J34" s="111"/>
      <c r="K34" s="30"/>
    </row>
    <row r="35" spans="1:14" outlineLevel="1" x14ac:dyDescent="0.25">
      <c r="A35" s="155">
        <v>2023</v>
      </c>
      <c r="B35" s="137" t="s">
        <v>18</v>
      </c>
      <c r="C35" s="135">
        <v>45411</v>
      </c>
      <c r="D35" s="135">
        <v>45411</v>
      </c>
      <c r="E35" s="135">
        <v>45412</v>
      </c>
      <c r="F35" s="96">
        <v>45415</v>
      </c>
      <c r="G35" s="60">
        <v>0</v>
      </c>
      <c r="H35" s="17">
        <v>0</v>
      </c>
      <c r="I35" s="60">
        <v>0</v>
      </c>
      <c r="J35" s="17">
        <v>0</v>
      </c>
      <c r="K35" s="112">
        <v>0.30000000027259999</v>
      </c>
      <c r="M35" s="70"/>
    </row>
    <row r="36" spans="1:14" outlineLevel="1" x14ac:dyDescent="0.25">
      <c r="A36" s="155"/>
      <c r="B36" s="160" t="s">
        <v>16</v>
      </c>
      <c r="C36" s="162">
        <v>45411</v>
      </c>
      <c r="D36" s="162">
        <v>45411</v>
      </c>
      <c r="E36" s="162">
        <v>45412</v>
      </c>
      <c r="F36" s="99">
        <v>45473</v>
      </c>
      <c r="G36" s="58">
        <f>0.24226860196/2</f>
        <v>0.12113430098</v>
      </c>
      <c r="H36" s="12">
        <v>89136.375205335164</v>
      </c>
      <c r="I36" s="58">
        <f>0.24226860196/2</f>
        <v>0.12113430098</v>
      </c>
      <c r="J36" s="6">
        <v>177422.62479875208</v>
      </c>
      <c r="K36" s="11">
        <f t="shared" ref="K36:K41" si="4">J36+H36</f>
        <v>266559.00000408723</v>
      </c>
      <c r="M36" s="70"/>
    </row>
    <row r="37" spans="1:14" outlineLevel="1" x14ac:dyDescent="0.25">
      <c r="A37" s="155"/>
      <c r="B37" s="157"/>
      <c r="C37" s="154"/>
      <c r="D37" s="154"/>
      <c r="E37" s="154"/>
      <c r="F37" s="98">
        <v>45656</v>
      </c>
      <c r="G37" s="60">
        <f>0.24226860196/2</f>
        <v>0.12113430098</v>
      </c>
      <c r="H37" s="18">
        <v>89136.375205335164</v>
      </c>
      <c r="I37" s="60">
        <f>0.24226860196/2</f>
        <v>0.12113430098</v>
      </c>
      <c r="J37" s="19">
        <v>177422.62479875208</v>
      </c>
      <c r="K37" s="20">
        <f t="shared" si="4"/>
        <v>266559.00000408723</v>
      </c>
      <c r="M37" s="70"/>
    </row>
    <row r="38" spans="1:14" outlineLevel="1" x14ac:dyDescent="0.25">
      <c r="A38" s="155"/>
      <c r="B38" s="156" t="s">
        <v>12</v>
      </c>
      <c r="C38" s="153">
        <v>45274</v>
      </c>
      <c r="D38" s="153">
        <v>45281</v>
      </c>
      <c r="E38" s="153">
        <v>45282</v>
      </c>
      <c r="F38" s="96">
        <v>45473</v>
      </c>
      <c r="G38" s="58">
        <v>0.30051039776999999</v>
      </c>
      <c r="H38" s="12">
        <v>221129.83153428882</v>
      </c>
      <c r="I38" s="58">
        <v>0.30051039776999999</v>
      </c>
      <c r="J38" s="6">
        <v>440150.66847559105</v>
      </c>
      <c r="K38" s="4">
        <f t="shared" si="4"/>
        <v>661280.50000987994</v>
      </c>
      <c r="M38" s="70"/>
    </row>
    <row r="39" spans="1:14" outlineLevel="1" x14ac:dyDescent="0.25">
      <c r="A39" s="155"/>
      <c r="B39" s="157"/>
      <c r="C39" s="154"/>
      <c r="D39" s="154"/>
      <c r="E39" s="154"/>
      <c r="F39" s="98">
        <v>45656</v>
      </c>
      <c r="G39" s="60">
        <v>0.30051039776999999</v>
      </c>
      <c r="H39" s="18">
        <v>221129.83153428882</v>
      </c>
      <c r="I39" s="60">
        <v>0.30051039776999999</v>
      </c>
      <c r="J39" s="19">
        <v>440150.66847559105</v>
      </c>
      <c r="K39" s="20">
        <f t="shared" si="4"/>
        <v>661280.50000987994</v>
      </c>
      <c r="M39" s="70"/>
    </row>
    <row r="40" spans="1:14" outlineLevel="1" x14ac:dyDescent="0.25">
      <c r="A40" s="155"/>
      <c r="B40" s="160" t="s">
        <v>12</v>
      </c>
      <c r="C40" s="162">
        <v>45189</v>
      </c>
      <c r="D40" s="162">
        <v>45194</v>
      </c>
      <c r="E40" s="162">
        <v>45195</v>
      </c>
      <c r="F40" s="96">
        <v>45473</v>
      </c>
      <c r="G40" s="58">
        <v>9.4971447819999999E-2</v>
      </c>
      <c r="H40" s="12">
        <v>69884.504539099304</v>
      </c>
      <c r="I40" s="58">
        <v>9.4971447819999999E-2</v>
      </c>
      <c r="J40" s="6">
        <v>139102.49546859702</v>
      </c>
      <c r="K40" s="4">
        <f t="shared" si="4"/>
        <v>208987.00000769633</v>
      </c>
      <c r="M40" s="70"/>
    </row>
    <row r="41" spans="1:14" outlineLevel="1" x14ac:dyDescent="0.25">
      <c r="A41" s="155"/>
      <c r="B41" s="157"/>
      <c r="C41" s="154"/>
      <c r="D41" s="154"/>
      <c r="E41" s="154"/>
      <c r="F41" s="98">
        <v>45656</v>
      </c>
      <c r="G41" s="60">
        <v>9.4971447819999999E-2</v>
      </c>
      <c r="H41" s="18">
        <v>69884.504539099304</v>
      </c>
      <c r="I41" s="60">
        <v>9.4971447819999999E-2</v>
      </c>
      <c r="J41" s="19">
        <v>139102.49546859702</v>
      </c>
      <c r="K41" s="20">
        <f t="shared" si="4"/>
        <v>208987.00000769633</v>
      </c>
      <c r="M41" s="70"/>
    </row>
    <row r="42" spans="1:14" outlineLevel="1" x14ac:dyDescent="0.25">
      <c r="A42" s="155"/>
      <c r="B42" s="156" t="s">
        <v>12</v>
      </c>
      <c r="C42" s="161">
        <v>45097</v>
      </c>
      <c r="D42" s="162">
        <v>45100</v>
      </c>
      <c r="E42" s="162">
        <v>45103</v>
      </c>
      <c r="F42" s="96">
        <v>45473</v>
      </c>
      <c r="G42" s="58">
        <v>9.6949999999999995E-2</v>
      </c>
      <c r="H42" s="12">
        <v>71343</v>
      </c>
      <c r="I42" s="58">
        <v>9.6949999999999995E-2</v>
      </c>
      <c r="J42" s="6">
        <v>142006</v>
      </c>
      <c r="K42" s="4">
        <f t="shared" ref="K42:K45" si="5">J42+H42</f>
        <v>213349</v>
      </c>
      <c r="M42" s="70"/>
    </row>
    <row r="43" spans="1:14" outlineLevel="1" x14ac:dyDescent="0.25">
      <c r="A43" s="155"/>
      <c r="B43" s="157"/>
      <c r="C43" s="158"/>
      <c r="D43" s="154"/>
      <c r="E43" s="154"/>
      <c r="F43" s="98">
        <v>45656</v>
      </c>
      <c r="G43" s="60">
        <v>9.6949999999999995E-2</v>
      </c>
      <c r="H43" s="18">
        <v>71343</v>
      </c>
      <c r="I43" s="60">
        <v>9.6949999999999995E-2</v>
      </c>
      <c r="J43" s="19">
        <v>142006</v>
      </c>
      <c r="K43" s="20">
        <f t="shared" si="5"/>
        <v>213349</v>
      </c>
      <c r="M43" s="70"/>
    </row>
    <row r="44" spans="1:14" outlineLevel="1" x14ac:dyDescent="0.25">
      <c r="A44" s="155"/>
      <c r="B44" s="156" t="s">
        <v>12</v>
      </c>
      <c r="C44" s="161">
        <v>45007</v>
      </c>
      <c r="D44" s="161">
        <v>45012</v>
      </c>
      <c r="E44" s="161">
        <v>45013</v>
      </c>
      <c r="F44" s="139">
        <v>45473</v>
      </c>
      <c r="G44" s="58">
        <f>0.19278403644/2</f>
        <v>9.639201822E-2</v>
      </c>
      <c r="H44" s="12">
        <v>70929.827747765856</v>
      </c>
      <c r="I44" s="58">
        <f>0.19278403644/2</f>
        <v>9.639201822E-2</v>
      </c>
      <c r="J44" s="6">
        <v>141183.17226319897</v>
      </c>
      <c r="K44" s="4">
        <f t="shared" si="5"/>
        <v>212113.00001096481</v>
      </c>
    </row>
    <row r="45" spans="1:14" outlineLevel="1" x14ac:dyDescent="0.25">
      <c r="A45" s="155"/>
      <c r="B45" s="156"/>
      <c r="C45" s="158"/>
      <c r="D45" s="158"/>
      <c r="E45" s="158"/>
      <c r="F45" s="139">
        <v>45656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 t="shared" si="5"/>
        <v>212113.00001096481</v>
      </c>
    </row>
    <row r="46" spans="1:14" x14ac:dyDescent="0.25">
      <c r="A46" s="155"/>
      <c r="B46" s="136" t="s">
        <v>13</v>
      </c>
      <c r="C46" s="97" t="s">
        <v>14</v>
      </c>
      <c r="D46" s="97" t="s">
        <v>14</v>
      </c>
      <c r="E46" s="97" t="s">
        <v>14</v>
      </c>
      <c r="F46" s="97" t="s">
        <v>14</v>
      </c>
      <c r="G46" s="59">
        <f>SUM(G36:G45)</f>
        <v>1.4199163295800001</v>
      </c>
      <c r="H46" s="25">
        <f>SUM(H36:H45)</f>
        <v>1044847.0780529781</v>
      </c>
      <c r="I46" s="59">
        <f>SUM(I36:I45)</f>
        <v>1.4199163295800001</v>
      </c>
      <c r="J46" s="25">
        <f>SUM(J36:J45)</f>
        <v>2079729.9220122781</v>
      </c>
      <c r="K46" s="25">
        <f>SUM(K36:K45)</f>
        <v>3124577.0000652568</v>
      </c>
      <c r="L46" s="107">
        <v>5766835</v>
      </c>
    </row>
    <row r="47" spans="1:14" ht="7.5" customHeight="1" x14ac:dyDescent="0.25">
      <c r="A47" s="29"/>
      <c r="B47" s="29"/>
      <c r="G47" s="57"/>
      <c r="H47" s="16"/>
      <c r="J47" s="15"/>
      <c r="K47" s="30"/>
    </row>
    <row r="48" spans="1:14" outlineLevel="1" x14ac:dyDescent="0.25">
      <c r="A48" s="155">
        <v>2022</v>
      </c>
      <c r="B48" s="156" t="s">
        <v>16</v>
      </c>
      <c r="C48" s="153">
        <v>45043</v>
      </c>
      <c r="D48" s="153">
        <v>45043</v>
      </c>
      <c r="E48" s="153">
        <v>45044</v>
      </c>
      <c r="F48" s="96">
        <v>45107</v>
      </c>
      <c r="G48" s="58">
        <v>5.653493004E-2</v>
      </c>
      <c r="H48" s="12">
        <v>41601.088176377365</v>
      </c>
      <c r="I48" s="58">
        <v>5.653493004E-2</v>
      </c>
      <c r="J48" s="6">
        <v>82805.411839266948</v>
      </c>
      <c r="K48" s="4">
        <f>J48+H48</f>
        <v>124406.50001564431</v>
      </c>
    </row>
    <row r="49" spans="1:21" outlineLevel="1" x14ac:dyDescent="0.25">
      <c r="A49" s="155"/>
      <c r="B49" s="157"/>
      <c r="C49" s="154"/>
      <c r="D49" s="154"/>
      <c r="E49" s="154"/>
      <c r="F49" s="98">
        <v>45290</v>
      </c>
      <c r="G49" s="60">
        <v>5.653493004E-2</v>
      </c>
      <c r="H49" s="18">
        <v>41601.088176377365</v>
      </c>
      <c r="I49" s="60">
        <v>5.653493004E-2</v>
      </c>
      <c r="J49" s="19">
        <v>82805.411839266948</v>
      </c>
      <c r="K49" s="20">
        <f>J49+H49</f>
        <v>124406.50001564431</v>
      </c>
      <c r="M49" s="156"/>
      <c r="N49" s="163"/>
      <c r="O49" s="163"/>
      <c r="P49" s="142"/>
      <c r="Q49" s="55"/>
      <c r="R49" s="12"/>
      <c r="S49" s="58"/>
      <c r="T49" s="6"/>
      <c r="U49" s="4"/>
    </row>
    <row r="50" spans="1:21" outlineLevel="1" x14ac:dyDescent="0.25">
      <c r="A50" s="155"/>
      <c r="B50" s="156" t="s">
        <v>12</v>
      </c>
      <c r="C50" s="162">
        <v>44917</v>
      </c>
      <c r="D50" s="162">
        <v>44922</v>
      </c>
      <c r="E50" s="162">
        <v>44923</v>
      </c>
      <c r="F50" s="96">
        <v>45107</v>
      </c>
      <c r="G50" s="58">
        <f>0.23426869112/2</f>
        <v>0.11713434556000001</v>
      </c>
      <c r="H50" s="12">
        <v>86193.017921417704</v>
      </c>
      <c r="I50" s="58">
        <f>0.23426869112/2</f>
        <v>0.11713434556000001</v>
      </c>
      <c r="J50" s="6">
        <v>171563.982086053</v>
      </c>
      <c r="K50" s="4">
        <f t="shared" ref="K50:K74" si="6">J50+H50</f>
        <v>257757.00000747072</v>
      </c>
      <c r="L50" s="5"/>
      <c r="M50" s="156"/>
      <c r="N50" s="163"/>
      <c r="O50" s="163"/>
      <c r="P50" s="142"/>
      <c r="Q50" s="55"/>
      <c r="R50" s="12"/>
      <c r="S50" s="58"/>
      <c r="T50" s="6"/>
      <c r="U50" s="4"/>
    </row>
    <row r="51" spans="1:21" outlineLevel="1" x14ac:dyDescent="0.25">
      <c r="A51" s="155"/>
      <c r="B51" s="157"/>
      <c r="C51" s="154"/>
      <c r="D51" s="154"/>
      <c r="E51" s="154"/>
      <c r="F51" s="98">
        <v>45290</v>
      </c>
      <c r="G51" s="60">
        <f>0.23426869112/2</f>
        <v>0.11713434556000001</v>
      </c>
      <c r="H51" s="18">
        <v>86193.017921417704</v>
      </c>
      <c r="I51" s="60">
        <f>0.23426869112/2</f>
        <v>0.11713434556000001</v>
      </c>
      <c r="J51" s="19">
        <v>171563.982086053</v>
      </c>
      <c r="K51" s="20">
        <f t="shared" si="6"/>
        <v>257757.00000747072</v>
      </c>
      <c r="L51" s="5"/>
    </row>
    <row r="52" spans="1:21" outlineLevel="1" x14ac:dyDescent="0.25">
      <c r="A52" s="155"/>
      <c r="B52" s="160" t="s">
        <v>12</v>
      </c>
      <c r="C52" s="162">
        <v>44909</v>
      </c>
      <c r="D52" s="162">
        <v>44916</v>
      </c>
      <c r="E52" s="162">
        <v>44917</v>
      </c>
      <c r="F52" s="99">
        <v>45107</v>
      </c>
      <c r="G52" s="61">
        <f>0.18114181218/2</f>
        <v>9.057090609E-2</v>
      </c>
      <c r="H52" s="14">
        <v>66646.376811621201</v>
      </c>
      <c r="I52" s="61">
        <f>0.18114181218/2</f>
        <v>9.057090609E-2</v>
      </c>
      <c r="J52" s="7">
        <v>132657.123200325</v>
      </c>
      <c r="K52" s="11">
        <f t="shared" si="6"/>
        <v>199303.50001194619</v>
      </c>
      <c r="L52" s="5"/>
    </row>
    <row r="53" spans="1:21" outlineLevel="1" x14ac:dyDescent="0.25">
      <c r="A53" s="155"/>
      <c r="B53" s="157"/>
      <c r="C53" s="154"/>
      <c r="D53" s="154"/>
      <c r="E53" s="154"/>
      <c r="F53" s="98">
        <v>45290</v>
      </c>
      <c r="G53" s="60">
        <f>0.18114181218/2</f>
        <v>9.057090609E-2</v>
      </c>
      <c r="H53" s="18">
        <v>66646.376811621201</v>
      </c>
      <c r="I53" s="60">
        <f>0.18114181218/2</f>
        <v>9.057090609E-2</v>
      </c>
      <c r="J53" s="21">
        <v>132657.123200325</v>
      </c>
      <c r="K53" s="20">
        <f t="shared" si="6"/>
        <v>199303.50001194619</v>
      </c>
      <c r="L53" s="5"/>
    </row>
    <row r="54" spans="1:21" outlineLevel="1" x14ac:dyDescent="0.25">
      <c r="A54" s="155"/>
      <c r="B54" s="160" t="s">
        <v>12</v>
      </c>
      <c r="C54" s="162">
        <v>44824</v>
      </c>
      <c r="D54" s="162" t="s">
        <v>19</v>
      </c>
      <c r="E54" s="162">
        <v>44830</v>
      </c>
      <c r="F54" s="99">
        <v>45107</v>
      </c>
      <c r="G54" s="61">
        <f>0.21428027494/2</f>
        <v>0.10714013746999999</v>
      </c>
      <c r="H54" s="14">
        <v>78838.804661542104</v>
      </c>
      <c r="I54" s="61">
        <f>0.21428027494/2</f>
        <v>0.10714013746999999</v>
      </c>
      <c r="J54" s="8">
        <v>156925.695338458</v>
      </c>
      <c r="K54" s="11">
        <f t="shared" si="6"/>
        <v>235764.50000000012</v>
      </c>
      <c r="L54" s="5"/>
    </row>
    <row r="55" spans="1:21" outlineLevel="1" x14ac:dyDescent="0.25">
      <c r="A55" s="155"/>
      <c r="B55" s="157"/>
      <c r="C55" s="154"/>
      <c r="D55" s="154"/>
      <c r="E55" s="154"/>
      <c r="F55" s="98">
        <v>45290</v>
      </c>
      <c r="G55" s="60">
        <f>0.21428027494/2</f>
        <v>0.10714013746999999</v>
      </c>
      <c r="H55" s="18">
        <v>78838.804661542104</v>
      </c>
      <c r="I55" s="60">
        <f>0.21428027494/2</f>
        <v>0.10714013746999999</v>
      </c>
      <c r="J55" s="19">
        <v>156925.695338458</v>
      </c>
      <c r="K55" s="20">
        <f t="shared" si="6"/>
        <v>235764.50000000012</v>
      </c>
      <c r="L55" s="5"/>
    </row>
    <row r="56" spans="1:21" outlineLevel="1" x14ac:dyDescent="0.25">
      <c r="A56" s="155"/>
      <c r="B56" s="160" t="s">
        <v>12</v>
      </c>
      <c r="C56" s="162">
        <v>44727</v>
      </c>
      <c r="D56" s="162">
        <v>44736</v>
      </c>
      <c r="E56" s="162">
        <v>44739</v>
      </c>
      <c r="F56" s="99">
        <v>45107</v>
      </c>
      <c r="G56" s="61">
        <f>0.160416299/2</f>
        <v>8.0208149500000006E-2</v>
      </c>
      <c r="H56" s="14">
        <v>59020.968053780503</v>
      </c>
      <c r="I56" s="61">
        <f>0.160416299/2</f>
        <v>8.0208149500000006E-2</v>
      </c>
      <c r="J56" s="8">
        <v>117479.031945628</v>
      </c>
      <c r="K56" s="11">
        <f t="shared" si="6"/>
        <v>176499.99999940849</v>
      </c>
      <c r="L56" s="5"/>
    </row>
    <row r="57" spans="1:21" outlineLevel="1" x14ac:dyDescent="0.25">
      <c r="A57" s="155"/>
      <c r="B57" s="157"/>
      <c r="C57" s="154"/>
      <c r="D57" s="154"/>
      <c r="E57" s="154"/>
      <c r="F57" s="98">
        <v>45290</v>
      </c>
      <c r="G57" s="60">
        <f>0.160416299/2</f>
        <v>8.0208149500000006E-2</v>
      </c>
      <c r="H57" s="18">
        <v>59020.968053780503</v>
      </c>
      <c r="I57" s="60">
        <f>0.160416299/2</f>
        <v>8.0208149500000006E-2</v>
      </c>
      <c r="J57" s="19">
        <v>117479.031945628</v>
      </c>
      <c r="K57" s="19">
        <f t="shared" si="6"/>
        <v>176499.99999940849</v>
      </c>
      <c r="L57" s="5"/>
    </row>
    <row r="58" spans="1:21" outlineLevel="1" x14ac:dyDescent="0.25">
      <c r="A58" s="155"/>
      <c r="B58" s="140" t="s">
        <v>12</v>
      </c>
      <c r="C58" s="99">
        <v>44643</v>
      </c>
      <c r="D58" s="99">
        <v>44648</v>
      </c>
      <c r="E58" s="99">
        <v>44649</v>
      </c>
      <c r="F58" s="99">
        <v>44924</v>
      </c>
      <c r="G58" s="61">
        <v>0.14473821881000001</v>
      </c>
      <c r="H58" s="14">
        <v>81927.122752048614</v>
      </c>
      <c r="I58" s="61">
        <v>0.14473821881000001</v>
      </c>
      <c r="J58" s="8">
        <v>163072.87724301894</v>
      </c>
      <c r="K58" s="8">
        <f>J58+H58</f>
        <v>244999.99999506754</v>
      </c>
      <c r="L58" s="5"/>
    </row>
    <row r="59" spans="1:21" x14ac:dyDescent="0.25">
      <c r="A59" s="155"/>
      <c r="B59" s="136" t="s">
        <v>13</v>
      </c>
      <c r="C59" s="97" t="s">
        <v>14</v>
      </c>
      <c r="D59" s="97" t="s">
        <v>14</v>
      </c>
      <c r="E59" s="97" t="s">
        <v>14</v>
      </c>
      <c r="F59" s="97" t="s">
        <v>14</v>
      </c>
      <c r="G59" s="59">
        <f>SUM(G48:G58)</f>
        <v>1.04791515613</v>
      </c>
      <c r="H59" s="25">
        <f>SUM(H48:H58)</f>
        <v>746527.6340015264</v>
      </c>
      <c r="I59" s="59">
        <f>SUM(I48:I58)</f>
        <v>1.04791515613</v>
      </c>
      <c r="J59" s="25">
        <f>SUM(J48:J58)</f>
        <v>1485935.3660624812</v>
      </c>
      <c r="K59" s="25">
        <f>SUM(K48:K58)</f>
        <v>2232463.0000640075</v>
      </c>
      <c r="L59" s="49">
        <v>4094367</v>
      </c>
      <c r="M59" s="71"/>
    </row>
    <row r="60" spans="1:21" ht="7.5" customHeight="1" x14ac:dyDescent="0.25">
      <c r="A60" s="137"/>
      <c r="B60" s="26"/>
      <c r="C60" s="96"/>
      <c r="D60" s="96"/>
      <c r="E60" s="96"/>
      <c r="F60" s="96"/>
      <c r="G60" s="62"/>
      <c r="H60" s="27"/>
      <c r="I60" s="62"/>
      <c r="J60" s="27"/>
      <c r="K60" s="27"/>
      <c r="L60" s="28"/>
    </row>
    <row r="61" spans="1:21" outlineLevel="1" x14ac:dyDescent="0.25">
      <c r="A61" s="155">
        <v>2021</v>
      </c>
      <c r="B61" s="156" t="s">
        <v>16</v>
      </c>
      <c r="C61" s="153">
        <v>44680</v>
      </c>
      <c r="D61" s="153">
        <v>44680</v>
      </c>
      <c r="E61" s="153">
        <v>44683</v>
      </c>
      <c r="F61" s="96">
        <v>44742</v>
      </c>
      <c r="G61" s="58">
        <f>0.59741792736/2</f>
        <v>0.29870896367999999</v>
      </c>
      <c r="H61" s="12">
        <v>169080.19274982371</v>
      </c>
      <c r="I61" s="58">
        <f>0.59741792736/2</f>
        <v>0.29870896367999999</v>
      </c>
      <c r="J61" s="6">
        <v>336547.80725017627</v>
      </c>
      <c r="K61" s="6">
        <f t="shared" si="6"/>
        <v>505628</v>
      </c>
      <c r="L61" s="5"/>
      <c r="M61" s="71"/>
    </row>
    <row r="62" spans="1:21" outlineLevel="1" x14ac:dyDescent="0.25">
      <c r="A62" s="155"/>
      <c r="B62" s="157"/>
      <c r="C62" s="154"/>
      <c r="D62" s="154"/>
      <c r="E62" s="154"/>
      <c r="F62" s="98">
        <v>44924</v>
      </c>
      <c r="G62" s="60">
        <f>0.59741792736/2</f>
        <v>0.29870896367999999</v>
      </c>
      <c r="H62" s="18">
        <v>169080.19274982371</v>
      </c>
      <c r="I62" s="60">
        <f>0.59741792736/2</f>
        <v>0.29870896367999999</v>
      </c>
      <c r="J62" s="19">
        <v>336547.80725017627</v>
      </c>
      <c r="K62" s="19">
        <f t="shared" si="6"/>
        <v>505628</v>
      </c>
      <c r="L62" s="5"/>
    </row>
    <row r="63" spans="1:21" outlineLevel="1" x14ac:dyDescent="0.25">
      <c r="A63" s="155"/>
      <c r="B63" s="140" t="s">
        <v>18</v>
      </c>
      <c r="C63" s="99">
        <v>44680</v>
      </c>
      <c r="D63" s="99">
        <v>44680</v>
      </c>
      <c r="E63" s="99">
        <v>44683</v>
      </c>
      <c r="F63" s="99">
        <v>44685</v>
      </c>
      <c r="G63" s="61">
        <v>0</v>
      </c>
      <c r="H63" s="13">
        <v>0</v>
      </c>
      <c r="I63" s="61">
        <v>0</v>
      </c>
      <c r="J63" s="13">
        <v>0</v>
      </c>
      <c r="K63" s="50">
        <v>0.29999999976000002</v>
      </c>
      <c r="L63" s="5"/>
    </row>
    <row r="64" spans="1:21" outlineLevel="1" x14ac:dyDescent="0.25">
      <c r="A64" s="155"/>
      <c r="B64" s="160" t="s">
        <v>12</v>
      </c>
      <c r="C64" s="162">
        <v>44540</v>
      </c>
      <c r="D64" s="162">
        <v>44551</v>
      </c>
      <c r="E64" s="162">
        <v>44552</v>
      </c>
      <c r="F64" s="99">
        <v>44742</v>
      </c>
      <c r="G64" s="61">
        <f>0.5643502659/2</f>
        <v>0.28217513295000002</v>
      </c>
      <c r="H64" s="14">
        <v>159721.44016168499</v>
      </c>
      <c r="I64" s="61">
        <f>0.5643502659/2</f>
        <v>0.28217513295000002</v>
      </c>
      <c r="J64" s="8">
        <v>317919.55984336539</v>
      </c>
      <c r="K64" s="8">
        <f>J64+H64</f>
        <v>477641.00000505039</v>
      </c>
      <c r="L64" s="5"/>
    </row>
    <row r="65" spans="1:13" outlineLevel="1" x14ac:dyDescent="0.25">
      <c r="A65" s="155"/>
      <c r="B65" s="157"/>
      <c r="C65" s="154"/>
      <c r="D65" s="154"/>
      <c r="E65" s="154"/>
      <c r="F65" s="98">
        <v>44924</v>
      </c>
      <c r="G65" s="60">
        <f>0.5643502659/2</f>
        <v>0.28217513295000002</v>
      </c>
      <c r="H65" s="18">
        <v>159721.44016168499</v>
      </c>
      <c r="I65" s="60">
        <f>0.5643502659/2</f>
        <v>0.28217513295000002</v>
      </c>
      <c r="J65" s="19">
        <v>317919.55984336539</v>
      </c>
      <c r="K65" s="19">
        <f>J65+H65</f>
        <v>477641.00000505039</v>
      </c>
      <c r="L65" s="5"/>
    </row>
    <row r="66" spans="1:13" x14ac:dyDescent="0.25">
      <c r="A66" s="155"/>
      <c r="B66" s="136" t="s">
        <v>13</v>
      </c>
      <c r="C66" s="97" t="s">
        <v>14</v>
      </c>
      <c r="D66" s="97" t="s">
        <v>14</v>
      </c>
      <c r="E66" s="97" t="s">
        <v>14</v>
      </c>
      <c r="F66" s="97" t="s">
        <v>14</v>
      </c>
      <c r="G66" s="59">
        <f>SUM(G61:G65)</f>
        <v>1.1617681932599999</v>
      </c>
      <c r="H66" s="25">
        <f>SUM(H61:H65)</f>
        <v>657603.26582301734</v>
      </c>
      <c r="I66" s="59">
        <f>SUM(I61:I65)</f>
        <v>1.1617681932599999</v>
      </c>
      <c r="J66" s="25">
        <f>SUM(J61:J65)</f>
        <v>1308934.7341870833</v>
      </c>
      <c r="K66" s="25">
        <f>SUM(K61:K65)</f>
        <v>1966538.3000101005</v>
      </c>
      <c r="L66" s="25">
        <v>3752869</v>
      </c>
      <c r="M66" s="71"/>
    </row>
    <row r="67" spans="1:13" ht="7.5" customHeight="1" x14ac:dyDescent="0.25">
      <c r="A67" s="137"/>
      <c r="B67" s="26"/>
      <c r="C67" s="96"/>
      <c r="D67" s="96"/>
      <c r="E67" s="96"/>
      <c r="F67" s="96"/>
      <c r="G67" s="62"/>
      <c r="H67" s="27"/>
      <c r="I67" s="62"/>
      <c r="J67" s="27"/>
      <c r="K67" s="27"/>
      <c r="L67" s="27"/>
    </row>
    <row r="68" spans="1:13" outlineLevel="1" x14ac:dyDescent="0.25">
      <c r="A68" s="155">
        <v>2020</v>
      </c>
      <c r="B68" s="156" t="s">
        <v>16</v>
      </c>
      <c r="C68" s="153">
        <v>44316</v>
      </c>
      <c r="D68" s="153">
        <v>44316</v>
      </c>
      <c r="E68" s="153">
        <v>44319</v>
      </c>
      <c r="F68" s="96">
        <v>44377</v>
      </c>
      <c r="G68" s="58">
        <f>0.61169613494/2</f>
        <v>0.30584806746999998</v>
      </c>
      <c r="H68" s="12">
        <v>155269.95508737362</v>
      </c>
      <c r="I68" s="58">
        <f>0.61169613494/2</f>
        <v>0.30584806746999998</v>
      </c>
      <c r="J68" s="6">
        <v>309059.04490868474</v>
      </c>
      <c r="K68" s="6">
        <f t="shared" si="6"/>
        <v>464328.99999605835</v>
      </c>
      <c r="L68" s="5"/>
    </row>
    <row r="69" spans="1:13" outlineLevel="1" x14ac:dyDescent="0.25">
      <c r="A69" s="155"/>
      <c r="B69" s="157"/>
      <c r="C69" s="154"/>
      <c r="D69" s="154"/>
      <c r="E69" s="154"/>
      <c r="F69" s="98">
        <v>44559</v>
      </c>
      <c r="G69" s="60">
        <f>0.61169613494/2</f>
        <v>0.30584806746999998</v>
      </c>
      <c r="H69" s="18">
        <v>155269.95508737362</v>
      </c>
      <c r="I69" s="60">
        <f>0.61169613494/2</f>
        <v>0.30584806746999998</v>
      </c>
      <c r="J69" s="19">
        <v>309059.04490868474</v>
      </c>
      <c r="K69" s="19">
        <f t="shared" si="6"/>
        <v>464328.99999605835</v>
      </c>
      <c r="L69" s="5"/>
    </row>
    <row r="70" spans="1:13" outlineLevel="1" x14ac:dyDescent="0.25">
      <c r="A70" s="155"/>
      <c r="B70" s="137" t="s">
        <v>18</v>
      </c>
      <c r="C70" s="135">
        <v>44316</v>
      </c>
      <c r="D70" s="135">
        <v>44316</v>
      </c>
      <c r="E70" s="135">
        <v>44319</v>
      </c>
      <c r="F70" s="96">
        <v>44321</v>
      </c>
      <c r="G70" s="61">
        <v>0</v>
      </c>
      <c r="H70" s="13">
        <v>0</v>
      </c>
      <c r="I70" s="61">
        <v>0</v>
      </c>
      <c r="J70" s="13">
        <v>0</v>
      </c>
      <c r="K70" s="50">
        <v>0.11496899948</v>
      </c>
      <c r="L70" s="5"/>
    </row>
    <row r="71" spans="1:13" outlineLevel="1" x14ac:dyDescent="0.25">
      <c r="A71" s="155"/>
      <c r="B71" s="160" t="s">
        <v>12</v>
      </c>
      <c r="C71" s="162">
        <v>44188</v>
      </c>
      <c r="D71" s="162">
        <v>44195</v>
      </c>
      <c r="E71" s="162">
        <v>44200</v>
      </c>
      <c r="F71" s="99">
        <v>44377</v>
      </c>
      <c r="G71" s="61">
        <f>0.28553346242/2</f>
        <v>0.14276673121</v>
      </c>
      <c r="H71" s="14">
        <v>72478.417556528104</v>
      </c>
      <c r="I71" s="61">
        <f>0.28553346242/2</f>
        <v>0.14276673121</v>
      </c>
      <c r="J71" s="8">
        <v>144265.58244258151</v>
      </c>
      <c r="K71" s="11">
        <f t="shared" si="6"/>
        <v>216743.9999991096</v>
      </c>
      <c r="L71" s="5"/>
    </row>
    <row r="72" spans="1:13" outlineLevel="1" x14ac:dyDescent="0.25">
      <c r="A72" s="155"/>
      <c r="B72" s="157"/>
      <c r="C72" s="154"/>
      <c r="D72" s="154"/>
      <c r="E72" s="154"/>
      <c r="F72" s="98">
        <v>44559</v>
      </c>
      <c r="G72" s="60">
        <f>0.28553346242/2</f>
        <v>0.14276673121</v>
      </c>
      <c r="H72" s="18">
        <v>72478.417556528104</v>
      </c>
      <c r="I72" s="60">
        <f>0.28553346242/2</f>
        <v>0.14276673121</v>
      </c>
      <c r="J72" s="19">
        <v>144265.58244258151</v>
      </c>
      <c r="K72" s="20">
        <f t="shared" si="6"/>
        <v>216743.9999991096</v>
      </c>
      <c r="L72" s="5"/>
    </row>
    <row r="73" spans="1:13" outlineLevel="1" x14ac:dyDescent="0.25">
      <c r="A73" s="155"/>
      <c r="B73" s="160" t="s">
        <v>12</v>
      </c>
      <c r="C73" s="162">
        <v>44096</v>
      </c>
      <c r="D73" s="162">
        <v>44099</v>
      </c>
      <c r="E73" s="162">
        <v>44102</v>
      </c>
      <c r="F73" s="99">
        <v>44377</v>
      </c>
      <c r="G73" s="61">
        <f>0.07904259285/2</f>
        <v>3.9521296424999998E-2</v>
      </c>
      <c r="H73" s="14">
        <v>20063.785171722371</v>
      </c>
      <c r="I73" s="61">
        <f>0.07904259285/2</f>
        <v>3.9521296424999998E-2</v>
      </c>
      <c r="J73" s="8">
        <v>39936.214826211391</v>
      </c>
      <c r="K73" s="11">
        <f t="shared" si="6"/>
        <v>59999.999997933759</v>
      </c>
      <c r="L73" s="5"/>
    </row>
    <row r="74" spans="1:13" outlineLevel="1" x14ac:dyDescent="0.25">
      <c r="A74" s="155"/>
      <c r="B74" s="156"/>
      <c r="C74" s="153"/>
      <c r="D74" s="153"/>
      <c r="E74" s="153"/>
      <c r="F74" s="96">
        <v>44559</v>
      </c>
      <c r="G74" s="58">
        <f>0.07904259285/2</f>
        <v>3.9521296424999998E-2</v>
      </c>
      <c r="H74" s="12">
        <v>20063.785171722371</v>
      </c>
      <c r="I74" s="58">
        <f>0.07904259285/2</f>
        <v>3.9521296424999998E-2</v>
      </c>
      <c r="J74" s="6">
        <v>39936.214826211391</v>
      </c>
      <c r="K74" s="4">
        <f t="shared" si="6"/>
        <v>59999.999997933759</v>
      </c>
      <c r="L74" s="5"/>
    </row>
    <row r="75" spans="1:13" x14ac:dyDescent="0.25">
      <c r="A75" s="155"/>
      <c r="B75" s="136" t="s">
        <v>13</v>
      </c>
      <c r="C75" s="97" t="s">
        <v>14</v>
      </c>
      <c r="D75" s="97" t="s">
        <v>14</v>
      </c>
      <c r="E75" s="97" t="s">
        <v>14</v>
      </c>
      <c r="F75" s="97" t="s">
        <v>14</v>
      </c>
      <c r="G75" s="59">
        <f>SUM(G68:G74)</f>
        <v>0.97627219021</v>
      </c>
      <c r="H75" s="25">
        <f>SUM(H68:H74)</f>
        <v>495624.31563124817</v>
      </c>
      <c r="I75" s="59">
        <f>SUM(I68:I74)</f>
        <v>0.97627219021</v>
      </c>
      <c r="J75" s="25">
        <f>SUM(J68:J74)</f>
        <v>986521.68435495533</v>
      </c>
      <c r="K75" s="25">
        <f>SUM(K68:K74)</f>
        <v>1482146.1149552031</v>
      </c>
      <c r="L75" s="25">
        <v>2865121</v>
      </c>
      <c r="M75" s="71"/>
    </row>
    <row r="76" spans="1:13" ht="6.75" customHeight="1" x14ac:dyDescent="0.25">
      <c r="A76" s="137"/>
      <c r="B76" s="26"/>
      <c r="C76" s="96"/>
      <c r="D76" s="96"/>
      <c r="E76" s="96"/>
      <c r="F76" s="96"/>
      <c r="G76" s="62"/>
      <c r="H76" s="27"/>
      <c r="I76" s="62"/>
      <c r="J76" s="27"/>
      <c r="K76" s="27"/>
      <c r="L76" s="27"/>
    </row>
    <row r="77" spans="1:13" outlineLevel="1" x14ac:dyDescent="0.25">
      <c r="A77" s="155">
        <v>2019</v>
      </c>
      <c r="B77" s="138" t="s">
        <v>16</v>
      </c>
      <c r="C77" s="98">
        <v>44043</v>
      </c>
      <c r="D77" s="98">
        <v>44043</v>
      </c>
      <c r="E77" s="98">
        <v>44046</v>
      </c>
      <c r="F77" s="98">
        <v>44195</v>
      </c>
      <c r="G77" s="60">
        <v>0.2497483385</v>
      </c>
      <c r="H77" s="18">
        <v>121780.82229309974</v>
      </c>
      <c r="I77" s="60">
        <v>0.2497483385</v>
      </c>
      <c r="J77" s="19">
        <f>242400177.700337/1000</f>
        <v>242400.17770033699</v>
      </c>
      <c r="K77" s="19">
        <f t="shared" ref="K77:K98" si="7">J77+H77</f>
        <v>364180.99999343674</v>
      </c>
      <c r="L77" s="9"/>
    </row>
    <row r="78" spans="1:13" outlineLevel="1" x14ac:dyDescent="0.25">
      <c r="A78" s="155"/>
      <c r="B78" s="137" t="s">
        <v>18</v>
      </c>
      <c r="C78" s="96">
        <v>44043</v>
      </c>
      <c r="D78" s="96">
        <v>44043</v>
      </c>
      <c r="E78" s="96">
        <v>44046</v>
      </c>
      <c r="F78" s="96">
        <v>44048</v>
      </c>
      <c r="G78" s="61">
        <v>0</v>
      </c>
      <c r="H78" s="13">
        <v>0</v>
      </c>
      <c r="I78" s="61">
        <v>0</v>
      </c>
      <c r="J78" s="13">
        <v>0</v>
      </c>
      <c r="K78" s="50">
        <v>4.1131032060000003E-2</v>
      </c>
      <c r="L78" s="9"/>
    </row>
    <row r="79" spans="1:13" outlineLevel="1" x14ac:dyDescent="0.25">
      <c r="A79" s="155"/>
      <c r="B79" s="140" t="s">
        <v>12</v>
      </c>
      <c r="C79" s="99">
        <v>43817</v>
      </c>
      <c r="D79" s="99">
        <v>43822</v>
      </c>
      <c r="E79" s="99">
        <v>43825</v>
      </c>
      <c r="F79" s="99">
        <v>44195</v>
      </c>
      <c r="G79" s="61">
        <v>0.27431232107999998</v>
      </c>
      <c r="H79" s="14">
        <v>133758.56763207735</v>
      </c>
      <c r="I79" s="61">
        <v>0.27431232107999998</v>
      </c>
      <c r="J79" s="8">
        <v>266241.43237366842</v>
      </c>
      <c r="K79" s="8">
        <f t="shared" si="7"/>
        <v>400000.00000574579</v>
      </c>
      <c r="L79" s="9"/>
    </row>
    <row r="80" spans="1:13" x14ac:dyDescent="0.25">
      <c r="A80" s="155"/>
      <c r="B80" s="136" t="s">
        <v>13</v>
      </c>
      <c r="C80" s="97" t="s">
        <v>14</v>
      </c>
      <c r="D80" s="97" t="s">
        <v>14</v>
      </c>
      <c r="E80" s="97" t="s">
        <v>14</v>
      </c>
      <c r="F80" s="97" t="s">
        <v>14</v>
      </c>
      <c r="G80" s="59">
        <f>SUM(G77:G79)</f>
        <v>0.52406065957999992</v>
      </c>
      <c r="H80" s="25">
        <f>SUM(H77:H79)</f>
        <v>255539.38992517709</v>
      </c>
      <c r="I80" s="59">
        <f>SUM(I77:I79)</f>
        <v>0.52406065957999992</v>
      </c>
      <c r="J80" s="25">
        <f>SUM(J77:J79)</f>
        <v>508641.61007400544</v>
      </c>
      <c r="K80" s="25">
        <f>SUM(K77:K79)</f>
        <v>764181.04113021458</v>
      </c>
      <c r="L80" s="25">
        <v>3194353</v>
      </c>
      <c r="M80" s="71"/>
    </row>
    <row r="81" spans="1:13" ht="6.75" customHeight="1" x14ac:dyDescent="0.25">
      <c r="A81" s="137"/>
      <c r="B81" s="26"/>
      <c r="C81" s="96"/>
      <c r="D81" s="96"/>
      <c r="E81" s="96"/>
      <c r="F81" s="96"/>
      <c r="G81" s="62"/>
      <c r="H81" s="27"/>
      <c r="I81" s="62"/>
      <c r="J81" s="27"/>
      <c r="K81" s="27"/>
      <c r="L81" s="27"/>
    </row>
    <row r="82" spans="1:13" outlineLevel="1" x14ac:dyDescent="0.25">
      <c r="A82" s="155">
        <v>2018</v>
      </c>
      <c r="B82" s="137" t="s">
        <v>16</v>
      </c>
      <c r="C82" s="96">
        <v>43588</v>
      </c>
      <c r="D82" s="96">
        <v>43588</v>
      </c>
      <c r="E82" s="96">
        <v>43591</v>
      </c>
      <c r="F82" s="96">
        <v>43826</v>
      </c>
      <c r="G82" s="58">
        <v>0.450798011</v>
      </c>
      <c r="H82" s="12">
        <v>219815.48625066757</v>
      </c>
      <c r="I82" s="58">
        <v>0.450798011</v>
      </c>
      <c r="J82" s="6">
        <v>437534.51426207717</v>
      </c>
      <c r="K82" s="6">
        <f t="shared" si="7"/>
        <v>657350.00051274477</v>
      </c>
      <c r="L82" s="9"/>
    </row>
    <row r="83" spans="1:13" outlineLevel="1" x14ac:dyDescent="0.25">
      <c r="A83" s="155"/>
      <c r="B83" s="160" t="s">
        <v>12</v>
      </c>
      <c r="C83" s="162">
        <v>43452</v>
      </c>
      <c r="D83" s="162">
        <v>43455</v>
      </c>
      <c r="E83" s="162">
        <v>43460</v>
      </c>
      <c r="F83" s="99">
        <v>43644</v>
      </c>
      <c r="G83" s="61">
        <v>7.2006984499999996E-2</v>
      </c>
      <c r="H83" s="14">
        <v>35111.62410898877</v>
      </c>
      <c r="I83" s="61">
        <v>7.2006984499999996E-2</v>
      </c>
      <c r="J83" s="8">
        <v>69888.376208218033</v>
      </c>
      <c r="K83" s="8">
        <f t="shared" si="7"/>
        <v>105000.00031720681</v>
      </c>
      <c r="L83" s="10"/>
    </row>
    <row r="84" spans="1:13" outlineLevel="1" x14ac:dyDescent="0.25">
      <c r="A84" s="155"/>
      <c r="B84" s="156"/>
      <c r="C84" s="153"/>
      <c r="D84" s="153"/>
      <c r="E84" s="153"/>
      <c r="F84" s="96">
        <v>43826</v>
      </c>
      <c r="G84" s="58">
        <v>7.2006984499999996E-2</v>
      </c>
      <c r="H84" s="12">
        <v>35111.62410898877</v>
      </c>
      <c r="I84" s="58">
        <v>7.2006984499999996E-2</v>
      </c>
      <c r="J84" s="6">
        <v>69888.376208218033</v>
      </c>
      <c r="K84" s="6">
        <f t="shared" si="7"/>
        <v>105000.00031720681</v>
      </c>
      <c r="L84" s="9"/>
    </row>
    <row r="85" spans="1:13" x14ac:dyDescent="0.25">
      <c r="A85" s="155"/>
      <c r="B85" s="136" t="s">
        <v>13</v>
      </c>
      <c r="C85" s="97" t="s">
        <v>14</v>
      </c>
      <c r="D85" s="97" t="s">
        <v>14</v>
      </c>
      <c r="E85" s="97" t="s">
        <v>14</v>
      </c>
      <c r="F85" s="97" t="s">
        <v>14</v>
      </c>
      <c r="G85" s="59">
        <f>SUM(G82:G84)</f>
        <v>0.59481198000000002</v>
      </c>
      <c r="H85" s="25">
        <f>SUM(H82:H84)</f>
        <v>290038.73446864513</v>
      </c>
      <c r="I85" s="59">
        <f>SUM(I82:I84)</f>
        <v>0.59481198000000002</v>
      </c>
      <c r="J85" s="25">
        <f>SUM(J82:J84)</f>
        <v>577311.26667851326</v>
      </c>
      <c r="K85" s="25">
        <f>SUM(K82:K84)</f>
        <v>867350.00114715844</v>
      </c>
      <c r="L85" s="25">
        <v>1741713</v>
      </c>
      <c r="M85" s="71"/>
    </row>
    <row r="86" spans="1:13" ht="6.75" customHeight="1" x14ac:dyDescent="0.25">
      <c r="A86" s="137"/>
      <c r="B86" s="26"/>
      <c r="C86" s="96"/>
      <c r="D86" s="96"/>
      <c r="E86" s="96"/>
      <c r="F86" s="96"/>
      <c r="G86" s="62"/>
      <c r="H86" s="27"/>
      <c r="I86" s="62"/>
      <c r="J86" s="27"/>
      <c r="K86" s="27"/>
      <c r="L86" s="27"/>
    </row>
    <row r="87" spans="1:13" outlineLevel="1" x14ac:dyDescent="0.25">
      <c r="A87" s="155">
        <v>2017</v>
      </c>
      <c r="B87" s="137" t="s">
        <v>12</v>
      </c>
      <c r="C87" s="96">
        <v>43220</v>
      </c>
      <c r="D87" s="96">
        <v>43220</v>
      </c>
      <c r="E87" s="96">
        <v>43222</v>
      </c>
      <c r="F87" s="96">
        <v>43462</v>
      </c>
      <c r="G87" s="58">
        <v>3.0572901999999999E-2</v>
      </c>
      <c r="H87" s="12">
        <v>14907.779438325888</v>
      </c>
      <c r="I87" s="58">
        <v>0.50028882200000002</v>
      </c>
      <c r="J87" s="6">
        <v>485569.1937037335</v>
      </c>
      <c r="K87" s="4">
        <f t="shared" si="7"/>
        <v>500476.9731420594</v>
      </c>
      <c r="L87" s="9"/>
    </row>
    <row r="88" spans="1:13" x14ac:dyDescent="0.25">
      <c r="A88" s="155"/>
      <c r="B88" s="136" t="s">
        <v>13</v>
      </c>
      <c r="C88" s="97" t="s">
        <v>14</v>
      </c>
      <c r="D88" s="97" t="s">
        <v>14</v>
      </c>
      <c r="E88" s="97" t="s">
        <v>14</v>
      </c>
      <c r="F88" s="97" t="s">
        <v>14</v>
      </c>
      <c r="G88" s="59">
        <f>SUM(G87)</f>
        <v>3.0572901999999999E-2</v>
      </c>
      <c r="H88" s="25">
        <f>SUM(H87)</f>
        <v>14907.779438325888</v>
      </c>
      <c r="I88" s="59">
        <f>SUM(I87)</f>
        <v>0.50028882200000002</v>
      </c>
      <c r="J88" s="25">
        <f>SUM(J87)</f>
        <v>485569.1937037335</v>
      </c>
      <c r="K88" s="25">
        <f>SUM(K87)</f>
        <v>500476.9731420594</v>
      </c>
      <c r="L88" s="25">
        <v>1001596</v>
      </c>
    </row>
    <row r="89" spans="1:13" ht="6.75" customHeight="1" x14ac:dyDescent="0.25">
      <c r="A89" s="137"/>
      <c r="B89" s="26"/>
      <c r="C89" s="96"/>
      <c r="D89" s="96"/>
      <c r="E89" s="96"/>
      <c r="F89" s="96"/>
      <c r="G89" s="62"/>
      <c r="H89" s="27"/>
      <c r="I89" s="62"/>
      <c r="J89" s="27"/>
      <c r="K89" s="27"/>
      <c r="L89" s="27"/>
    </row>
    <row r="90" spans="1:13" outlineLevel="1" x14ac:dyDescent="0.25">
      <c r="A90" s="155">
        <v>2016</v>
      </c>
      <c r="B90" s="156" t="s">
        <v>12</v>
      </c>
      <c r="C90" s="153">
        <v>42867</v>
      </c>
      <c r="D90" s="153">
        <v>42867</v>
      </c>
      <c r="E90" s="153">
        <v>42870</v>
      </c>
      <c r="F90" s="96">
        <v>42916</v>
      </c>
      <c r="G90" s="58">
        <v>0</v>
      </c>
      <c r="H90" s="12">
        <v>0</v>
      </c>
      <c r="I90" s="58">
        <v>0.1217797795</v>
      </c>
      <c r="J90" s="6">
        <v>101993</v>
      </c>
      <c r="K90" s="4">
        <f t="shared" si="7"/>
        <v>101993</v>
      </c>
    </row>
    <row r="91" spans="1:13" outlineLevel="1" x14ac:dyDescent="0.25">
      <c r="A91" s="155"/>
      <c r="B91" s="157"/>
      <c r="C91" s="154"/>
      <c r="D91" s="154"/>
      <c r="E91" s="154"/>
      <c r="F91" s="98">
        <v>43097</v>
      </c>
      <c r="G91" s="60">
        <v>0</v>
      </c>
      <c r="H91" s="18">
        <v>0</v>
      </c>
      <c r="I91" s="60">
        <v>0.1217797795</v>
      </c>
      <c r="J91" s="19">
        <v>101993</v>
      </c>
      <c r="K91" s="20">
        <f t="shared" si="7"/>
        <v>101993</v>
      </c>
    </row>
    <row r="92" spans="1:13" outlineLevel="1" x14ac:dyDescent="0.25">
      <c r="A92" s="155"/>
      <c r="B92" s="160" t="s">
        <v>12</v>
      </c>
      <c r="C92" s="162">
        <v>42725</v>
      </c>
      <c r="D92" s="162">
        <v>42730</v>
      </c>
      <c r="E92" s="162">
        <v>42731</v>
      </c>
      <c r="F92" s="99">
        <v>42916</v>
      </c>
      <c r="G92" s="61">
        <v>0.15099966500000001</v>
      </c>
      <c r="H92" s="14">
        <v>63535.319532845933</v>
      </c>
      <c r="I92" s="61">
        <v>0.15099966500000001</v>
      </c>
      <c r="J92" s="8">
        <v>126464.68027904052</v>
      </c>
      <c r="K92" s="11">
        <f t="shared" si="7"/>
        <v>189999.99981188646</v>
      </c>
      <c r="L92" s="9"/>
    </row>
    <row r="93" spans="1:13" outlineLevel="1" x14ac:dyDescent="0.25">
      <c r="A93" s="155"/>
      <c r="B93" s="156"/>
      <c r="C93" s="153"/>
      <c r="D93" s="153"/>
      <c r="E93" s="153"/>
      <c r="F93" s="96">
        <v>43097</v>
      </c>
      <c r="G93" s="58">
        <v>0.15099966500000001</v>
      </c>
      <c r="H93" s="12">
        <v>63535.319532845933</v>
      </c>
      <c r="I93" s="58">
        <v>0.15099966500000001</v>
      </c>
      <c r="J93" s="6">
        <v>126464.68027904052</v>
      </c>
      <c r="K93" s="4">
        <f t="shared" si="7"/>
        <v>189999.99981188646</v>
      </c>
      <c r="L93" s="9"/>
    </row>
    <row r="94" spans="1:13" x14ac:dyDescent="0.25">
      <c r="A94" s="155"/>
      <c r="B94" s="136" t="s">
        <v>13</v>
      </c>
      <c r="C94" s="97" t="s">
        <v>14</v>
      </c>
      <c r="D94" s="97" t="s">
        <v>14</v>
      </c>
      <c r="E94" s="97" t="s">
        <v>14</v>
      </c>
      <c r="F94" s="97" t="s">
        <v>14</v>
      </c>
      <c r="G94" s="59">
        <f>SUM(G90:G93)</f>
        <v>0.30199933000000001</v>
      </c>
      <c r="H94" s="25">
        <f>SUM(H90:H93)</f>
        <v>127070.63906569187</v>
      </c>
      <c r="I94" s="59">
        <f>SUM(I90:I93)</f>
        <v>0.54555888900000005</v>
      </c>
      <c r="J94" s="25">
        <f>SUM(J90:J93)</f>
        <v>456915.36055808107</v>
      </c>
      <c r="K94" s="25">
        <f>SUM(K90:K93)</f>
        <v>583985.99962377292</v>
      </c>
      <c r="L94" s="25">
        <v>334754</v>
      </c>
    </row>
    <row r="95" spans="1:13" ht="6.75" customHeight="1" x14ac:dyDescent="0.25">
      <c r="A95" s="137"/>
      <c r="B95" s="26"/>
      <c r="C95" s="96"/>
      <c r="D95" s="96"/>
      <c r="E95" s="96"/>
      <c r="F95" s="96"/>
      <c r="G95" s="62"/>
      <c r="H95" s="27"/>
      <c r="I95" s="62"/>
      <c r="J95" s="9"/>
      <c r="K95" s="9"/>
      <c r="L95" s="9"/>
    </row>
    <row r="96" spans="1:13" outlineLevel="1" x14ac:dyDescent="0.25">
      <c r="A96" s="155">
        <v>2015</v>
      </c>
      <c r="B96" s="156" t="s">
        <v>12</v>
      </c>
      <c r="C96" s="153">
        <v>42368</v>
      </c>
      <c r="D96" s="153">
        <v>42368</v>
      </c>
      <c r="E96" s="153">
        <v>42373</v>
      </c>
      <c r="F96" s="96">
        <v>42551</v>
      </c>
      <c r="G96" s="58">
        <v>7.9473507999999998E-2</v>
      </c>
      <c r="H96" s="12">
        <v>33439.641903683609</v>
      </c>
      <c r="I96" s="58">
        <v>7.9473507999999998E-2</v>
      </c>
      <c r="J96" s="6">
        <v>66560.358129759872</v>
      </c>
      <c r="K96" s="4">
        <f t="shared" si="7"/>
        <v>100000.00003344347</v>
      </c>
      <c r="L96" s="9"/>
    </row>
    <row r="97" spans="1:12" outlineLevel="1" x14ac:dyDescent="0.25">
      <c r="A97" s="155"/>
      <c r="B97" s="157"/>
      <c r="C97" s="154"/>
      <c r="D97" s="154"/>
      <c r="E97" s="154"/>
      <c r="F97" s="98">
        <v>42733</v>
      </c>
      <c r="G97" s="60">
        <v>7.9473507999999998E-2</v>
      </c>
      <c r="H97" s="18">
        <v>33439.641903683609</v>
      </c>
      <c r="I97" s="60">
        <v>7.9473507999999998E-2</v>
      </c>
      <c r="J97" s="19">
        <v>66560.358129759872</v>
      </c>
      <c r="K97" s="20">
        <f t="shared" si="7"/>
        <v>100000.00003344347</v>
      </c>
      <c r="L97" s="9"/>
    </row>
    <row r="98" spans="1:12" outlineLevel="1" x14ac:dyDescent="0.25">
      <c r="A98" s="155"/>
      <c r="B98" s="140" t="s">
        <v>16</v>
      </c>
      <c r="C98" s="99">
        <v>42489</v>
      </c>
      <c r="D98" s="99">
        <v>42489</v>
      </c>
      <c r="E98" s="99">
        <v>42492</v>
      </c>
      <c r="F98" s="99">
        <v>42733</v>
      </c>
      <c r="G98" s="61">
        <v>0.34488959299999999</v>
      </c>
      <c r="H98" s="14">
        <v>145117.34509350194</v>
      </c>
      <c r="I98" s="61">
        <v>0.34488959299999999</v>
      </c>
      <c r="J98" s="8">
        <v>288850.65480319713</v>
      </c>
      <c r="K98" s="11">
        <f t="shared" si="7"/>
        <v>433967.9998966991</v>
      </c>
      <c r="L98" s="9"/>
    </row>
    <row r="99" spans="1:12" x14ac:dyDescent="0.25">
      <c r="A99" s="155"/>
      <c r="B99" s="136" t="s">
        <v>13</v>
      </c>
      <c r="C99" s="97" t="s">
        <v>14</v>
      </c>
      <c r="D99" s="97" t="s">
        <v>14</v>
      </c>
      <c r="E99" s="97" t="s">
        <v>14</v>
      </c>
      <c r="F99" s="97" t="s">
        <v>14</v>
      </c>
      <c r="G99" s="59">
        <f>SUM(G96:G98)</f>
        <v>0.50383660899999994</v>
      </c>
      <c r="H99" s="25">
        <f>SUM(H96:H98)</f>
        <v>211996.62890086917</v>
      </c>
      <c r="I99" s="59">
        <f>SUM(I96:I98)</f>
        <v>0.50383660899999994</v>
      </c>
      <c r="J99" s="25">
        <f>SUM(J96:J98)</f>
        <v>421971.37106271688</v>
      </c>
      <c r="K99" s="25">
        <f>SUM(K96:K98)</f>
        <v>633967.99996358599</v>
      </c>
      <c r="L99" s="25">
        <v>2469003</v>
      </c>
    </row>
    <row r="100" spans="1:12" ht="6.75" customHeight="1" x14ac:dyDescent="0.25">
      <c r="A100" s="137"/>
      <c r="B100" s="26"/>
      <c r="C100" s="96"/>
      <c r="D100" s="96"/>
      <c r="E100" s="96"/>
      <c r="F100" s="96"/>
      <c r="G100" s="62"/>
      <c r="H100" s="27"/>
      <c r="I100" s="62"/>
      <c r="J100" s="9"/>
      <c r="K100" s="9"/>
      <c r="L100" s="9"/>
    </row>
    <row r="101" spans="1:12" outlineLevel="1" x14ac:dyDescent="0.25">
      <c r="A101" s="155">
        <v>2014</v>
      </c>
      <c r="B101" s="138" t="s">
        <v>16</v>
      </c>
      <c r="C101" s="98">
        <v>42124</v>
      </c>
      <c r="D101" s="98">
        <v>42124</v>
      </c>
      <c r="E101" s="98">
        <v>42128</v>
      </c>
      <c r="F101" s="98">
        <v>42366</v>
      </c>
      <c r="G101" s="60">
        <v>0.45086672100000003</v>
      </c>
      <c r="H101" s="18">
        <v>189708.77309867874</v>
      </c>
      <c r="I101" s="60">
        <v>0.45086672100000003</v>
      </c>
      <c r="J101" s="19">
        <v>377608.22661245213</v>
      </c>
      <c r="K101" s="20">
        <f t="shared" ref="K101:K116" si="8">J101+H101</f>
        <v>567316.99971113086</v>
      </c>
    </row>
    <row r="102" spans="1:12" outlineLevel="1" x14ac:dyDescent="0.25">
      <c r="A102" s="155"/>
      <c r="B102" s="160" t="s">
        <v>12</v>
      </c>
      <c r="C102" s="170">
        <v>41999</v>
      </c>
      <c r="D102" s="170">
        <v>41999</v>
      </c>
      <c r="E102" s="170">
        <v>42002</v>
      </c>
      <c r="F102" s="100">
        <v>42185</v>
      </c>
      <c r="G102" s="61">
        <f>0.182789068/2</f>
        <v>9.1394533999999999E-2</v>
      </c>
      <c r="H102" s="14">
        <v>38455.588105083225</v>
      </c>
      <c r="I102" s="61">
        <f>0.182789068/2</f>
        <v>9.1394533999999999E-2</v>
      </c>
      <c r="J102" s="8">
        <v>76544.411681720594</v>
      </c>
      <c r="K102" s="11">
        <f t="shared" si="8"/>
        <v>114999.99978680382</v>
      </c>
    </row>
    <row r="103" spans="1:12" outlineLevel="1" x14ac:dyDescent="0.25">
      <c r="A103" s="155"/>
      <c r="B103" s="157"/>
      <c r="C103" s="171"/>
      <c r="D103" s="171"/>
      <c r="E103" s="171"/>
      <c r="F103" s="101">
        <v>42366</v>
      </c>
      <c r="G103" s="60">
        <f>0.182789068/2</f>
        <v>9.1394533999999999E-2</v>
      </c>
      <c r="H103" s="18">
        <v>38455.588105083225</v>
      </c>
      <c r="I103" s="60">
        <f>0.182789068/2</f>
        <v>9.1394533999999999E-2</v>
      </c>
      <c r="J103" s="19">
        <v>76544.411681720594</v>
      </c>
      <c r="K103" s="20">
        <f t="shared" si="8"/>
        <v>114999.99978680382</v>
      </c>
    </row>
    <row r="104" spans="1:12" ht="38.25" outlineLevel="1" x14ac:dyDescent="0.25">
      <c r="A104" s="155"/>
      <c r="B104" s="31" t="s">
        <v>20</v>
      </c>
      <c r="C104" s="143">
        <v>41950</v>
      </c>
      <c r="D104" s="143">
        <v>41950</v>
      </c>
      <c r="E104" s="143">
        <v>41953</v>
      </c>
      <c r="F104" s="143">
        <v>41992</v>
      </c>
      <c r="G104" s="63">
        <v>0.87420858800000001</v>
      </c>
      <c r="H104" s="32">
        <v>367836.06094051973</v>
      </c>
      <c r="I104" s="63">
        <v>0.87420858800000001</v>
      </c>
      <c r="J104" s="33">
        <f>732163939.427359/1000</f>
        <v>732163.93942735903</v>
      </c>
      <c r="K104" s="34">
        <f t="shared" si="8"/>
        <v>1100000.0003678787</v>
      </c>
    </row>
    <row r="105" spans="1:12" outlineLevel="1" x14ac:dyDescent="0.25">
      <c r="A105" s="155"/>
      <c r="B105" s="165" t="s">
        <v>21</v>
      </c>
      <c r="C105" s="167">
        <v>41817</v>
      </c>
      <c r="D105" s="167">
        <v>41817</v>
      </c>
      <c r="E105" s="167">
        <v>41820</v>
      </c>
      <c r="F105" s="102">
        <v>41828</v>
      </c>
      <c r="G105" s="105">
        <v>0.87420858800000001</v>
      </c>
      <c r="H105" s="22">
        <v>367836.06094051973</v>
      </c>
      <c r="I105" s="61">
        <v>0.87420858800000001</v>
      </c>
      <c r="J105" s="8">
        <f>732163939.427359/1000</f>
        <v>732163.93942735903</v>
      </c>
      <c r="K105" s="11">
        <f t="shared" si="8"/>
        <v>1100000.0003678787</v>
      </c>
    </row>
    <row r="106" spans="1:12" outlineLevel="1" x14ac:dyDescent="0.25">
      <c r="A106" s="155"/>
      <c r="B106" s="166"/>
      <c r="C106" s="169"/>
      <c r="D106" s="169"/>
      <c r="E106" s="169"/>
      <c r="F106" s="103">
        <v>41912</v>
      </c>
      <c r="G106" s="64">
        <v>0.48001998800000001</v>
      </c>
      <c r="H106" s="23">
        <v>201975.43696360433</v>
      </c>
      <c r="I106" s="64">
        <v>0.48001998800000001</v>
      </c>
      <c r="J106" s="19">
        <v>402024.56283574447</v>
      </c>
      <c r="K106" s="20">
        <f t="shared" si="8"/>
        <v>603999.99979934876</v>
      </c>
    </row>
    <row r="107" spans="1:12" x14ac:dyDescent="0.25">
      <c r="A107" s="155"/>
      <c r="B107" s="136" t="s">
        <v>13</v>
      </c>
      <c r="C107" s="97" t="s">
        <v>14</v>
      </c>
      <c r="D107" s="97" t="s">
        <v>14</v>
      </c>
      <c r="E107" s="97" t="s">
        <v>14</v>
      </c>
      <c r="F107" s="97" t="s">
        <v>14</v>
      </c>
      <c r="G107" s="59">
        <f>SUM(G101:G106)</f>
        <v>2.8620929529999999</v>
      </c>
      <c r="H107" s="25">
        <f>SUM(H101:H106)</f>
        <v>1204267.5081534889</v>
      </c>
      <c r="I107" s="59">
        <f>SUM(I101:I106)</f>
        <v>2.8620929529999999</v>
      </c>
      <c r="J107" s="25">
        <f>SUM(J101:J106)</f>
        <v>2397049.4916663561</v>
      </c>
      <c r="K107" s="25">
        <f>SUM(K101:K106)</f>
        <v>3601316.9998198445</v>
      </c>
      <c r="L107" s="25">
        <v>3136903</v>
      </c>
    </row>
    <row r="108" spans="1:12" ht="6.75" customHeight="1" x14ac:dyDescent="0.25">
      <c r="A108" s="137"/>
      <c r="B108" s="26"/>
      <c r="C108" s="96"/>
      <c r="D108" s="96"/>
      <c r="E108" s="96"/>
      <c r="F108" s="96"/>
      <c r="G108" s="62"/>
      <c r="H108" s="27"/>
      <c r="I108" s="62"/>
      <c r="J108" s="9"/>
      <c r="K108" s="9"/>
      <c r="L108" s="9"/>
    </row>
    <row r="109" spans="1:12" outlineLevel="1" x14ac:dyDescent="0.25">
      <c r="A109" s="155">
        <v>2013</v>
      </c>
      <c r="B109" s="52" t="s">
        <v>16</v>
      </c>
      <c r="C109" s="103">
        <v>41759</v>
      </c>
      <c r="D109" s="103">
        <v>41759</v>
      </c>
      <c r="E109" s="103">
        <v>41760</v>
      </c>
      <c r="F109" s="103">
        <v>41820</v>
      </c>
      <c r="G109" s="65">
        <v>0.89205277400000005</v>
      </c>
      <c r="H109" s="42">
        <v>375344.2634210586</v>
      </c>
      <c r="I109" s="65">
        <v>0.89205277400000005</v>
      </c>
      <c r="J109" s="43">
        <v>747108.73600905784</v>
      </c>
      <c r="K109" s="44">
        <f>J109+H109</f>
        <v>1122452.9994301165</v>
      </c>
    </row>
    <row r="110" spans="1:12" outlineLevel="1" x14ac:dyDescent="0.25">
      <c r="A110" s="155"/>
      <c r="B110" s="48" t="s">
        <v>12</v>
      </c>
      <c r="C110" s="104">
        <v>41613</v>
      </c>
      <c r="D110" s="104">
        <v>41613</v>
      </c>
      <c r="E110" s="104">
        <v>41614</v>
      </c>
      <c r="F110" s="104">
        <v>41627</v>
      </c>
      <c r="G110" s="66">
        <v>0.554058049</v>
      </c>
      <c r="H110" s="36">
        <v>233128.0732025347</v>
      </c>
      <c r="I110" s="66">
        <v>0.554058049</v>
      </c>
      <c r="J110" s="37">
        <v>300020.92704966478</v>
      </c>
      <c r="K110" s="38">
        <f>J110+H110</f>
        <v>533149.00025219948</v>
      </c>
    </row>
    <row r="111" spans="1:12" x14ac:dyDescent="0.25">
      <c r="A111" s="155"/>
      <c r="B111" s="136" t="s">
        <v>13</v>
      </c>
      <c r="C111" s="97" t="s">
        <v>14</v>
      </c>
      <c r="D111" s="97" t="s">
        <v>14</v>
      </c>
      <c r="E111" s="97" t="s">
        <v>14</v>
      </c>
      <c r="F111" s="97" t="s">
        <v>14</v>
      </c>
      <c r="G111" s="67">
        <f>SUM(G109:G110)</f>
        <v>1.4461108230000002</v>
      </c>
      <c r="H111" s="39">
        <f>SUM(H109:H110)</f>
        <v>608472.33662359323</v>
      </c>
      <c r="I111" s="67">
        <f>SUM(I109:I110)</f>
        <v>1.4461108230000002</v>
      </c>
      <c r="J111" s="39">
        <f>SUM(J109:J110)</f>
        <v>1047129.6630587226</v>
      </c>
      <c r="K111" s="39">
        <f>SUM(K109:K110)</f>
        <v>1655601.9996823161</v>
      </c>
      <c r="L111" s="25">
        <v>3103855</v>
      </c>
    </row>
    <row r="112" spans="1:12" ht="6.75" customHeight="1" x14ac:dyDescent="0.25">
      <c r="A112" s="137"/>
      <c r="B112" s="26"/>
      <c r="C112" s="104"/>
      <c r="D112" s="104"/>
      <c r="E112" s="104"/>
      <c r="F112" s="104"/>
      <c r="G112" s="68"/>
      <c r="H112" s="40"/>
      <c r="I112" s="68"/>
      <c r="J112" s="41"/>
      <c r="K112" s="41"/>
      <c r="L112" s="9"/>
    </row>
    <row r="113" spans="1:12" ht="14.25" customHeight="1" outlineLevel="1" x14ac:dyDescent="0.25">
      <c r="A113" s="155">
        <v>2012</v>
      </c>
      <c r="B113" s="138" t="s">
        <v>18</v>
      </c>
      <c r="C113" s="103">
        <v>41634</v>
      </c>
      <c r="D113" s="103">
        <v>41634</v>
      </c>
      <c r="E113" s="103">
        <v>41635</v>
      </c>
      <c r="F113" s="103">
        <v>41642</v>
      </c>
      <c r="G113" s="60">
        <v>0</v>
      </c>
      <c r="H113" s="17">
        <v>0</v>
      </c>
      <c r="I113" s="60">
        <v>0</v>
      </c>
      <c r="J113" s="17">
        <v>0</v>
      </c>
      <c r="K113" s="51">
        <v>0.30765323033000003</v>
      </c>
      <c r="L113" s="9"/>
    </row>
    <row r="114" spans="1:12" ht="14.25" customHeight="1" outlineLevel="1" x14ac:dyDescent="0.25">
      <c r="A114" s="155"/>
      <c r="B114" s="156" t="s">
        <v>16</v>
      </c>
      <c r="C114" s="167">
        <v>41394</v>
      </c>
      <c r="D114" s="167">
        <v>41394</v>
      </c>
      <c r="E114" s="167">
        <v>41396</v>
      </c>
      <c r="F114" s="104">
        <v>41452</v>
      </c>
      <c r="G114" s="66">
        <v>0.71430273799999999</v>
      </c>
      <c r="H114" s="36">
        <v>266318.55064343871</v>
      </c>
      <c r="I114" s="66">
        <v>0.71430273799999999</v>
      </c>
      <c r="J114" s="37">
        <v>342734.94899019581</v>
      </c>
      <c r="K114" s="38">
        <f t="shared" si="8"/>
        <v>609053.49963363446</v>
      </c>
    </row>
    <row r="115" spans="1:12" outlineLevel="1" x14ac:dyDescent="0.25">
      <c r="A115" s="155"/>
      <c r="B115" s="156"/>
      <c r="C115" s="168"/>
      <c r="D115" s="168"/>
      <c r="E115" s="168"/>
      <c r="F115" s="104">
        <v>41473</v>
      </c>
      <c r="G115" s="66">
        <v>0.29320196700000001</v>
      </c>
      <c r="H115" s="36">
        <v>109316.5666925462</v>
      </c>
      <c r="I115" s="66">
        <v>0.29320196700000001</v>
      </c>
      <c r="J115" s="37">
        <v>140683.43274860873</v>
      </c>
      <c r="K115" s="38">
        <f t="shared" si="8"/>
        <v>249999.99944115494</v>
      </c>
    </row>
    <row r="116" spans="1:12" outlineLevel="1" x14ac:dyDescent="0.25">
      <c r="A116" s="155"/>
      <c r="B116" s="157"/>
      <c r="C116" s="169"/>
      <c r="D116" s="169"/>
      <c r="E116" s="169"/>
      <c r="F116" s="103">
        <v>41627</v>
      </c>
      <c r="G116" s="65">
        <v>0.42110077200000001</v>
      </c>
      <c r="H116" s="42">
        <v>157001.98432372964</v>
      </c>
      <c r="I116" s="65">
        <v>0.42110077200000001</v>
      </c>
      <c r="J116" s="43">
        <v>202051.51672140462</v>
      </c>
      <c r="K116" s="44">
        <f t="shared" si="8"/>
        <v>359053.50104513427</v>
      </c>
    </row>
    <row r="117" spans="1:12" outlineLevel="1" x14ac:dyDescent="0.25">
      <c r="A117" s="155"/>
      <c r="B117" s="138" t="s">
        <v>18</v>
      </c>
      <c r="C117" s="104">
        <v>41394</v>
      </c>
      <c r="D117" s="104">
        <v>41394</v>
      </c>
      <c r="E117" s="104">
        <v>41396</v>
      </c>
      <c r="F117" s="104">
        <v>41401</v>
      </c>
      <c r="G117" s="60">
        <v>0</v>
      </c>
      <c r="H117" s="17">
        <v>0</v>
      </c>
      <c r="I117" s="60">
        <v>0</v>
      </c>
      <c r="J117" s="17">
        <v>0</v>
      </c>
      <c r="K117" s="51">
        <v>0.12854843355000001</v>
      </c>
    </row>
    <row r="118" spans="1:12" outlineLevel="1" x14ac:dyDescent="0.25">
      <c r="A118" s="155"/>
      <c r="B118" s="160" t="s">
        <v>12</v>
      </c>
      <c r="C118" s="167">
        <v>41263</v>
      </c>
      <c r="D118" s="167">
        <v>41264</v>
      </c>
      <c r="E118" s="167">
        <v>41269</v>
      </c>
      <c r="F118" s="102">
        <v>41338</v>
      </c>
      <c r="G118" s="69">
        <v>0.80454619900000002</v>
      </c>
      <c r="H118" s="45">
        <v>299964.65958298993</v>
      </c>
      <c r="I118" s="69">
        <v>0.80454619900000002</v>
      </c>
      <c r="J118" s="46">
        <v>386035.34020685911</v>
      </c>
      <c r="K118" s="47">
        <f t="shared" ref="K118:K122" si="9">J118+H118</f>
        <v>685999.99978984904</v>
      </c>
    </row>
    <row r="119" spans="1:12" outlineLevel="1" x14ac:dyDescent="0.25">
      <c r="A119" s="155"/>
      <c r="B119" s="156"/>
      <c r="C119" s="168"/>
      <c r="D119" s="168"/>
      <c r="E119" s="168"/>
      <c r="F119" s="104">
        <v>41452</v>
      </c>
      <c r="G119" s="66">
        <v>0.192340491</v>
      </c>
      <c r="H119" s="36">
        <v>71711.667991908733</v>
      </c>
      <c r="I119" s="66">
        <v>0.192340491</v>
      </c>
      <c r="J119" s="37">
        <v>92288.332194009068</v>
      </c>
      <c r="K119" s="38">
        <f t="shared" si="9"/>
        <v>164000.0001859178</v>
      </c>
    </row>
    <row r="120" spans="1:12" outlineLevel="1" x14ac:dyDescent="0.25">
      <c r="A120" s="155"/>
      <c r="B120" s="157"/>
      <c r="C120" s="169"/>
      <c r="D120" s="169"/>
      <c r="E120" s="169"/>
      <c r="F120" s="103">
        <v>41578</v>
      </c>
      <c r="G120" s="65">
        <v>0.99688668999999996</v>
      </c>
      <c r="H120" s="42">
        <v>371676.32757489866</v>
      </c>
      <c r="I120" s="65">
        <v>0.99688668999999996</v>
      </c>
      <c r="J120" s="43">
        <v>478323.67240086815</v>
      </c>
      <c r="K120" s="44">
        <f t="shared" si="9"/>
        <v>849999.99997576675</v>
      </c>
    </row>
    <row r="121" spans="1:12" outlineLevel="1" x14ac:dyDescent="0.25">
      <c r="A121" s="155"/>
      <c r="B121" s="164" t="s">
        <v>21</v>
      </c>
      <c r="C121" s="167">
        <v>41263</v>
      </c>
      <c r="D121" s="167">
        <v>41264</v>
      </c>
      <c r="E121" s="167">
        <v>41269</v>
      </c>
      <c r="F121" s="104">
        <v>41289</v>
      </c>
      <c r="G121" s="66">
        <v>1.4073694450000001</v>
      </c>
      <c r="H121" s="36">
        <v>524719.52139186778</v>
      </c>
      <c r="I121" s="66">
        <v>1.4073694450000001</v>
      </c>
      <c r="J121" s="37">
        <v>675280.47882470139</v>
      </c>
      <c r="K121" s="38">
        <f t="shared" si="9"/>
        <v>1200000.0002165693</v>
      </c>
    </row>
    <row r="122" spans="1:12" outlineLevel="1" x14ac:dyDescent="0.25">
      <c r="A122" s="155"/>
      <c r="B122" s="164"/>
      <c r="C122" s="168"/>
      <c r="D122" s="168"/>
      <c r="E122" s="168"/>
      <c r="F122" s="104">
        <v>41338</v>
      </c>
      <c r="G122" s="66">
        <v>0.46912314799999999</v>
      </c>
      <c r="H122" s="36">
        <v>174906.50700634357</v>
      </c>
      <c r="I122" s="66">
        <v>0.46912314799999999</v>
      </c>
      <c r="J122" s="37">
        <v>225093.49278162795</v>
      </c>
      <c r="K122" s="38">
        <f t="shared" si="9"/>
        <v>399999.99978797149</v>
      </c>
    </row>
    <row r="123" spans="1:12" x14ac:dyDescent="0.25">
      <c r="A123" s="155"/>
      <c r="B123" s="136" t="s">
        <v>13</v>
      </c>
      <c r="C123" s="97" t="s">
        <v>14</v>
      </c>
      <c r="D123" s="97" t="s">
        <v>14</v>
      </c>
      <c r="E123" s="97" t="s">
        <v>14</v>
      </c>
      <c r="F123" s="97" t="s">
        <v>14</v>
      </c>
      <c r="G123" s="59">
        <f>SUM(G114:G122)</f>
        <v>5.29887145</v>
      </c>
      <c r="H123" s="25">
        <f>SUM(H114:H122)</f>
        <v>1975615.7852077233</v>
      </c>
      <c r="I123" s="59">
        <f>SUM(I114:I122)</f>
        <v>5.29887145</v>
      </c>
      <c r="J123" s="25">
        <f>SUM(J114:J122)</f>
        <v>2542491.2148682745</v>
      </c>
      <c r="K123" s="25">
        <f>SUM(K114:K122)</f>
        <v>4518107.1286244318</v>
      </c>
      <c r="L123" s="25">
        <v>4271685</v>
      </c>
    </row>
    <row r="125" spans="1:12" x14ac:dyDescent="0.25">
      <c r="H125" s="35"/>
      <c r="J125" s="35"/>
    </row>
  </sheetData>
  <dataConsolidate/>
  <mergeCells count="162">
    <mergeCell ref="E83:E84"/>
    <mergeCell ref="D83:D84"/>
    <mergeCell ref="C83:C84"/>
    <mergeCell ref="E90:E91"/>
    <mergeCell ref="D90:D91"/>
    <mergeCell ref="C90:C91"/>
    <mergeCell ref="E71:E72"/>
    <mergeCell ref="A96:A99"/>
    <mergeCell ref="A61:A66"/>
    <mergeCell ref="A68:A75"/>
    <mergeCell ref="E102:E103"/>
    <mergeCell ref="D102:D103"/>
    <mergeCell ref="C102:C103"/>
    <mergeCell ref="E105:E106"/>
    <mergeCell ref="D105:D106"/>
    <mergeCell ref="C105:C106"/>
    <mergeCell ref="E92:E93"/>
    <mergeCell ref="D92:D93"/>
    <mergeCell ref="C92:C93"/>
    <mergeCell ref="E96:E97"/>
    <mergeCell ref="D96:D97"/>
    <mergeCell ref="C96:C97"/>
    <mergeCell ref="C121:C122"/>
    <mergeCell ref="E114:E116"/>
    <mergeCell ref="D114:D116"/>
    <mergeCell ref="C114:C116"/>
    <mergeCell ref="E118:E120"/>
    <mergeCell ref="D118:D120"/>
    <mergeCell ref="C118:C120"/>
    <mergeCell ref="B24:B25"/>
    <mergeCell ref="C24:C25"/>
    <mergeCell ref="D24:D25"/>
    <mergeCell ref="E24:E25"/>
    <mergeCell ref="D71:D72"/>
    <mergeCell ref="C71:C72"/>
    <mergeCell ref="E73:E74"/>
    <mergeCell ref="D73:D74"/>
    <mergeCell ref="C73:C74"/>
    <mergeCell ref="B96:B97"/>
    <mergeCell ref="E121:E122"/>
    <mergeCell ref="D121:D122"/>
    <mergeCell ref="B61:B62"/>
    <mergeCell ref="B64:B65"/>
    <mergeCell ref="B68:B69"/>
    <mergeCell ref="B71:B72"/>
    <mergeCell ref="C38:C39"/>
    <mergeCell ref="A113:A123"/>
    <mergeCell ref="B114:B116"/>
    <mergeCell ref="B118:B120"/>
    <mergeCell ref="B121:B122"/>
    <mergeCell ref="B105:B106"/>
    <mergeCell ref="A109:A111"/>
    <mergeCell ref="A101:A107"/>
    <mergeCell ref="B102:B103"/>
    <mergeCell ref="A77:A80"/>
    <mergeCell ref="A82:A85"/>
    <mergeCell ref="B83:B84"/>
    <mergeCell ref="B92:B93"/>
    <mergeCell ref="A87:A88"/>
    <mergeCell ref="A90:A94"/>
    <mergeCell ref="B90:B91"/>
    <mergeCell ref="O49:O50"/>
    <mergeCell ref="B50:B51"/>
    <mergeCell ref="M49:M50"/>
    <mergeCell ref="B73:B74"/>
    <mergeCell ref="E50:E51"/>
    <mergeCell ref="E48:E49"/>
    <mergeCell ref="E64:E65"/>
    <mergeCell ref="E61:E62"/>
    <mergeCell ref="D64:D65"/>
    <mergeCell ref="D61:D62"/>
    <mergeCell ref="C64:C65"/>
    <mergeCell ref="C61:C62"/>
    <mergeCell ref="E68:E69"/>
    <mergeCell ref="D68:D69"/>
    <mergeCell ref="C68:C69"/>
    <mergeCell ref="C56:C57"/>
    <mergeCell ref="C54:C55"/>
    <mergeCell ref="C52:C53"/>
    <mergeCell ref="C50:C51"/>
    <mergeCell ref="C48:C49"/>
    <mergeCell ref="D56:D57"/>
    <mergeCell ref="D54:D55"/>
    <mergeCell ref="D52:D53"/>
    <mergeCell ref="D50:D51"/>
    <mergeCell ref="N49:N50"/>
    <mergeCell ref="E40:E41"/>
    <mergeCell ref="E42:E43"/>
    <mergeCell ref="E44:E45"/>
    <mergeCell ref="D48:D49"/>
    <mergeCell ref="E56:E57"/>
    <mergeCell ref="E54:E55"/>
    <mergeCell ref="E52:E53"/>
    <mergeCell ref="C44:C45"/>
    <mergeCell ref="C42:C43"/>
    <mergeCell ref="C40:C41"/>
    <mergeCell ref="D44:D45"/>
    <mergeCell ref="D42:D43"/>
    <mergeCell ref="D40:D41"/>
    <mergeCell ref="E38:E39"/>
    <mergeCell ref="B36:B37"/>
    <mergeCell ref="C36:C37"/>
    <mergeCell ref="D36:D37"/>
    <mergeCell ref="E36:E37"/>
    <mergeCell ref="B26:B27"/>
    <mergeCell ref="C26:C27"/>
    <mergeCell ref="D26:D27"/>
    <mergeCell ref="E26:E27"/>
    <mergeCell ref="B29:B30"/>
    <mergeCell ref="C29:C30"/>
    <mergeCell ref="D29:D30"/>
    <mergeCell ref="E29:E30"/>
    <mergeCell ref="B31:B32"/>
    <mergeCell ref="C31:C32"/>
    <mergeCell ref="D31:D32"/>
    <mergeCell ref="E31:E32"/>
    <mergeCell ref="D38:D39"/>
    <mergeCell ref="B42:B43"/>
    <mergeCell ref="B44:B45"/>
    <mergeCell ref="A48:A59"/>
    <mergeCell ref="B48:B49"/>
    <mergeCell ref="B52:B53"/>
    <mergeCell ref="B54:B55"/>
    <mergeCell ref="B56:B57"/>
    <mergeCell ref="B40:B41"/>
    <mergeCell ref="A35:A46"/>
    <mergeCell ref="B38:B39"/>
    <mergeCell ref="B22:B23"/>
    <mergeCell ref="C22:C23"/>
    <mergeCell ref="D22:D23"/>
    <mergeCell ref="E22:E23"/>
    <mergeCell ref="A9:A20"/>
    <mergeCell ref="B18:B19"/>
    <mergeCell ref="C18:C19"/>
    <mergeCell ref="D18:D19"/>
    <mergeCell ref="E18:E19"/>
    <mergeCell ref="A22:A33"/>
    <mergeCell ref="B16:B17"/>
    <mergeCell ref="C16:C17"/>
    <mergeCell ref="D16:D17"/>
    <mergeCell ref="E16:E17"/>
    <mergeCell ref="B14:B15"/>
    <mergeCell ref="C14:C15"/>
    <mergeCell ref="D14:D15"/>
    <mergeCell ref="E14:E15"/>
    <mergeCell ref="B11:B12"/>
    <mergeCell ref="C11:C12"/>
    <mergeCell ref="D11:D12"/>
    <mergeCell ref="E11:E12"/>
    <mergeCell ref="B9:B10"/>
    <mergeCell ref="C9:C10"/>
    <mergeCell ref="D9:D10"/>
    <mergeCell ref="E9:E10"/>
    <mergeCell ref="A3:A7"/>
    <mergeCell ref="B3:B4"/>
    <mergeCell ref="B5:B6"/>
    <mergeCell ref="C3:C4"/>
    <mergeCell ref="D3:D4"/>
    <mergeCell ref="E3:E4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4A38-B44E-4BFC-997E-51F472B366D5}">
  <dimension ref="A1:U126"/>
  <sheetViews>
    <sheetView showGridLines="0" zoomScaleNormal="100" workbookViewId="0">
      <pane ySplit="1" topLeftCell="A2" activePane="bottomLeft" state="frozen"/>
      <selection pane="bottomLeft" activeCell="K8" sqref="K8"/>
    </sheetView>
  </sheetViews>
  <sheetFormatPr defaultRowHeight="15" outlineLevelRow="1" x14ac:dyDescent="0.25"/>
  <cols>
    <col min="1" max="1" width="12" customWidth="1"/>
    <col min="2" max="2" width="13.42578125" customWidth="1"/>
    <col min="3" max="6" width="12" style="80" customWidth="1"/>
    <col min="7" max="7" width="12" style="54" customWidth="1"/>
    <col min="8" max="8" width="12" customWidth="1"/>
    <col min="9" max="9" width="12" style="57" customWidth="1"/>
    <col min="10" max="10" width="12" customWidth="1"/>
    <col min="11" max="11" width="13.85546875" customWidth="1"/>
    <col min="12" max="12" width="12.28515625" customWidth="1"/>
    <col min="13" max="13" width="3.5703125" customWidth="1"/>
    <col min="14" max="14" width="15.7109375" bestFit="1" customWidth="1"/>
  </cols>
  <sheetData>
    <row r="1" spans="1:14" ht="78" customHeight="1" x14ac:dyDescent="0.25">
      <c r="A1" s="1" t="s">
        <v>22</v>
      </c>
      <c r="B1" s="2" t="s">
        <v>23</v>
      </c>
      <c r="C1" s="72" t="s">
        <v>24</v>
      </c>
      <c r="D1" s="81" t="s">
        <v>25</v>
      </c>
      <c r="E1" s="82" t="s">
        <v>26</v>
      </c>
      <c r="F1" s="83" t="s">
        <v>27</v>
      </c>
      <c r="G1" s="53" t="s">
        <v>28</v>
      </c>
      <c r="H1" s="3" t="s">
        <v>29</v>
      </c>
      <c r="I1" s="56" t="s">
        <v>30</v>
      </c>
      <c r="J1" s="3" t="s">
        <v>31</v>
      </c>
      <c r="K1" s="3" t="s">
        <v>32</v>
      </c>
      <c r="L1" s="3" t="s">
        <v>33</v>
      </c>
    </row>
    <row r="2" spans="1:14" x14ac:dyDescent="0.25">
      <c r="A2" s="29"/>
      <c r="B2" s="29"/>
      <c r="C2" s="73"/>
      <c r="D2" s="84"/>
      <c r="E2" s="73"/>
      <c r="H2" s="16"/>
      <c r="J2" s="15"/>
      <c r="K2" s="30"/>
    </row>
    <row r="3" spans="1:14" outlineLevel="1" x14ac:dyDescent="0.25">
      <c r="A3" s="155">
        <v>2026</v>
      </c>
      <c r="B3" s="187" t="s">
        <v>12</v>
      </c>
      <c r="C3" s="188" t="s">
        <v>79</v>
      </c>
      <c r="D3" s="189" t="s">
        <v>80</v>
      </c>
      <c r="E3" s="189" t="s">
        <v>81</v>
      </c>
      <c r="F3" s="96" t="s">
        <v>37</v>
      </c>
      <c r="G3" s="58">
        <v>0.11020257159000001</v>
      </c>
      <c r="H3" s="6">
        <v>105419.97603336888</v>
      </c>
      <c r="I3" s="58">
        <v>0.11020257159000001</v>
      </c>
      <c r="J3" s="6">
        <v>209834.52397415464</v>
      </c>
      <c r="K3" s="191">
        <v>315254.50000752351</v>
      </c>
    </row>
    <row r="4" spans="1:14" outlineLevel="1" x14ac:dyDescent="0.25">
      <c r="A4" s="155"/>
      <c r="B4" s="157"/>
      <c r="C4" s="159"/>
      <c r="D4" s="154"/>
      <c r="E4" s="154"/>
      <c r="F4" s="98" t="s">
        <v>38</v>
      </c>
      <c r="G4" s="60">
        <v>0.11020257159000001</v>
      </c>
      <c r="H4" s="19">
        <v>105419.97603336888</v>
      </c>
      <c r="I4" s="60">
        <v>0.11020257159000001</v>
      </c>
      <c r="J4" s="19">
        <v>209834.52397415464</v>
      </c>
      <c r="K4" s="20">
        <v>315254.50000752351</v>
      </c>
    </row>
    <row r="5" spans="1:14" outlineLevel="1" x14ac:dyDescent="0.25">
      <c r="A5" s="155"/>
      <c r="B5" s="156" t="s">
        <v>12</v>
      </c>
      <c r="C5" s="158" t="s">
        <v>34</v>
      </c>
      <c r="D5" s="153" t="s">
        <v>35</v>
      </c>
      <c r="E5" s="153" t="s">
        <v>36</v>
      </c>
      <c r="F5" s="96" t="s">
        <v>37</v>
      </c>
      <c r="G5" s="186">
        <v>0.11500002917</v>
      </c>
      <c r="H5" s="12">
        <v>110009.2324890739</v>
      </c>
      <c r="I5" s="58">
        <v>0.11500002917</v>
      </c>
      <c r="J5" s="6">
        <v>218969.26750201662</v>
      </c>
      <c r="K5" s="4">
        <v>328978.4999910905</v>
      </c>
    </row>
    <row r="6" spans="1:14" outlineLevel="1" x14ac:dyDescent="0.25">
      <c r="A6" s="155"/>
      <c r="B6" s="156"/>
      <c r="C6" s="158"/>
      <c r="D6" s="153"/>
      <c r="E6" s="153"/>
      <c r="F6" s="96" t="s">
        <v>38</v>
      </c>
      <c r="G6" s="186">
        <v>0.11500002917</v>
      </c>
      <c r="H6" s="12">
        <v>110009.2324890739</v>
      </c>
      <c r="I6" s="58">
        <v>0.11500002917</v>
      </c>
      <c r="J6" s="6">
        <v>218969.26750201662</v>
      </c>
      <c r="K6" s="4">
        <v>328978.4999910905</v>
      </c>
    </row>
    <row r="7" spans="1:14" x14ac:dyDescent="0.25">
      <c r="A7" s="155"/>
      <c r="B7" s="136" t="s">
        <v>13</v>
      </c>
      <c r="C7" s="97" t="s">
        <v>14</v>
      </c>
      <c r="D7" s="97" t="s">
        <v>14</v>
      </c>
      <c r="E7" s="97" t="s">
        <v>14</v>
      </c>
      <c r="F7" s="97" t="s">
        <v>14</v>
      </c>
      <c r="G7" s="59">
        <f>SUM(G3:G6)</f>
        <v>0.45040520152000002</v>
      </c>
      <c r="H7" s="25">
        <f>SUM(H3:H6)</f>
        <v>430858.41704488551</v>
      </c>
      <c r="I7" s="59">
        <f>SUM(I3:I6)</f>
        <v>0.45040520152000002</v>
      </c>
      <c r="J7" s="25">
        <f>SUM(J3:J6)</f>
        <v>857607.58295234246</v>
      </c>
      <c r="K7" s="25">
        <f>SUM(K3:K6)</f>
        <v>1288465.9999972279</v>
      </c>
      <c r="L7" s="93" t="s">
        <v>15</v>
      </c>
    </row>
    <row r="8" spans="1:14" ht="9.75" customHeight="1" x14ac:dyDescent="0.25">
      <c r="A8" s="29"/>
      <c r="B8" s="29"/>
      <c r="C8" s="73"/>
      <c r="D8" s="84"/>
      <c r="E8" s="73"/>
      <c r="H8" s="16"/>
      <c r="J8" s="15"/>
      <c r="K8" s="30"/>
    </row>
    <row r="9" spans="1:14" outlineLevel="1" x14ac:dyDescent="0.25">
      <c r="A9" s="155">
        <v>2025</v>
      </c>
      <c r="B9" s="132"/>
      <c r="C9" s="133"/>
      <c r="D9" s="134"/>
      <c r="E9" s="134"/>
    </row>
    <row r="10" spans="1:14" outlineLevel="1" x14ac:dyDescent="0.25">
      <c r="A10" s="155"/>
      <c r="B10" s="156" t="s">
        <v>16</v>
      </c>
      <c r="C10" s="158" t="s">
        <v>39</v>
      </c>
      <c r="D10" s="153" t="s">
        <v>39</v>
      </c>
      <c r="E10" s="153">
        <v>46117</v>
      </c>
      <c r="F10" s="96" t="s">
        <v>40</v>
      </c>
      <c r="G10" s="58">
        <v>0.11817794282000001</v>
      </c>
      <c r="H10" s="106">
        <v>113049.23034017227</v>
      </c>
      <c r="I10" s="58">
        <v>0.11817794282000001</v>
      </c>
      <c r="J10" s="106">
        <v>225020.26965521165</v>
      </c>
      <c r="K10" s="4">
        <v>338069.4999953839</v>
      </c>
    </row>
    <row r="11" spans="1:14" outlineLevel="1" x14ac:dyDescent="0.25">
      <c r="A11" s="155"/>
      <c r="B11" s="157"/>
      <c r="C11" s="159"/>
      <c r="D11" s="154"/>
      <c r="E11" s="154"/>
      <c r="F11" s="98" t="s">
        <v>41</v>
      </c>
      <c r="G11" s="60">
        <v>0.11817794282000001</v>
      </c>
      <c r="H11" s="19">
        <v>113049.23034017227</v>
      </c>
      <c r="I11" s="60">
        <v>0.11817794282000001</v>
      </c>
      <c r="J11" s="19">
        <v>225020.26965521165</v>
      </c>
      <c r="K11" s="20">
        <v>338069.4999953839</v>
      </c>
    </row>
    <row r="12" spans="1:14" outlineLevel="1" x14ac:dyDescent="0.25">
      <c r="A12" s="155"/>
      <c r="B12" s="156" t="s">
        <v>12</v>
      </c>
      <c r="C12" s="158" t="s">
        <v>42</v>
      </c>
      <c r="D12" s="153" t="s">
        <v>43</v>
      </c>
      <c r="E12" s="153" t="s">
        <v>44</v>
      </c>
      <c r="F12" s="96" t="s">
        <v>40</v>
      </c>
      <c r="G12" s="58">
        <v>0.11840131614</v>
      </c>
      <c r="H12" s="106">
        <v>113262.90965546542</v>
      </c>
      <c r="I12" s="58">
        <v>0.11840131614</v>
      </c>
      <c r="J12" s="106">
        <v>225445.59034958811</v>
      </c>
      <c r="K12" s="4">
        <f>J12+H12</f>
        <v>338708.50000505353</v>
      </c>
    </row>
    <row r="13" spans="1:14" outlineLevel="1" x14ac:dyDescent="0.25">
      <c r="A13" s="155"/>
      <c r="B13" s="157"/>
      <c r="C13" s="159"/>
      <c r="D13" s="154"/>
      <c r="E13" s="154"/>
      <c r="F13" s="98" t="s">
        <v>41</v>
      </c>
      <c r="G13" s="60">
        <v>0.11840131614</v>
      </c>
      <c r="H13" s="19">
        <v>113262.90965546542</v>
      </c>
      <c r="I13" s="60">
        <v>0.11840131614</v>
      </c>
      <c r="J13" s="19">
        <v>225445.59034958811</v>
      </c>
      <c r="K13" s="20">
        <f t="shared" ref="K13" si="0">J13+H13</f>
        <v>338708.50000505353</v>
      </c>
    </row>
    <row r="14" spans="1:14" outlineLevel="1" x14ac:dyDescent="0.25">
      <c r="A14" s="155"/>
      <c r="B14" s="138" t="s">
        <v>45</v>
      </c>
      <c r="C14" s="98" t="s">
        <v>46</v>
      </c>
      <c r="D14" s="98" t="s">
        <v>47</v>
      </c>
      <c r="E14" s="98" t="s">
        <v>43</v>
      </c>
      <c r="F14" s="98" t="s">
        <v>48</v>
      </c>
      <c r="G14" s="60">
        <v>0.1458748316</v>
      </c>
      <c r="H14" s="18">
        <v>139544.12341988544</v>
      </c>
      <c r="I14" s="60">
        <v>0.1458748316</v>
      </c>
      <c r="J14" s="19">
        <v>277757.36452391051</v>
      </c>
      <c r="K14" s="20">
        <f t="shared" ref="K14:K19" si="1">J14+H14</f>
        <v>417301.48794379598</v>
      </c>
      <c r="N14" s="131"/>
    </row>
    <row r="15" spans="1:14" outlineLevel="1" x14ac:dyDescent="0.25">
      <c r="A15" s="155"/>
      <c r="B15" s="156" t="s">
        <v>12</v>
      </c>
      <c r="C15" s="158" t="s">
        <v>49</v>
      </c>
      <c r="D15" s="153" t="s">
        <v>50</v>
      </c>
      <c r="E15" s="153" t="s">
        <v>51</v>
      </c>
      <c r="F15" s="96" t="s">
        <v>40</v>
      </c>
      <c r="G15" s="58">
        <v>0.10569805115</v>
      </c>
      <c r="H15" s="12">
        <v>101110.943766923</v>
      </c>
      <c r="I15" s="58">
        <v>0.10569805115</v>
      </c>
      <c r="J15" s="6">
        <v>201257.55622628934</v>
      </c>
      <c r="K15" s="4">
        <f t="shared" si="1"/>
        <v>302368.49999321235</v>
      </c>
    </row>
    <row r="16" spans="1:14" outlineLevel="1" x14ac:dyDescent="0.25">
      <c r="A16" s="155"/>
      <c r="B16" s="157"/>
      <c r="C16" s="159"/>
      <c r="D16" s="154"/>
      <c r="E16" s="154"/>
      <c r="F16" s="98" t="s">
        <v>41</v>
      </c>
      <c r="G16" s="60">
        <v>0.10569805115</v>
      </c>
      <c r="H16" s="18">
        <v>101110.943766923</v>
      </c>
      <c r="I16" s="60">
        <v>0.10569805115</v>
      </c>
      <c r="J16" s="19">
        <v>201257.55622628934</v>
      </c>
      <c r="K16" s="20">
        <f t="shared" si="1"/>
        <v>302368.49999321235</v>
      </c>
    </row>
    <row r="17" spans="1:12" outlineLevel="1" x14ac:dyDescent="0.25">
      <c r="A17" s="155"/>
      <c r="B17" s="156" t="s">
        <v>12</v>
      </c>
      <c r="C17" s="158" t="s">
        <v>52</v>
      </c>
      <c r="D17" s="153" t="s">
        <v>53</v>
      </c>
      <c r="E17" s="153" t="s">
        <v>54</v>
      </c>
      <c r="F17" s="96" t="s">
        <v>40</v>
      </c>
      <c r="G17" s="58">
        <v>0.10430345358</v>
      </c>
      <c r="H17" s="12">
        <v>99776.869250471922</v>
      </c>
      <c r="I17" s="58">
        <v>0.10430345358</v>
      </c>
      <c r="J17" s="6">
        <v>198602.13074016556</v>
      </c>
      <c r="K17" s="4">
        <f t="shared" si="1"/>
        <v>298378.99999063747</v>
      </c>
    </row>
    <row r="18" spans="1:12" outlineLevel="1" x14ac:dyDescent="0.25">
      <c r="A18" s="155"/>
      <c r="B18" s="157"/>
      <c r="C18" s="159"/>
      <c r="D18" s="154"/>
      <c r="E18" s="154"/>
      <c r="F18" s="98" t="s">
        <v>41</v>
      </c>
      <c r="G18" s="60">
        <v>0.10430345358</v>
      </c>
      <c r="H18" s="18">
        <v>99776.869250471922</v>
      </c>
      <c r="I18" s="60">
        <v>0.10430345358</v>
      </c>
      <c r="J18" s="19">
        <v>198602.13074016556</v>
      </c>
      <c r="K18" s="20">
        <f t="shared" si="1"/>
        <v>298378.99999063747</v>
      </c>
    </row>
    <row r="19" spans="1:12" outlineLevel="1" x14ac:dyDescent="0.25">
      <c r="A19" s="155"/>
      <c r="B19" s="156" t="s">
        <v>12</v>
      </c>
      <c r="C19" s="158" t="s">
        <v>55</v>
      </c>
      <c r="D19" s="153" t="s">
        <v>56</v>
      </c>
      <c r="E19" s="153" t="s">
        <v>57</v>
      </c>
      <c r="F19" s="96" t="s">
        <v>40</v>
      </c>
      <c r="G19" s="58">
        <v>9.4558923729999994E-2</v>
      </c>
      <c r="H19" s="12">
        <f>(956601779*G19)/1000</f>
        <v>90455.234660443311</v>
      </c>
      <c r="I19" s="58">
        <v>9.4558923729999994E-2</v>
      </c>
      <c r="J19" s="6">
        <f>1904080104*I19/1000</f>
        <v>180047.76532994647</v>
      </c>
      <c r="K19" s="4">
        <f t="shared" si="1"/>
        <v>270502.9999903898</v>
      </c>
    </row>
    <row r="20" spans="1:12" outlineLevel="1" x14ac:dyDescent="0.25">
      <c r="A20" s="155"/>
      <c r="B20" s="156"/>
      <c r="C20" s="158"/>
      <c r="D20" s="153"/>
      <c r="E20" s="153"/>
      <c r="F20" s="96" t="s">
        <v>41</v>
      </c>
      <c r="G20" s="58">
        <v>9.4558923729999994E-2</v>
      </c>
      <c r="H20" s="12">
        <f>(956601779*G20)/1000</f>
        <v>90455.234660443311</v>
      </c>
      <c r="I20" s="58">
        <v>9.4558923729999994E-2</v>
      </c>
      <c r="J20" s="6">
        <f>1904080104*I20/1000</f>
        <v>180047.76532994647</v>
      </c>
      <c r="K20" s="4">
        <f t="shared" ref="K20" si="2">J20+H20</f>
        <v>270502.9999903898</v>
      </c>
    </row>
    <row r="21" spans="1:12" x14ac:dyDescent="0.25">
      <c r="A21" s="155"/>
      <c r="B21" s="136" t="s">
        <v>13</v>
      </c>
      <c r="C21" s="97" t="s">
        <v>14</v>
      </c>
      <c r="D21" s="97" t="s">
        <v>14</v>
      </c>
      <c r="E21" s="97" t="s">
        <v>14</v>
      </c>
      <c r="F21" s="97" t="s">
        <v>14</v>
      </c>
      <c r="G21" s="59">
        <f>SUM(G10:G20)</f>
        <v>1.22815420644</v>
      </c>
      <c r="H21" s="25">
        <f>SUM(H10:H20)</f>
        <v>1174854.4987668374</v>
      </c>
      <c r="I21" s="59">
        <f>SUM(I10:I20)</f>
        <v>1.22815420644</v>
      </c>
      <c r="J21" s="25">
        <f>SUM(J10:J20)</f>
        <v>2338503.9891263125</v>
      </c>
      <c r="K21" s="25">
        <f>SUM(K10:K20)</f>
        <v>3513358.4878931497</v>
      </c>
      <c r="L21" s="107">
        <v>4897409</v>
      </c>
    </row>
    <row r="22" spans="1:12" ht="6.75" customHeight="1" x14ac:dyDescent="0.25">
      <c r="A22" s="26"/>
      <c r="B22" s="26"/>
      <c r="C22" s="130"/>
      <c r="D22" s="130"/>
      <c r="E22" s="130"/>
      <c r="F22" s="130"/>
      <c r="G22" s="62"/>
      <c r="H22" s="27"/>
      <c r="I22" s="62"/>
      <c r="J22" s="27"/>
      <c r="K22" s="27"/>
      <c r="L22" s="129"/>
    </row>
    <row r="23" spans="1:12" ht="15" customHeight="1" outlineLevel="1" x14ac:dyDescent="0.25">
      <c r="A23" s="155"/>
      <c r="B23" s="156" t="s">
        <v>16</v>
      </c>
      <c r="C23" s="158" t="s">
        <v>58</v>
      </c>
      <c r="D23" s="158" t="s">
        <v>58</v>
      </c>
      <c r="E23" s="158" t="s">
        <v>58</v>
      </c>
      <c r="F23" s="96" t="s">
        <v>59</v>
      </c>
      <c r="G23" s="58">
        <v>0.32940590339999998</v>
      </c>
      <c r="H23" s="12">
        <v>315110.27320554212</v>
      </c>
      <c r="I23" s="58">
        <v>0.32940590339999998</v>
      </c>
      <c r="J23" s="6">
        <v>627215.22680408601</v>
      </c>
      <c r="K23" s="4">
        <f>J23+H23</f>
        <v>942325.50000962813</v>
      </c>
    </row>
    <row r="24" spans="1:12" outlineLevel="1" x14ac:dyDescent="0.25">
      <c r="A24" s="155"/>
      <c r="B24" s="157"/>
      <c r="C24" s="159"/>
      <c r="D24" s="159"/>
      <c r="E24" s="159"/>
      <c r="F24" s="98" t="s">
        <v>48</v>
      </c>
      <c r="G24" s="58">
        <v>0.32940590339999998</v>
      </c>
      <c r="H24" s="12">
        <v>315110.27320554212</v>
      </c>
      <c r="I24" s="58">
        <v>0.32940590339999998</v>
      </c>
      <c r="J24" s="6">
        <v>627215.22680408601</v>
      </c>
      <c r="K24" s="4">
        <f>J24+H24</f>
        <v>942325.50000962813</v>
      </c>
    </row>
    <row r="25" spans="1:12" outlineLevel="1" x14ac:dyDescent="0.25">
      <c r="A25" s="136"/>
      <c r="B25" s="160" t="s">
        <v>12</v>
      </c>
      <c r="C25" s="161" t="s">
        <v>60</v>
      </c>
      <c r="D25" s="162" t="s">
        <v>61</v>
      </c>
      <c r="E25" s="162" t="s">
        <v>62</v>
      </c>
      <c r="F25" s="99" t="s">
        <v>59</v>
      </c>
      <c r="G25" s="61">
        <v>9.7903755630000006E-2</v>
      </c>
      <c r="H25" s="14">
        <v>93654.906806439307</v>
      </c>
      <c r="I25" s="61">
        <v>9.7903755630000006E-2</v>
      </c>
      <c r="J25" s="8">
        <v>186416.59320196099</v>
      </c>
      <c r="K25" s="11">
        <f>J25+H25</f>
        <v>280071.5000084003</v>
      </c>
    </row>
    <row r="26" spans="1:12" outlineLevel="1" x14ac:dyDescent="0.25">
      <c r="A26" s="136"/>
      <c r="B26" s="157"/>
      <c r="C26" s="159"/>
      <c r="D26" s="154"/>
      <c r="E26" s="154"/>
      <c r="F26" s="98" t="s">
        <v>48</v>
      </c>
      <c r="G26" s="60">
        <v>9.7903755630000006E-2</v>
      </c>
      <c r="H26" s="18">
        <v>93654.906806439307</v>
      </c>
      <c r="I26" s="60">
        <v>9.7903755630000006E-2</v>
      </c>
      <c r="J26" s="19">
        <v>186416.59320196099</v>
      </c>
      <c r="K26" s="20">
        <f t="shared" ref="K26" si="3">J26+H26</f>
        <v>280071.5000084003</v>
      </c>
    </row>
    <row r="27" spans="1:12" outlineLevel="1" x14ac:dyDescent="0.25">
      <c r="A27" s="155">
        <v>2024</v>
      </c>
      <c r="B27" s="156" t="s">
        <v>12</v>
      </c>
      <c r="C27" s="153" t="s">
        <v>63</v>
      </c>
      <c r="D27" s="153" t="s">
        <v>64</v>
      </c>
      <c r="E27" s="153" t="s">
        <v>65</v>
      </c>
      <c r="F27" s="99" t="s">
        <v>59</v>
      </c>
      <c r="G27" s="58">
        <v>8.2601110389999996E-2</v>
      </c>
      <c r="H27" s="12">
        <v>79016.36914644939</v>
      </c>
      <c r="I27" s="58">
        <v>8.2601110389999996E-2</v>
      </c>
      <c r="J27" s="120">
        <v>157279.13086190668</v>
      </c>
      <c r="K27" s="4">
        <f t="shared" ref="K27:K33" si="4">J27+H27</f>
        <v>236295.50000835606</v>
      </c>
    </row>
    <row r="28" spans="1:12" outlineLevel="1" x14ac:dyDescent="0.25">
      <c r="A28" s="155"/>
      <c r="B28" s="157"/>
      <c r="C28" s="154"/>
      <c r="D28" s="154"/>
      <c r="E28" s="154"/>
      <c r="F28" s="149">
        <v>46021</v>
      </c>
      <c r="G28" s="60">
        <v>8.2601110389999996E-2</v>
      </c>
      <c r="H28" s="12">
        <v>79016.36914644939</v>
      </c>
      <c r="I28" s="60">
        <v>8.2601110389999996E-2</v>
      </c>
      <c r="J28" s="120">
        <v>157279.13086190668</v>
      </c>
      <c r="K28" s="20">
        <f t="shared" si="4"/>
        <v>236295.50000835606</v>
      </c>
    </row>
    <row r="29" spans="1:12" ht="25.5" outlineLevel="1" x14ac:dyDescent="0.25">
      <c r="A29" s="155"/>
      <c r="B29" s="119" t="s">
        <v>66</v>
      </c>
      <c r="C29" s="114" t="s">
        <v>67</v>
      </c>
      <c r="D29" s="114" t="s">
        <v>68</v>
      </c>
      <c r="E29" s="114" t="s">
        <v>69</v>
      </c>
      <c r="F29" s="114" t="s">
        <v>70</v>
      </c>
      <c r="G29" s="115">
        <v>0.49635976469999998</v>
      </c>
      <c r="H29" s="116">
        <v>474810.71352327609</v>
      </c>
      <c r="I29" s="115">
        <v>0.49635976469999998</v>
      </c>
      <c r="J29" s="117">
        <v>945036.24316424457</v>
      </c>
      <c r="K29" s="118">
        <f t="shared" si="4"/>
        <v>1419846.9566875207</v>
      </c>
    </row>
    <row r="30" spans="1:12" outlineLevel="1" x14ac:dyDescent="0.25">
      <c r="A30" s="155"/>
      <c r="B30" s="156" t="s">
        <v>12</v>
      </c>
      <c r="C30" s="158" t="s">
        <v>71</v>
      </c>
      <c r="D30" s="153" t="s">
        <v>72</v>
      </c>
      <c r="E30" s="153" t="s">
        <v>73</v>
      </c>
      <c r="F30" s="99" t="s">
        <v>59</v>
      </c>
      <c r="G30" s="58">
        <v>7.5106044220000001E-2</v>
      </c>
      <c r="H30" s="12">
        <v>71846.575514504671</v>
      </c>
      <c r="I30" s="58">
        <v>7.5106044220000001E-2</v>
      </c>
      <c r="J30" s="6">
        <v>143007.92448944619</v>
      </c>
      <c r="K30" s="4">
        <f t="shared" si="4"/>
        <v>214854.50000395084</v>
      </c>
    </row>
    <row r="31" spans="1:12" outlineLevel="1" x14ac:dyDescent="0.25">
      <c r="A31" s="155"/>
      <c r="B31" s="157"/>
      <c r="C31" s="158"/>
      <c r="D31" s="154"/>
      <c r="E31" s="154"/>
      <c r="F31" s="149">
        <v>46021</v>
      </c>
      <c r="G31" s="60">
        <v>7.5106044220000001E-2</v>
      </c>
      <c r="H31" s="18">
        <v>71846.575514504671</v>
      </c>
      <c r="I31" s="60">
        <v>7.5106044220000001E-2</v>
      </c>
      <c r="J31" s="19">
        <v>143007.92448944619</v>
      </c>
      <c r="K31" s="20">
        <f t="shared" si="4"/>
        <v>214854.50000395084</v>
      </c>
    </row>
    <row r="32" spans="1:12" outlineLevel="1" x14ac:dyDescent="0.25">
      <c r="A32" s="155"/>
      <c r="B32" s="156" t="s">
        <v>12</v>
      </c>
      <c r="C32" s="161" t="s">
        <v>74</v>
      </c>
      <c r="D32" s="161" t="s">
        <v>75</v>
      </c>
      <c r="E32" s="161" t="s">
        <v>76</v>
      </c>
      <c r="F32" s="148">
        <v>45838</v>
      </c>
      <c r="G32" s="58">
        <v>8.7782934430000001E-2</v>
      </c>
      <c r="H32" s="106">
        <v>64594.854774203988</v>
      </c>
      <c r="I32" s="58">
        <v>8.7782934430000001E-2</v>
      </c>
      <c r="J32" s="106">
        <v>128573.64522769497</v>
      </c>
      <c r="K32" s="4">
        <f t="shared" si="4"/>
        <v>193168.50000189897</v>
      </c>
    </row>
    <row r="33" spans="1:13" outlineLevel="1" x14ac:dyDescent="0.25">
      <c r="A33" s="155"/>
      <c r="B33" s="156"/>
      <c r="C33" s="158"/>
      <c r="D33" s="158"/>
      <c r="E33" s="158"/>
      <c r="F33" s="148">
        <v>46021</v>
      </c>
      <c r="G33" s="58">
        <v>8.7782934430000001E-2</v>
      </c>
      <c r="H33" s="106">
        <v>64594.854774203988</v>
      </c>
      <c r="I33" s="58">
        <v>8.7782934430000001E-2</v>
      </c>
      <c r="J33" s="106">
        <v>128573.64522769497</v>
      </c>
      <c r="K33" s="4">
        <f t="shared" si="4"/>
        <v>193168.50000189897</v>
      </c>
    </row>
    <row r="34" spans="1:13" x14ac:dyDescent="0.25">
      <c r="A34" s="155"/>
      <c r="B34" s="136" t="s">
        <v>13</v>
      </c>
      <c r="C34" s="97" t="s">
        <v>14</v>
      </c>
      <c r="D34" s="97" t="s">
        <v>14</v>
      </c>
      <c r="E34" s="97" t="s">
        <v>14</v>
      </c>
      <c r="F34" s="97" t="s">
        <v>14</v>
      </c>
      <c r="G34" s="59">
        <f>SUM(G23:G33)</f>
        <v>1.8419592608399999</v>
      </c>
      <c r="H34" s="25">
        <f>SUM(H23:H33)</f>
        <v>1723256.6724175552</v>
      </c>
      <c r="I34" s="59">
        <f>SUM(I23:I33)</f>
        <v>1.8419592608399999</v>
      </c>
      <c r="J34" s="25">
        <f>SUM(J23:J33)</f>
        <v>3430021.2843344337</v>
      </c>
      <c r="K34" s="25">
        <f>SUM(K23:K33)</f>
        <v>5153277.9567519892</v>
      </c>
      <c r="L34" s="107">
        <v>7119287</v>
      </c>
    </row>
    <row r="35" spans="1:13" ht="7.5" customHeight="1" x14ac:dyDescent="0.25">
      <c r="A35" s="29"/>
      <c r="B35" s="29"/>
      <c r="C35" s="73"/>
      <c r="D35" s="84"/>
      <c r="E35" s="73"/>
      <c r="H35" s="16"/>
      <c r="J35" s="15"/>
      <c r="K35" s="30"/>
    </row>
    <row r="36" spans="1:13" outlineLevel="1" x14ac:dyDescent="0.25">
      <c r="A36" s="155">
        <v>2023</v>
      </c>
      <c r="B36" s="137" t="s">
        <v>18</v>
      </c>
      <c r="C36" s="135" t="s">
        <v>77</v>
      </c>
      <c r="D36" s="135" t="s">
        <v>77</v>
      </c>
      <c r="E36" s="135" t="s">
        <v>78</v>
      </c>
      <c r="F36" s="98">
        <v>45356</v>
      </c>
      <c r="G36" s="60">
        <v>0</v>
      </c>
      <c r="H36" s="17">
        <v>0</v>
      </c>
      <c r="I36" s="60">
        <v>0</v>
      </c>
      <c r="J36" s="17">
        <v>0</v>
      </c>
      <c r="K36" s="112">
        <v>0.30000000027259999</v>
      </c>
      <c r="M36" s="70"/>
    </row>
    <row r="37" spans="1:13" outlineLevel="1" x14ac:dyDescent="0.25">
      <c r="A37" s="155"/>
      <c r="B37" s="160" t="s">
        <v>16</v>
      </c>
      <c r="C37" s="162" t="s">
        <v>77</v>
      </c>
      <c r="D37" s="162" t="s">
        <v>77</v>
      </c>
      <c r="E37" s="162" t="s">
        <v>78</v>
      </c>
      <c r="F37" s="148">
        <v>45473</v>
      </c>
      <c r="G37" s="58">
        <f>0.24226860196/2</f>
        <v>0.12113430098</v>
      </c>
      <c r="H37" s="12">
        <v>89136.375205335164</v>
      </c>
      <c r="I37" s="58">
        <f>0.24226860196/2</f>
        <v>0.12113430098</v>
      </c>
      <c r="J37" s="6">
        <v>177422.62479875208</v>
      </c>
      <c r="K37" s="11">
        <f>J37+H37</f>
        <v>266559.00000408723</v>
      </c>
      <c r="M37" s="70"/>
    </row>
    <row r="38" spans="1:13" outlineLevel="1" x14ac:dyDescent="0.25">
      <c r="A38" s="155"/>
      <c r="B38" s="157"/>
      <c r="C38" s="154"/>
      <c r="D38" s="154"/>
      <c r="E38" s="154"/>
      <c r="F38" s="149">
        <v>45656</v>
      </c>
      <c r="G38" s="60">
        <f>0.24226860196/2</f>
        <v>0.12113430098</v>
      </c>
      <c r="H38" s="18">
        <v>89136.375205335164</v>
      </c>
      <c r="I38" s="60">
        <f>0.24226860196/2</f>
        <v>0.12113430098</v>
      </c>
      <c r="J38" s="19">
        <v>177422.62479875208</v>
      </c>
      <c r="K38" s="20">
        <f>J38+H38</f>
        <v>266559.00000408723</v>
      </c>
      <c r="M38" s="70"/>
    </row>
    <row r="39" spans="1:13" outlineLevel="1" x14ac:dyDescent="0.25">
      <c r="A39" s="155"/>
      <c r="B39" s="156" t="s">
        <v>12</v>
      </c>
      <c r="C39" s="153">
        <v>45274</v>
      </c>
      <c r="D39" s="153">
        <v>45281</v>
      </c>
      <c r="E39" s="153">
        <v>45282</v>
      </c>
      <c r="F39" s="148">
        <v>45473</v>
      </c>
      <c r="G39" s="58">
        <v>0.30051039776999999</v>
      </c>
      <c r="H39" s="12">
        <v>221129.83153428882</v>
      </c>
      <c r="I39" s="58">
        <v>0.30051039776999999</v>
      </c>
      <c r="J39" s="6">
        <v>440150.66847559105</v>
      </c>
      <c r="K39" s="4">
        <f>J39+H39</f>
        <v>661280.50000987994</v>
      </c>
      <c r="M39" s="70"/>
    </row>
    <row r="40" spans="1:13" outlineLevel="1" x14ac:dyDescent="0.25">
      <c r="A40" s="155"/>
      <c r="B40" s="157"/>
      <c r="C40" s="154"/>
      <c r="D40" s="154"/>
      <c r="E40" s="154"/>
      <c r="F40" s="149">
        <v>45656</v>
      </c>
      <c r="G40" s="60">
        <v>0.30051039776999999</v>
      </c>
      <c r="H40" s="18">
        <v>221129.83153428882</v>
      </c>
      <c r="I40" s="60">
        <v>0.30051039776999999</v>
      </c>
      <c r="J40" s="19">
        <v>440150.66847559105</v>
      </c>
      <c r="K40" s="20">
        <f>J40+H40</f>
        <v>661280.50000987994</v>
      </c>
      <c r="M40" s="70"/>
    </row>
    <row r="41" spans="1:13" outlineLevel="1" x14ac:dyDescent="0.25">
      <c r="A41" s="155"/>
      <c r="B41" s="156" t="s">
        <v>12</v>
      </c>
      <c r="C41" s="176">
        <v>45189</v>
      </c>
      <c r="D41" s="184">
        <v>45194</v>
      </c>
      <c r="E41" s="184">
        <v>45195</v>
      </c>
      <c r="F41" s="148">
        <v>45473</v>
      </c>
      <c r="G41" s="58">
        <v>9.4971447819999999E-2</v>
      </c>
      <c r="H41" s="12">
        <v>69884.504539099304</v>
      </c>
      <c r="I41" s="58">
        <v>9.4971447819999999E-2</v>
      </c>
      <c r="J41" s="6">
        <v>139102.49546859702</v>
      </c>
      <c r="K41" s="4">
        <v>208987.00000769633</v>
      </c>
      <c r="M41" s="70"/>
    </row>
    <row r="42" spans="1:13" outlineLevel="1" x14ac:dyDescent="0.25">
      <c r="A42" s="155"/>
      <c r="B42" s="157"/>
      <c r="C42" s="175"/>
      <c r="D42" s="185"/>
      <c r="E42" s="185"/>
      <c r="F42" s="149">
        <v>45656</v>
      </c>
      <c r="G42" s="60">
        <v>9.4971447819999999E-2</v>
      </c>
      <c r="H42" s="18">
        <v>69884.504539099304</v>
      </c>
      <c r="I42" s="60">
        <v>9.4971447819999999E-2</v>
      </c>
      <c r="J42" s="19">
        <v>139102.49546859702</v>
      </c>
      <c r="K42" s="20">
        <v>208987.00000769633</v>
      </c>
      <c r="M42" s="70"/>
    </row>
    <row r="43" spans="1:13" outlineLevel="1" x14ac:dyDescent="0.25">
      <c r="A43" s="155"/>
      <c r="B43" s="156" t="s">
        <v>12</v>
      </c>
      <c r="C43" s="176">
        <v>45097</v>
      </c>
      <c r="D43" s="184">
        <v>45100</v>
      </c>
      <c r="E43" s="184">
        <v>45103</v>
      </c>
      <c r="F43" s="148">
        <v>45473</v>
      </c>
      <c r="G43" s="58">
        <v>9.6949999999999995E-2</v>
      </c>
      <c r="H43" s="12">
        <v>71343</v>
      </c>
      <c r="I43" s="58">
        <v>9.6949999999999995E-2</v>
      </c>
      <c r="J43" s="6">
        <v>142006</v>
      </c>
      <c r="K43" s="4">
        <f>J43+H43</f>
        <v>213349</v>
      </c>
      <c r="M43" s="70"/>
    </row>
    <row r="44" spans="1:13" outlineLevel="1" x14ac:dyDescent="0.25">
      <c r="A44" s="155"/>
      <c r="B44" s="157"/>
      <c r="C44" s="175"/>
      <c r="D44" s="185"/>
      <c r="E44" s="185"/>
      <c r="F44" s="149">
        <v>45656</v>
      </c>
      <c r="G44" s="60">
        <v>9.6949999999999995E-2</v>
      </c>
      <c r="H44" s="18">
        <v>71343</v>
      </c>
      <c r="I44" s="60">
        <v>9.6949999999999995E-2</v>
      </c>
      <c r="J44" s="19">
        <v>142006</v>
      </c>
      <c r="K44" s="20">
        <f>J44+H44</f>
        <v>213349</v>
      </c>
      <c r="M44" s="70"/>
    </row>
    <row r="45" spans="1:13" outlineLevel="1" x14ac:dyDescent="0.25">
      <c r="A45" s="155"/>
      <c r="B45" s="156" t="s">
        <v>12</v>
      </c>
      <c r="C45" s="176">
        <v>45007</v>
      </c>
      <c r="D45" s="184">
        <v>45012</v>
      </c>
      <c r="E45" s="184">
        <v>45013</v>
      </c>
      <c r="F45" s="152">
        <v>45473</v>
      </c>
      <c r="G45" s="58">
        <f>0.19278403644/2</f>
        <v>9.639201822E-2</v>
      </c>
      <c r="H45" s="12">
        <v>70929.827747765856</v>
      </c>
      <c r="I45" s="58">
        <f>0.19278403644/2</f>
        <v>9.639201822E-2</v>
      </c>
      <c r="J45" s="6">
        <v>141183.17226319897</v>
      </c>
      <c r="K45" s="4">
        <f>J45+H45</f>
        <v>212113.00001096481</v>
      </c>
    </row>
    <row r="46" spans="1:13" outlineLevel="1" x14ac:dyDescent="0.25">
      <c r="A46" s="155"/>
      <c r="B46" s="156"/>
      <c r="C46" s="176"/>
      <c r="D46" s="184"/>
      <c r="E46" s="184"/>
      <c r="F46" s="152">
        <v>45656</v>
      </c>
      <c r="G46" s="58">
        <f>0.19278403644/2</f>
        <v>9.639201822E-2</v>
      </c>
      <c r="H46" s="12">
        <v>70929.827747765856</v>
      </c>
      <c r="I46" s="58">
        <f>0.19278403644/2</f>
        <v>9.639201822E-2</v>
      </c>
      <c r="J46" s="6">
        <v>141183.17226319897</v>
      </c>
      <c r="K46" s="4">
        <f>J46+H46</f>
        <v>212113.00001096481</v>
      </c>
    </row>
    <row r="47" spans="1:13" x14ac:dyDescent="0.25">
      <c r="A47" s="155"/>
      <c r="B47" s="136" t="s">
        <v>13</v>
      </c>
      <c r="C47" s="74" t="s">
        <v>14</v>
      </c>
      <c r="D47" s="86" t="s">
        <v>14</v>
      </c>
      <c r="E47" s="74" t="s">
        <v>14</v>
      </c>
      <c r="F47" s="87" t="s">
        <v>14</v>
      </c>
      <c r="G47" s="59">
        <f>SUM(G36:G46)</f>
        <v>1.4199163295800001</v>
      </c>
      <c r="H47" s="25">
        <f>SUM(H36:H46)</f>
        <v>1044847.0780529781</v>
      </c>
      <c r="I47" s="59">
        <f>SUM(I36:I46)</f>
        <v>1.4199163295800001</v>
      </c>
      <c r="J47" s="25">
        <f>SUM(J36:J46)</f>
        <v>2079729.9220122781</v>
      </c>
      <c r="K47" s="25">
        <f>SUM(K36:K46)</f>
        <v>3124577.3000652571</v>
      </c>
      <c r="L47" s="107">
        <v>5766835</v>
      </c>
    </row>
    <row r="48" spans="1:13" ht="7.5" customHeight="1" x14ac:dyDescent="0.25">
      <c r="A48" s="29"/>
      <c r="B48" s="29"/>
      <c r="C48" s="73"/>
      <c r="D48" s="84"/>
      <c r="E48" s="73"/>
      <c r="G48" s="57"/>
      <c r="H48" s="16"/>
      <c r="J48" s="15"/>
      <c r="K48" s="30"/>
    </row>
    <row r="49" spans="1:21" outlineLevel="1" x14ac:dyDescent="0.25">
      <c r="A49" s="155">
        <v>2022</v>
      </c>
      <c r="B49" s="156" t="s">
        <v>16</v>
      </c>
      <c r="C49" s="176">
        <v>45043</v>
      </c>
      <c r="D49" s="177">
        <v>45043</v>
      </c>
      <c r="E49" s="176">
        <v>45044</v>
      </c>
      <c r="F49" s="85">
        <v>45107</v>
      </c>
      <c r="G49" s="58">
        <v>5.653493004E-2</v>
      </c>
      <c r="H49" s="12">
        <v>41601.088176377365</v>
      </c>
      <c r="I49" s="58">
        <v>5.653493004E-2</v>
      </c>
      <c r="J49" s="6">
        <v>82805.411839266948</v>
      </c>
      <c r="K49" s="4">
        <f>J49+H49</f>
        <v>124406.50001564431</v>
      </c>
    </row>
    <row r="50" spans="1:21" outlineLevel="1" x14ac:dyDescent="0.25">
      <c r="A50" s="155"/>
      <c r="B50" s="157"/>
      <c r="C50" s="175"/>
      <c r="D50" s="178"/>
      <c r="E50" s="175"/>
      <c r="F50" s="75">
        <v>45290</v>
      </c>
      <c r="G50" s="60">
        <v>5.653493004E-2</v>
      </c>
      <c r="H50" s="18">
        <v>41601.088176377365</v>
      </c>
      <c r="I50" s="60">
        <v>5.653493004E-2</v>
      </c>
      <c r="J50" s="19">
        <v>82805.411839266948</v>
      </c>
      <c r="K50" s="20">
        <f>J50+H50</f>
        <v>124406.50001564431</v>
      </c>
      <c r="M50" s="156"/>
      <c r="N50" s="163"/>
      <c r="O50" s="163"/>
      <c r="P50" s="142"/>
      <c r="Q50" s="55"/>
      <c r="R50" s="12"/>
      <c r="S50" s="58"/>
      <c r="T50" s="6"/>
      <c r="U50" s="4"/>
    </row>
    <row r="51" spans="1:21" outlineLevel="1" x14ac:dyDescent="0.25">
      <c r="A51" s="155"/>
      <c r="B51" s="156" t="s">
        <v>12</v>
      </c>
      <c r="C51" s="176">
        <v>44917</v>
      </c>
      <c r="D51" s="177">
        <v>44922</v>
      </c>
      <c r="E51" s="176">
        <v>44923</v>
      </c>
      <c r="F51" s="85">
        <v>45107</v>
      </c>
      <c r="G51" s="58">
        <f>0.23426869112/2</f>
        <v>0.11713434556000001</v>
      </c>
      <c r="H51" s="12">
        <v>86193.017921417704</v>
      </c>
      <c r="I51" s="58">
        <f>0.23426869112/2</f>
        <v>0.11713434556000001</v>
      </c>
      <c r="J51" s="6">
        <v>171563.982086053</v>
      </c>
      <c r="K51" s="4">
        <f t="shared" ref="K51:K75" si="5">J51+H51</f>
        <v>257757.00000747072</v>
      </c>
      <c r="L51" s="5"/>
      <c r="M51" s="156"/>
      <c r="N51" s="163"/>
      <c r="O51" s="163"/>
      <c r="P51" s="142"/>
      <c r="Q51" s="55"/>
      <c r="R51" s="12"/>
      <c r="S51" s="58"/>
      <c r="T51" s="6"/>
      <c r="U51" s="4"/>
    </row>
    <row r="52" spans="1:21" outlineLevel="1" x14ac:dyDescent="0.25">
      <c r="A52" s="155"/>
      <c r="B52" s="157"/>
      <c r="C52" s="175"/>
      <c r="D52" s="178"/>
      <c r="E52" s="175"/>
      <c r="F52" s="75">
        <v>45290</v>
      </c>
      <c r="G52" s="60">
        <f>0.23426869112/2</f>
        <v>0.11713434556000001</v>
      </c>
      <c r="H52" s="18">
        <v>86193.017921417704</v>
      </c>
      <c r="I52" s="60">
        <f>0.23426869112/2</f>
        <v>0.11713434556000001</v>
      </c>
      <c r="J52" s="19">
        <v>171563.982086053</v>
      </c>
      <c r="K52" s="20">
        <f t="shared" si="5"/>
        <v>257757.00000747072</v>
      </c>
      <c r="L52" s="5"/>
    </row>
    <row r="53" spans="1:21" outlineLevel="1" x14ac:dyDescent="0.25">
      <c r="A53" s="155"/>
      <c r="B53" s="160" t="s">
        <v>12</v>
      </c>
      <c r="C53" s="174">
        <v>44909</v>
      </c>
      <c r="D53" s="174">
        <v>44916</v>
      </c>
      <c r="E53" s="174">
        <v>44917</v>
      </c>
      <c r="F53" s="88">
        <v>45107</v>
      </c>
      <c r="G53" s="61">
        <f>0.18114181218/2</f>
        <v>9.057090609E-2</v>
      </c>
      <c r="H53" s="14">
        <v>66646.376811621201</v>
      </c>
      <c r="I53" s="61">
        <f>0.18114181218/2</f>
        <v>9.057090609E-2</v>
      </c>
      <c r="J53" s="7">
        <v>132657.123200325</v>
      </c>
      <c r="K53" s="11">
        <f t="shared" si="5"/>
        <v>199303.50001194619</v>
      </c>
      <c r="L53" s="5"/>
    </row>
    <row r="54" spans="1:21" outlineLevel="1" x14ac:dyDescent="0.25">
      <c r="A54" s="155"/>
      <c r="B54" s="157"/>
      <c r="C54" s="175"/>
      <c r="D54" s="175"/>
      <c r="E54" s="175"/>
      <c r="F54" s="75">
        <v>45290</v>
      </c>
      <c r="G54" s="60">
        <f>0.18114181218/2</f>
        <v>9.057090609E-2</v>
      </c>
      <c r="H54" s="18">
        <v>66646.376811621201</v>
      </c>
      <c r="I54" s="60">
        <f>0.18114181218/2</f>
        <v>9.057090609E-2</v>
      </c>
      <c r="J54" s="21">
        <v>132657.123200325</v>
      </c>
      <c r="K54" s="20">
        <f t="shared" si="5"/>
        <v>199303.50001194619</v>
      </c>
      <c r="L54" s="5"/>
    </row>
    <row r="55" spans="1:21" outlineLevel="1" x14ac:dyDescent="0.25">
      <c r="A55" s="155"/>
      <c r="B55" s="160" t="s">
        <v>12</v>
      </c>
      <c r="C55" s="174">
        <v>44824</v>
      </c>
      <c r="D55" s="179" t="s">
        <v>19</v>
      </c>
      <c r="E55" s="174">
        <v>44830</v>
      </c>
      <c r="F55" s="88">
        <v>45107</v>
      </c>
      <c r="G55" s="61">
        <f>0.21428027494/2</f>
        <v>0.10714013746999999</v>
      </c>
      <c r="H55" s="14">
        <v>78838.804661542104</v>
      </c>
      <c r="I55" s="61">
        <f>0.21428027494/2</f>
        <v>0.10714013746999999</v>
      </c>
      <c r="J55" s="8">
        <v>156925.695338458</v>
      </c>
      <c r="K55" s="11">
        <f t="shared" si="5"/>
        <v>235764.50000000012</v>
      </c>
      <c r="L55" s="5"/>
    </row>
    <row r="56" spans="1:21" outlineLevel="1" x14ac:dyDescent="0.25">
      <c r="A56" s="155"/>
      <c r="B56" s="157"/>
      <c r="C56" s="175"/>
      <c r="D56" s="178"/>
      <c r="E56" s="175"/>
      <c r="F56" s="75">
        <v>45290</v>
      </c>
      <c r="G56" s="60">
        <f>0.21428027494/2</f>
        <v>0.10714013746999999</v>
      </c>
      <c r="H56" s="18">
        <v>78838.804661542104</v>
      </c>
      <c r="I56" s="60">
        <f>0.21428027494/2</f>
        <v>0.10714013746999999</v>
      </c>
      <c r="J56" s="19">
        <v>156925.695338458</v>
      </c>
      <c r="K56" s="20">
        <f t="shared" si="5"/>
        <v>235764.50000000012</v>
      </c>
      <c r="L56" s="5"/>
    </row>
    <row r="57" spans="1:21" outlineLevel="1" x14ac:dyDescent="0.25">
      <c r="A57" s="155"/>
      <c r="B57" s="160" t="s">
        <v>12</v>
      </c>
      <c r="C57" s="174">
        <v>44727</v>
      </c>
      <c r="D57" s="183">
        <v>44736</v>
      </c>
      <c r="E57" s="174">
        <v>44739</v>
      </c>
      <c r="F57" s="88">
        <v>45107</v>
      </c>
      <c r="G57" s="61">
        <f>0.160416299/2</f>
        <v>8.0208149500000006E-2</v>
      </c>
      <c r="H57" s="14">
        <v>59020.968053780503</v>
      </c>
      <c r="I57" s="61">
        <f>0.160416299/2</f>
        <v>8.0208149500000006E-2</v>
      </c>
      <c r="J57" s="8">
        <v>117479.031945628</v>
      </c>
      <c r="K57" s="11">
        <f t="shared" si="5"/>
        <v>176499.99999940849</v>
      </c>
      <c r="L57" s="5"/>
    </row>
    <row r="58" spans="1:21" outlineLevel="1" x14ac:dyDescent="0.25">
      <c r="A58" s="155"/>
      <c r="B58" s="157"/>
      <c r="C58" s="175"/>
      <c r="D58" s="178"/>
      <c r="E58" s="175"/>
      <c r="F58" s="75">
        <v>45290</v>
      </c>
      <c r="G58" s="60">
        <f>0.160416299/2</f>
        <v>8.0208149500000006E-2</v>
      </c>
      <c r="H58" s="18">
        <v>59020.968053780503</v>
      </c>
      <c r="I58" s="60">
        <f>0.160416299/2</f>
        <v>8.0208149500000006E-2</v>
      </c>
      <c r="J58" s="19">
        <v>117479.031945628</v>
      </c>
      <c r="K58" s="19">
        <f t="shared" si="5"/>
        <v>176499.99999940849</v>
      </c>
      <c r="L58" s="5"/>
    </row>
    <row r="59" spans="1:21" outlineLevel="1" x14ac:dyDescent="0.25">
      <c r="A59" s="155"/>
      <c r="B59" s="140" t="s">
        <v>12</v>
      </c>
      <c r="C59" s="145">
        <v>44643</v>
      </c>
      <c r="D59" s="150">
        <v>44648</v>
      </c>
      <c r="E59" s="145">
        <v>44649</v>
      </c>
      <c r="F59" s="88">
        <v>44924</v>
      </c>
      <c r="G59" s="61">
        <v>0.14473821881000001</v>
      </c>
      <c r="H59" s="14">
        <v>81927.122752048614</v>
      </c>
      <c r="I59" s="61">
        <v>0.14473821881000001</v>
      </c>
      <c r="J59" s="8">
        <v>163072.87724301894</v>
      </c>
      <c r="K59" s="8">
        <f>J59+H59</f>
        <v>244999.99999506754</v>
      </c>
      <c r="L59" s="5"/>
    </row>
    <row r="60" spans="1:21" x14ac:dyDescent="0.25">
      <c r="A60" s="155"/>
      <c r="B60" s="136" t="s">
        <v>13</v>
      </c>
      <c r="C60" s="74" t="s">
        <v>14</v>
      </c>
      <c r="D60" s="86" t="s">
        <v>14</v>
      </c>
      <c r="E60" s="74" t="s">
        <v>14</v>
      </c>
      <c r="F60" s="87" t="s">
        <v>14</v>
      </c>
      <c r="G60" s="59">
        <f>SUM(G49:G59)</f>
        <v>1.04791515613</v>
      </c>
      <c r="H60" s="24">
        <f>SUM(H49:H59)</f>
        <v>746527.6340015264</v>
      </c>
      <c r="I60" s="59">
        <f>SUM(I49:I59)</f>
        <v>1.04791515613</v>
      </c>
      <c r="J60" s="25">
        <f>SUM(J49:J59)</f>
        <v>1485935.3660624812</v>
      </c>
      <c r="K60" s="25">
        <f>SUM(K49:K59)</f>
        <v>2232463.0000640075</v>
      </c>
      <c r="L60" s="49">
        <v>4094367</v>
      </c>
      <c r="M60" s="71"/>
    </row>
    <row r="61" spans="1:21" ht="7.5" customHeight="1" x14ac:dyDescent="0.25">
      <c r="A61" s="137"/>
      <c r="B61" s="26"/>
      <c r="C61" s="147"/>
      <c r="D61" s="148"/>
      <c r="E61" s="147"/>
      <c r="F61" s="85"/>
      <c r="G61" s="62"/>
      <c r="H61" s="27"/>
      <c r="I61" s="62"/>
      <c r="J61" s="27"/>
      <c r="K61" s="27"/>
      <c r="L61" s="28"/>
    </row>
    <row r="62" spans="1:21" outlineLevel="1" x14ac:dyDescent="0.25">
      <c r="A62" s="155">
        <v>2021</v>
      </c>
      <c r="B62" s="156" t="s">
        <v>16</v>
      </c>
      <c r="C62" s="176">
        <v>44680</v>
      </c>
      <c r="D62" s="176">
        <v>44680</v>
      </c>
      <c r="E62" s="176">
        <v>44683</v>
      </c>
      <c r="F62" s="85">
        <v>44742</v>
      </c>
      <c r="G62" s="58">
        <f>0.59741792736/2</f>
        <v>0.29870896367999999</v>
      </c>
      <c r="H62" s="12">
        <v>169080.19274982371</v>
      </c>
      <c r="I62" s="58">
        <f>0.59741792736/2</f>
        <v>0.29870896367999999</v>
      </c>
      <c r="J62" s="6">
        <v>336547.80725017627</v>
      </c>
      <c r="K62" s="6">
        <f t="shared" si="5"/>
        <v>505628</v>
      </c>
      <c r="L62" s="5"/>
      <c r="M62" s="71"/>
    </row>
    <row r="63" spans="1:21" outlineLevel="1" x14ac:dyDescent="0.25">
      <c r="A63" s="155"/>
      <c r="B63" s="157"/>
      <c r="C63" s="175"/>
      <c r="D63" s="175"/>
      <c r="E63" s="175"/>
      <c r="F63" s="75">
        <v>44924</v>
      </c>
      <c r="G63" s="60">
        <f>0.59741792736/2</f>
        <v>0.29870896367999999</v>
      </c>
      <c r="H63" s="18">
        <v>169080.19274982371</v>
      </c>
      <c r="I63" s="60">
        <f>0.59741792736/2</f>
        <v>0.29870896367999999</v>
      </c>
      <c r="J63" s="19">
        <v>336547.80725017627</v>
      </c>
      <c r="K63" s="19">
        <f t="shared" si="5"/>
        <v>505628</v>
      </c>
      <c r="L63" s="5"/>
    </row>
    <row r="64" spans="1:21" outlineLevel="1" x14ac:dyDescent="0.25">
      <c r="A64" s="155"/>
      <c r="B64" s="140" t="s">
        <v>18</v>
      </c>
      <c r="C64" s="147">
        <v>44680</v>
      </c>
      <c r="D64" s="89">
        <v>44680</v>
      </c>
      <c r="E64" s="89">
        <v>44683</v>
      </c>
      <c r="F64" s="88">
        <v>44685</v>
      </c>
      <c r="G64" s="61">
        <v>0</v>
      </c>
      <c r="H64" s="13">
        <v>0</v>
      </c>
      <c r="I64" s="61">
        <v>0</v>
      </c>
      <c r="J64" s="13">
        <v>0</v>
      </c>
      <c r="K64" s="50">
        <v>0.29999999976000002</v>
      </c>
      <c r="L64" s="5"/>
    </row>
    <row r="65" spans="1:13" outlineLevel="1" x14ac:dyDescent="0.25">
      <c r="A65" s="155"/>
      <c r="B65" s="160" t="s">
        <v>12</v>
      </c>
      <c r="C65" s="174">
        <v>44540</v>
      </c>
      <c r="D65" s="172">
        <v>44551</v>
      </c>
      <c r="E65" s="174">
        <v>44552</v>
      </c>
      <c r="F65" s="88">
        <v>44742</v>
      </c>
      <c r="G65" s="61">
        <f>0.5643502659/2</f>
        <v>0.28217513295000002</v>
      </c>
      <c r="H65" s="14">
        <v>159721.44016168499</v>
      </c>
      <c r="I65" s="61">
        <f>0.5643502659/2</f>
        <v>0.28217513295000002</v>
      </c>
      <c r="J65" s="8">
        <v>317919.55984336539</v>
      </c>
      <c r="K65" s="8">
        <f>J65+H65</f>
        <v>477641.00000505039</v>
      </c>
      <c r="L65" s="5"/>
    </row>
    <row r="66" spans="1:13" outlineLevel="1" x14ac:dyDescent="0.25">
      <c r="A66" s="155"/>
      <c r="B66" s="157"/>
      <c r="C66" s="175"/>
      <c r="D66" s="173"/>
      <c r="E66" s="175"/>
      <c r="F66" s="75">
        <v>44924</v>
      </c>
      <c r="G66" s="60">
        <f>0.5643502659/2</f>
        <v>0.28217513295000002</v>
      </c>
      <c r="H66" s="18">
        <v>159721.44016168499</v>
      </c>
      <c r="I66" s="60">
        <f>0.5643502659/2</f>
        <v>0.28217513295000002</v>
      </c>
      <c r="J66" s="19">
        <v>317919.55984336539</v>
      </c>
      <c r="K66" s="19">
        <f>J66+H66</f>
        <v>477641.00000505039</v>
      </c>
      <c r="L66" s="5"/>
    </row>
    <row r="67" spans="1:13" x14ac:dyDescent="0.25">
      <c r="A67" s="155"/>
      <c r="B67" s="136" t="s">
        <v>13</v>
      </c>
      <c r="C67" s="74" t="s">
        <v>14</v>
      </c>
      <c r="D67" s="86" t="s">
        <v>14</v>
      </c>
      <c r="E67" s="74" t="s">
        <v>14</v>
      </c>
      <c r="F67" s="87" t="s">
        <v>14</v>
      </c>
      <c r="G67" s="59">
        <f>SUM(G62:G66)</f>
        <v>1.1617681932599999</v>
      </c>
      <c r="H67" s="25">
        <f>SUM(H62:H66)</f>
        <v>657603.26582301734</v>
      </c>
      <c r="I67" s="59">
        <f>SUM(I62:I66)</f>
        <v>1.1617681932599999</v>
      </c>
      <c r="J67" s="25">
        <f>SUM(J62:J66)</f>
        <v>1308934.7341870833</v>
      </c>
      <c r="K67" s="25">
        <f>SUM(K62:K66)</f>
        <v>1966538.3000101005</v>
      </c>
      <c r="L67" s="25">
        <v>3752869</v>
      </c>
      <c r="M67" s="71"/>
    </row>
    <row r="68" spans="1:13" ht="7.5" customHeight="1" x14ac:dyDescent="0.25">
      <c r="A68" s="137"/>
      <c r="B68" s="26"/>
      <c r="C68" s="147"/>
      <c r="D68" s="148"/>
      <c r="E68" s="147"/>
      <c r="F68" s="85"/>
      <c r="G68" s="62"/>
      <c r="H68" s="27"/>
      <c r="I68" s="62"/>
      <c r="J68" s="27"/>
      <c r="K68" s="27"/>
      <c r="L68" s="27"/>
    </row>
    <row r="69" spans="1:13" outlineLevel="1" x14ac:dyDescent="0.25">
      <c r="A69" s="155">
        <v>2020</v>
      </c>
      <c r="B69" s="156" t="s">
        <v>16</v>
      </c>
      <c r="C69" s="176">
        <v>44316</v>
      </c>
      <c r="D69" s="176">
        <v>44316</v>
      </c>
      <c r="E69" s="176">
        <v>44319</v>
      </c>
      <c r="F69" s="85">
        <v>44377</v>
      </c>
      <c r="G69" s="58">
        <f>0.61169613494/2</f>
        <v>0.30584806746999998</v>
      </c>
      <c r="H69" s="12">
        <v>155269.95508737362</v>
      </c>
      <c r="I69" s="58">
        <f>0.61169613494/2</f>
        <v>0.30584806746999998</v>
      </c>
      <c r="J69" s="6">
        <v>309059.04490868474</v>
      </c>
      <c r="K69" s="6">
        <f t="shared" si="5"/>
        <v>464328.99999605835</v>
      </c>
      <c r="L69" s="5"/>
    </row>
    <row r="70" spans="1:13" outlineLevel="1" x14ac:dyDescent="0.25">
      <c r="A70" s="155"/>
      <c r="B70" s="157"/>
      <c r="C70" s="175"/>
      <c r="D70" s="175"/>
      <c r="E70" s="175"/>
      <c r="F70" s="75">
        <v>44559</v>
      </c>
      <c r="G70" s="60">
        <f>0.61169613494/2</f>
        <v>0.30584806746999998</v>
      </c>
      <c r="H70" s="18">
        <v>155269.95508737362</v>
      </c>
      <c r="I70" s="60">
        <f>0.61169613494/2</f>
        <v>0.30584806746999998</v>
      </c>
      <c r="J70" s="19">
        <v>309059.04490868474</v>
      </c>
      <c r="K70" s="19">
        <f t="shared" si="5"/>
        <v>464328.99999605835</v>
      </c>
      <c r="L70" s="5"/>
    </row>
    <row r="71" spans="1:13" outlineLevel="1" x14ac:dyDescent="0.25">
      <c r="A71" s="155"/>
      <c r="B71" s="137" t="s">
        <v>18</v>
      </c>
      <c r="C71" s="147">
        <v>44316</v>
      </c>
      <c r="D71" s="147">
        <v>44316</v>
      </c>
      <c r="E71" s="147">
        <v>44319</v>
      </c>
      <c r="F71" s="85">
        <v>44321</v>
      </c>
      <c r="G71" s="61">
        <v>0</v>
      </c>
      <c r="H71" s="13">
        <v>0</v>
      </c>
      <c r="I71" s="61">
        <v>0</v>
      </c>
      <c r="J71" s="13">
        <v>0</v>
      </c>
      <c r="K71" s="50">
        <v>0.11496899948</v>
      </c>
      <c r="L71" s="5"/>
    </row>
    <row r="72" spans="1:13" outlineLevel="1" x14ac:dyDescent="0.25">
      <c r="A72" s="155"/>
      <c r="B72" s="160" t="s">
        <v>12</v>
      </c>
      <c r="C72" s="174">
        <v>44188</v>
      </c>
      <c r="D72" s="179">
        <v>44195</v>
      </c>
      <c r="E72" s="174">
        <v>44200</v>
      </c>
      <c r="F72" s="88">
        <v>44377</v>
      </c>
      <c r="G72" s="61">
        <f>0.28553346242/2</f>
        <v>0.14276673121</v>
      </c>
      <c r="H72" s="14">
        <v>72478.417556528104</v>
      </c>
      <c r="I72" s="61">
        <f>0.28553346242/2</f>
        <v>0.14276673121</v>
      </c>
      <c r="J72" s="8">
        <v>144265.58244258151</v>
      </c>
      <c r="K72" s="11">
        <f t="shared" si="5"/>
        <v>216743.9999991096</v>
      </c>
      <c r="L72" s="5"/>
    </row>
    <row r="73" spans="1:13" outlineLevel="1" x14ac:dyDescent="0.25">
      <c r="A73" s="155"/>
      <c r="B73" s="157"/>
      <c r="C73" s="175"/>
      <c r="D73" s="178"/>
      <c r="E73" s="175"/>
      <c r="F73" s="75">
        <v>44559</v>
      </c>
      <c r="G73" s="60">
        <f>0.28553346242/2</f>
        <v>0.14276673121</v>
      </c>
      <c r="H73" s="18">
        <v>72478.417556528104</v>
      </c>
      <c r="I73" s="60">
        <f>0.28553346242/2</f>
        <v>0.14276673121</v>
      </c>
      <c r="J73" s="19">
        <v>144265.58244258151</v>
      </c>
      <c r="K73" s="20">
        <f t="shared" si="5"/>
        <v>216743.9999991096</v>
      </c>
      <c r="L73" s="5"/>
    </row>
    <row r="74" spans="1:13" outlineLevel="1" x14ac:dyDescent="0.25">
      <c r="A74" s="155"/>
      <c r="B74" s="160" t="s">
        <v>12</v>
      </c>
      <c r="C74" s="174">
        <v>44096</v>
      </c>
      <c r="D74" s="179">
        <v>44099</v>
      </c>
      <c r="E74" s="174">
        <v>44102</v>
      </c>
      <c r="F74" s="88">
        <v>44377</v>
      </c>
      <c r="G74" s="61">
        <f>0.07904259285/2</f>
        <v>3.9521296424999998E-2</v>
      </c>
      <c r="H74" s="14">
        <v>20063.785171722371</v>
      </c>
      <c r="I74" s="61">
        <f>0.07904259285/2</f>
        <v>3.9521296424999998E-2</v>
      </c>
      <c r="J74" s="8">
        <v>39936.214826211391</v>
      </c>
      <c r="K74" s="11">
        <f t="shared" si="5"/>
        <v>59999.999997933759</v>
      </c>
      <c r="L74" s="5"/>
    </row>
    <row r="75" spans="1:13" outlineLevel="1" x14ac:dyDescent="0.25">
      <c r="A75" s="155"/>
      <c r="B75" s="156"/>
      <c r="C75" s="176"/>
      <c r="D75" s="177"/>
      <c r="E75" s="176"/>
      <c r="F75" s="85">
        <v>44559</v>
      </c>
      <c r="G75" s="58">
        <f>0.07904259285/2</f>
        <v>3.9521296424999998E-2</v>
      </c>
      <c r="H75" s="12">
        <v>20063.785171722371</v>
      </c>
      <c r="I75" s="58">
        <f>0.07904259285/2</f>
        <v>3.9521296424999998E-2</v>
      </c>
      <c r="J75" s="6">
        <v>39936.214826211391</v>
      </c>
      <c r="K75" s="4">
        <f t="shared" si="5"/>
        <v>59999.999997933759</v>
      </c>
      <c r="L75" s="5"/>
    </row>
    <row r="76" spans="1:13" x14ac:dyDescent="0.25">
      <c r="A76" s="155"/>
      <c r="B76" s="136" t="s">
        <v>13</v>
      </c>
      <c r="C76" s="74" t="s">
        <v>14</v>
      </c>
      <c r="D76" s="86" t="s">
        <v>14</v>
      </c>
      <c r="E76" s="74" t="s">
        <v>14</v>
      </c>
      <c r="F76" s="87" t="s">
        <v>14</v>
      </c>
      <c r="G76" s="59">
        <f>SUM(G69:G75)</f>
        <v>0.97627219021</v>
      </c>
      <c r="H76" s="25">
        <f>SUM(H69:H75)</f>
        <v>495624.31563124817</v>
      </c>
      <c r="I76" s="59">
        <f>SUM(I69:I75)</f>
        <v>0.97627219021</v>
      </c>
      <c r="J76" s="25">
        <f>SUM(J69:J75)</f>
        <v>986521.68435495533</v>
      </c>
      <c r="K76" s="25">
        <f>SUM(K69:K75)</f>
        <v>1482146.1149552031</v>
      </c>
      <c r="L76" s="25">
        <v>2865121</v>
      </c>
      <c r="M76" s="71"/>
    </row>
    <row r="77" spans="1:13" ht="6.75" customHeight="1" x14ac:dyDescent="0.25">
      <c r="A77" s="137"/>
      <c r="B77" s="26"/>
      <c r="C77" s="147"/>
      <c r="D77" s="148"/>
      <c r="E77" s="147"/>
      <c r="F77" s="85"/>
      <c r="G77" s="62"/>
      <c r="H77" s="27"/>
      <c r="I77" s="62"/>
      <c r="J77" s="27"/>
      <c r="K77" s="27"/>
      <c r="L77" s="27"/>
    </row>
    <row r="78" spans="1:13" outlineLevel="1" x14ac:dyDescent="0.25">
      <c r="A78" s="155">
        <v>2019</v>
      </c>
      <c r="B78" s="138" t="s">
        <v>16</v>
      </c>
      <c r="C78" s="146">
        <v>44043</v>
      </c>
      <c r="D78" s="146">
        <v>44043</v>
      </c>
      <c r="E78" s="146">
        <v>44046</v>
      </c>
      <c r="F78" s="75">
        <v>44195</v>
      </c>
      <c r="G78" s="60">
        <v>0.2497483385</v>
      </c>
      <c r="H78" s="18">
        <v>121780.82229309974</v>
      </c>
      <c r="I78" s="60">
        <v>0.2497483385</v>
      </c>
      <c r="J78" s="19">
        <f>242400177.700337/1000</f>
        <v>242400.17770033699</v>
      </c>
      <c r="K78" s="19">
        <f t="shared" ref="K78:K99" si="6">J78+H78</f>
        <v>364180.99999343674</v>
      </c>
      <c r="L78" s="9"/>
    </row>
    <row r="79" spans="1:13" outlineLevel="1" x14ac:dyDescent="0.25">
      <c r="A79" s="155"/>
      <c r="B79" s="137" t="s">
        <v>18</v>
      </c>
      <c r="C79" s="146">
        <v>44043</v>
      </c>
      <c r="D79" s="146">
        <v>44043</v>
      </c>
      <c r="E79" s="147">
        <v>44046</v>
      </c>
      <c r="F79" s="85">
        <v>44048</v>
      </c>
      <c r="G79" s="61">
        <v>0</v>
      </c>
      <c r="H79" s="13">
        <v>0</v>
      </c>
      <c r="I79" s="61">
        <v>0</v>
      </c>
      <c r="J79" s="13">
        <v>0</v>
      </c>
      <c r="K79" s="50">
        <v>4.1131032060000003E-2</v>
      </c>
      <c r="L79" s="9"/>
    </row>
    <row r="80" spans="1:13" outlineLevel="1" x14ac:dyDescent="0.25">
      <c r="A80" s="155"/>
      <c r="B80" s="140" t="s">
        <v>12</v>
      </c>
      <c r="C80" s="145">
        <v>43817</v>
      </c>
      <c r="D80" s="145">
        <v>43822</v>
      </c>
      <c r="E80" s="145">
        <v>43825</v>
      </c>
      <c r="F80" s="88">
        <v>44195</v>
      </c>
      <c r="G80" s="61">
        <v>0.27431232107999998</v>
      </c>
      <c r="H80" s="14">
        <v>133758.56763207735</v>
      </c>
      <c r="I80" s="61">
        <v>0.27431232107999998</v>
      </c>
      <c r="J80" s="8">
        <v>266241.43237366842</v>
      </c>
      <c r="K80" s="8">
        <f t="shared" si="6"/>
        <v>400000.00000574579</v>
      </c>
      <c r="L80" s="9"/>
    </row>
    <row r="81" spans="1:13" x14ac:dyDescent="0.25">
      <c r="A81" s="155"/>
      <c r="B81" s="136" t="s">
        <v>13</v>
      </c>
      <c r="C81" s="74" t="s">
        <v>14</v>
      </c>
      <c r="D81" s="86" t="s">
        <v>14</v>
      </c>
      <c r="E81" s="74" t="s">
        <v>14</v>
      </c>
      <c r="F81" s="87" t="s">
        <v>14</v>
      </c>
      <c r="G81" s="59">
        <f>SUM(G78:G80)</f>
        <v>0.52406065957999992</v>
      </c>
      <c r="H81" s="25">
        <f>SUM(H78:H80)</f>
        <v>255539.38992517709</v>
      </c>
      <c r="I81" s="59">
        <f>SUM(I78:I80)</f>
        <v>0.52406065957999992</v>
      </c>
      <c r="J81" s="25">
        <f>SUM(J78:J80)</f>
        <v>508641.61007400544</v>
      </c>
      <c r="K81" s="25">
        <f>SUM(K78:K80)</f>
        <v>764181.04113021458</v>
      </c>
      <c r="L81" s="25">
        <v>3194353</v>
      </c>
      <c r="M81" s="71"/>
    </row>
    <row r="82" spans="1:13" ht="6.75" customHeight="1" x14ac:dyDescent="0.25">
      <c r="A82" s="137"/>
      <c r="B82" s="26"/>
      <c r="C82" s="147"/>
      <c r="D82" s="148"/>
      <c r="E82" s="147"/>
      <c r="F82" s="85"/>
      <c r="G82" s="62"/>
      <c r="H82" s="27"/>
      <c r="I82" s="62"/>
      <c r="J82" s="27"/>
      <c r="K82" s="27"/>
      <c r="L82" s="27"/>
    </row>
    <row r="83" spans="1:13" outlineLevel="1" x14ac:dyDescent="0.25">
      <c r="A83" s="155">
        <v>2018</v>
      </c>
      <c r="B83" s="137" t="s">
        <v>16</v>
      </c>
      <c r="C83" s="147">
        <v>43588</v>
      </c>
      <c r="D83" s="147">
        <v>43588</v>
      </c>
      <c r="E83" s="147">
        <v>43591</v>
      </c>
      <c r="F83" s="85">
        <v>43826</v>
      </c>
      <c r="G83" s="58">
        <v>0.450798011</v>
      </c>
      <c r="H83" s="12">
        <v>219815.48625066757</v>
      </c>
      <c r="I83" s="58">
        <v>0.450798011</v>
      </c>
      <c r="J83" s="6">
        <v>437534.51426207717</v>
      </c>
      <c r="K83" s="6">
        <f t="shared" si="6"/>
        <v>657350.00051274477</v>
      </c>
      <c r="L83" s="9"/>
    </row>
    <row r="84" spans="1:13" outlineLevel="1" x14ac:dyDescent="0.25">
      <c r="A84" s="155"/>
      <c r="B84" s="160" t="s">
        <v>12</v>
      </c>
      <c r="C84" s="174">
        <v>43452</v>
      </c>
      <c r="D84" s="174">
        <v>43455</v>
      </c>
      <c r="E84" s="174">
        <v>43460</v>
      </c>
      <c r="F84" s="88">
        <v>43644</v>
      </c>
      <c r="G84" s="61">
        <v>7.2006984499999996E-2</v>
      </c>
      <c r="H84" s="14">
        <v>35111.62410898877</v>
      </c>
      <c r="I84" s="61">
        <v>7.2006984499999996E-2</v>
      </c>
      <c r="J84" s="8">
        <v>69888.376208218033</v>
      </c>
      <c r="K84" s="8">
        <f t="shared" si="6"/>
        <v>105000.00031720681</v>
      </c>
      <c r="L84" s="10"/>
    </row>
    <row r="85" spans="1:13" outlineLevel="1" x14ac:dyDescent="0.25">
      <c r="A85" s="155"/>
      <c r="B85" s="156"/>
      <c r="C85" s="176"/>
      <c r="D85" s="176"/>
      <c r="E85" s="176"/>
      <c r="F85" s="85">
        <v>43826</v>
      </c>
      <c r="G85" s="58">
        <v>7.2006984499999996E-2</v>
      </c>
      <c r="H85" s="12">
        <v>35111.62410898877</v>
      </c>
      <c r="I85" s="58">
        <v>7.2006984499999996E-2</v>
      </c>
      <c r="J85" s="6">
        <v>69888.376208218033</v>
      </c>
      <c r="K85" s="6">
        <f t="shared" si="6"/>
        <v>105000.00031720681</v>
      </c>
      <c r="L85" s="9"/>
    </row>
    <row r="86" spans="1:13" x14ac:dyDescent="0.25">
      <c r="A86" s="155"/>
      <c r="B86" s="136" t="s">
        <v>13</v>
      </c>
      <c r="C86" s="74" t="s">
        <v>14</v>
      </c>
      <c r="D86" s="86" t="s">
        <v>14</v>
      </c>
      <c r="E86" s="74" t="s">
        <v>14</v>
      </c>
      <c r="F86" s="87" t="s">
        <v>14</v>
      </c>
      <c r="G86" s="59">
        <f>SUM(G83:G85)</f>
        <v>0.59481198000000002</v>
      </c>
      <c r="H86" s="25">
        <f>SUM(H83:H85)</f>
        <v>290038.73446864513</v>
      </c>
      <c r="I86" s="59">
        <f>SUM(I83:I85)</f>
        <v>0.59481198000000002</v>
      </c>
      <c r="J86" s="25">
        <f>SUM(J83:J85)</f>
        <v>577311.26667851326</v>
      </c>
      <c r="K86" s="25">
        <f>SUM(K83:K85)</f>
        <v>867350.00114715844</v>
      </c>
      <c r="L86" s="25">
        <v>1741713</v>
      </c>
      <c r="M86" s="71"/>
    </row>
    <row r="87" spans="1:13" ht="6.75" customHeight="1" x14ac:dyDescent="0.25">
      <c r="A87" s="137"/>
      <c r="B87" s="26"/>
      <c r="C87" s="147"/>
      <c r="D87" s="148"/>
      <c r="E87" s="147"/>
      <c r="F87" s="85"/>
      <c r="G87" s="62"/>
      <c r="H87" s="27"/>
      <c r="I87" s="62"/>
      <c r="J87" s="27"/>
      <c r="K87" s="27"/>
      <c r="L87" s="27"/>
    </row>
    <row r="88" spans="1:13" outlineLevel="1" x14ac:dyDescent="0.25">
      <c r="A88" s="155">
        <v>2017</v>
      </c>
      <c r="B88" s="137" t="s">
        <v>12</v>
      </c>
      <c r="C88" s="147">
        <v>43220</v>
      </c>
      <c r="D88" s="147">
        <v>43220</v>
      </c>
      <c r="E88" s="147">
        <v>43222</v>
      </c>
      <c r="F88" s="85">
        <v>43462</v>
      </c>
      <c r="G88" s="58">
        <v>3.0572901999999999E-2</v>
      </c>
      <c r="H88" s="12">
        <v>14907.779438325888</v>
      </c>
      <c r="I88" s="58">
        <v>0.50028882200000002</v>
      </c>
      <c r="J88" s="6">
        <v>485569.1937037335</v>
      </c>
      <c r="K88" s="4">
        <f t="shared" si="6"/>
        <v>500476.9731420594</v>
      </c>
      <c r="L88" s="9"/>
    </row>
    <row r="89" spans="1:13" x14ac:dyDescent="0.25">
      <c r="A89" s="155"/>
      <c r="B89" s="136" t="s">
        <v>13</v>
      </c>
      <c r="C89" s="74" t="s">
        <v>14</v>
      </c>
      <c r="D89" s="86" t="s">
        <v>14</v>
      </c>
      <c r="E89" s="74" t="s">
        <v>14</v>
      </c>
      <c r="F89" s="87" t="s">
        <v>14</v>
      </c>
      <c r="G89" s="59">
        <f>SUM(G88)</f>
        <v>3.0572901999999999E-2</v>
      </c>
      <c r="H89" s="25">
        <f>SUM(H88)</f>
        <v>14907.779438325888</v>
      </c>
      <c r="I89" s="59">
        <f>SUM(I88)</f>
        <v>0.50028882200000002</v>
      </c>
      <c r="J89" s="25">
        <f>SUM(J88)</f>
        <v>485569.1937037335</v>
      </c>
      <c r="K89" s="25">
        <f>SUM(K88)</f>
        <v>500476.9731420594</v>
      </c>
      <c r="L89" s="25">
        <v>1001596</v>
      </c>
    </row>
    <row r="90" spans="1:13" ht="6.75" customHeight="1" x14ac:dyDescent="0.25">
      <c r="A90" s="137"/>
      <c r="B90" s="26"/>
      <c r="C90" s="147"/>
      <c r="D90" s="148"/>
      <c r="E90" s="147"/>
      <c r="F90" s="85"/>
      <c r="G90" s="62"/>
      <c r="H90" s="27"/>
      <c r="I90" s="62"/>
      <c r="J90" s="27"/>
      <c r="K90" s="27"/>
      <c r="L90" s="27"/>
    </row>
    <row r="91" spans="1:13" outlineLevel="1" x14ac:dyDescent="0.25">
      <c r="A91" s="155">
        <v>2016</v>
      </c>
      <c r="B91" s="156" t="s">
        <v>12</v>
      </c>
      <c r="C91" s="176">
        <v>42867</v>
      </c>
      <c r="D91" s="176">
        <v>42867</v>
      </c>
      <c r="E91" s="176">
        <v>42870</v>
      </c>
      <c r="F91" s="85">
        <v>42916</v>
      </c>
      <c r="G91" s="58">
        <v>0</v>
      </c>
      <c r="H91" s="12">
        <v>0</v>
      </c>
      <c r="I91" s="58">
        <v>0.1217797795</v>
      </c>
      <c r="J91" s="6">
        <v>101993</v>
      </c>
      <c r="K91" s="4">
        <f t="shared" si="6"/>
        <v>101993</v>
      </c>
    </row>
    <row r="92" spans="1:13" outlineLevel="1" x14ac:dyDescent="0.25">
      <c r="A92" s="155"/>
      <c r="B92" s="157"/>
      <c r="C92" s="175"/>
      <c r="D92" s="175"/>
      <c r="E92" s="175"/>
      <c r="F92" s="75">
        <v>43097</v>
      </c>
      <c r="G92" s="60">
        <v>0</v>
      </c>
      <c r="H92" s="18">
        <v>0</v>
      </c>
      <c r="I92" s="60">
        <v>0.1217797795</v>
      </c>
      <c r="J92" s="19">
        <v>101993</v>
      </c>
      <c r="K92" s="20">
        <f t="shared" si="6"/>
        <v>101993</v>
      </c>
    </row>
    <row r="93" spans="1:13" outlineLevel="1" x14ac:dyDescent="0.25">
      <c r="A93" s="155"/>
      <c r="B93" s="160" t="s">
        <v>12</v>
      </c>
      <c r="C93" s="174">
        <v>42725</v>
      </c>
      <c r="D93" s="174">
        <v>42730</v>
      </c>
      <c r="E93" s="174">
        <v>42731</v>
      </c>
      <c r="F93" s="88">
        <v>42916</v>
      </c>
      <c r="G93" s="61">
        <v>0.15099966500000001</v>
      </c>
      <c r="H93" s="14">
        <v>63535.319532845933</v>
      </c>
      <c r="I93" s="61">
        <v>0.15099966500000001</v>
      </c>
      <c r="J93" s="8">
        <v>126464.68027904052</v>
      </c>
      <c r="K93" s="11">
        <f t="shared" si="6"/>
        <v>189999.99981188646</v>
      </c>
      <c r="L93" s="9"/>
    </row>
    <row r="94" spans="1:13" outlineLevel="1" x14ac:dyDescent="0.25">
      <c r="A94" s="155"/>
      <c r="B94" s="156"/>
      <c r="C94" s="176"/>
      <c r="D94" s="176"/>
      <c r="E94" s="176"/>
      <c r="F94" s="85">
        <v>43097</v>
      </c>
      <c r="G94" s="58">
        <v>0.15099966500000001</v>
      </c>
      <c r="H94" s="12">
        <v>63535.319532845933</v>
      </c>
      <c r="I94" s="58">
        <v>0.15099966500000001</v>
      </c>
      <c r="J94" s="6">
        <v>126464.68027904052</v>
      </c>
      <c r="K94" s="4">
        <f t="shared" si="6"/>
        <v>189999.99981188646</v>
      </c>
      <c r="L94" s="9"/>
    </row>
    <row r="95" spans="1:13" x14ac:dyDescent="0.25">
      <c r="A95" s="155"/>
      <c r="B95" s="136" t="s">
        <v>13</v>
      </c>
      <c r="C95" s="74" t="s">
        <v>14</v>
      </c>
      <c r="D95" s="86" t="s">
        <v>14</v>
      </c>
      <c r="E95" s="74" t="s">
        <v>14</v>
      </c>
      <c r="F95" s="87" t="s">
        <v>14</v>
      </c>
      <c r="G95" s="59">
        <f>SUM(G91:G94)</f>
        <v>0.30199933000000001</v>
      </c>
      <c r="H95" s="25">
        <f>SUM(H91:H94)</f>
        <v>127070.63906569187</v>
      </c>
      <c r="I95" s="59">
        <f>SUM(I91:I94)</f>
        <v>0.54555888900000005</v>
      </c>
      <c r="J95" s="25">
        <f>SUM(J91:J94)</f>
        <v>456915.36055808107</v>
      </c>
      <c r="K95" s="25">
        <f>SUM(K91:K94)</f>
        <v>583985.99962377292</v>
      </c>
      <c r="L95" s="25">
        <v>334754</v>
      </c>
    </row>
    <row r="96" spans="1:13" ht="6.75" customHeight="1" x14ac:dyDescent="0.25">
      <c r="A96" s="137"/>
      <c r="B96" s="26"/>
      <c r="C96" s="147"/>
      <c r="D96" s="148"/>
      <c r="E96" s="147"/>
      <c r="F96" s="85"/>
      <c r="G96" s="62"/>
      <c r="H96" s="27"/>
      <c r="I96" s="62"/>
      <c r="J96" s="9"/>
      <c r="K96" s="9"/>
      <c r="L96" s="9"/>
    </row>
    <row r="97" spans="1:12" outlineLevel="1" x14ac:dyDescent="0.25">
      <c r="A97" s="155">
        <v>2015</v>
      </c>
      <c r="B97" s="156" t="s">
        <v>12</v>
      </c>
      <c r="C97" s="176">
        <v>42368</v>
      </c>
      <c r="D97" s="176">
        <v>42368</v>
      </c>
      <c r="E97" s="176">
        <v>42373</v>
      </c>
      <c r="F97" s="85">
        <v>42551</v>
      </c>
      <c r="G97" s="58">
        <v>7.9473507999999998E-2</v>
      </c>
      <c r="H97" s="12">
        <v>33439.641903683609</v>
      </c>
      <c r="I97" s="58">
        <v>7.9473507999999998E-2</v>
      </c>
      <c r="J97" s="6">
        <v>66560.358129759872</v>
      </c>
      <c r="K97" s="4">
        <f t="shared" si="6"/>
        <v>100000.00003344347</v>
      </c>
      <c r="L97" s="9"/>
    </row>
    <row r="98" spans="1:12" outlineLevel="1" x14ac:dyDescent="0.25">
      <c r="A98" s="155"/>
      <c r="B98" s="157"/>
      <c r="C98" s="175"/>
      <c r="D98" s="175"/>
      <c r="E98" s="175"/>
      <c r="F98" s="75">
        <v>42733</v>
      </c>
      <c r="G98" s="60">
        <v>7.9473507999999998E-2</v>
      </c>
      <c r="H98" s="18">
        <v>33439.641903683609</v>
      </c>
      <c r="I98" s="60">
        <v>7.9473507999999998E-2</v>
      </c>
      <c r="J98" s="19">
        <v>66560.358129759872</v>
      </c>
      <c r="K98" s="20">
        <f t="shared" si="6"/>
        <v>100000.00003344347</v>
      </c>
      <c r="L98" s="9"/>
    </row>
    <row r="99" spans="1:12" outlineLevel="1" x14ac:dyDescent="0.25">
      <c r="A99" s="155"/>
      <c r="B99" s="140" t="s">
        <v>16</v>
      </c>
      <c r="C99" s="145">
        <v>42489</v>
      </c>
      <c r="D99" s="145">
        <v>42489</v>
      </c>
      <c r="E99" s="145">
        <v>42492</v>
      </c>
      <c r="F99" s="88">
        <v>42733</v>
      </c>
      <c r="G99" s="61">
        <v>0.34488959299999999</v>
      </c>
      <c r="H99" s="14">
        <v>145117.34509350194</v>
      </c>
      <c r="I99" s="61">
        <v>0.34488959299999999</v>
      </c>
      <c r="J99" s="8">
        <v>288850.65480319713</v>
      </c>
      <c r="K99" s="11">
        <f t="shared" si="6"/>
        <v>433967.9998966991</v>
      </c>
      <c r="L99" s="9"/>
    </row>
    <row r="100" spans="1:12" x14ac:dyDescent="0.25">
      <c r="A100" s="155"/>
      <c r="B100" s="136" t="s">
        <v>13</v>
      </c>
      <c r="C100" s="74" t="s">
        <v>14</v>
      </c>
      <c r="D100" s="86" t="s">
        <v>14</v>
      </c>
      <c r="E100" s="74" t="s">
        <v>14</v>
      </c>
      <c r="F100" s="87" t="s">
        <v>14</v>
      </c>
      <c r="G100" s="59">
        <f>SUM(G97:G99)</f>
        <v>0.50383660899999994</v>
      </c>
      <c r="H100" s="25">
        <f>SUM(H97:H99)</f>
        <v>211996.62890086917</v>
      </c>
      <c r="I100" s="59">
        <f>SUM(I97:I99)</f>
        <v>0.50383660899999994</v>
      </c>
      <c r="J100" s="25">
        <f>SUM(J97:J99)</f>
        <v>421971.37106271688</v>
      </c>
      <c r="K100" s="25">
        <f>SUM(K97:K99)</f>
        <v>633967.99996358599</v>
      </c>
      <c r="L100" s="25">
        <v>2469003</v>
      </c>
    </row>
    <row r="101" spans="1:12" ht="6.75" customHeight="1" x14ac:dyDescent="0.25">
      <c r="A101" s="137"/>
      <c r="B101" s="26"/>
      <c r="C101" s="147"/>
      <c r="D101" s="148"/>
      <c r="E101" s="147"/>
      <c r="F101" s="85"/>
      <c r="G101" s="62"/>
      <c r="H101" s="27"/>
      <c r="I101" s="62"/>
      <c r="J101" s="9"/>
      <c r="K101" s="9"/>
      <c r="L101" s="9"/>
    </row>
    <row r="102" spans="1:12" outlineLevel="1" x14ac:dyDescent="0.25">
      <c r="A102" s="155">
        <v>2014</v>
      </c>
      <c r="B102" s="138" t="s">
        <v>16</v>
      </c>
      <c r="C102" s="75">
        <v>42124</v>
      </c>
      <c r="D102" s="75">
        <v>42124</v>
      </c>
      <c r="E102" s="79">
        <v>42128</v>
      </c>
      <c r="F102" s="75">
        <v>42366</v>
      </c>
      <c r="G102" s="60">
        <v>0.45086672100000003</v>
      </c>
      <c r="H102" s="18">
        <v>189708.77309867874</v>
      </c>
      <c r="I102" s="60">
        <v>0.45086672100000003</v>
      </c>
      <c r="J102" s="19">
        <v>377608.22661245213</v>
      </c>
      <c r="K102" s="20">
        <f t="shared" ref="K102:K117" si="7">J102+H102</f>
        <v>567316.99971113086</v>
      </c>
    </row>
    <row r="103" spans="1:12" outlineLevel="1" x14ac:dyDescent="0.25">
      <c r="A103" s="155"/>
      <c r="B103" s="160" t="s">
        <v>12</v>
      </c>
      <c r="C103" s="180">
        <v>41999</v>
      </c>
      <c r="D103" s="180">
        <v>41999</v>
      </c>
      <c r="E103" s="180">
        <v>42002</v>
      </c>
      <c r="F103" s="90">
        <v>42185</v>
      </c>
      <c r="G103" s="61">
        <f>0.182789068/2</f>
        <v>9.1394533999999999E-2</v>
      </c>
      <c r="H103" s="14">
        <v>38455.588105083225</v>
      </c>
      <c r="I103" s="61">
        <f>0.182789068/2</f>
        <v>9.1394533999999999E-2</v>
      </c>
      <c r="J103" s="8">
        <v>76544.411681720594</v>
      </c>
      <c r="K103" s="11">
        <f t="shared" si="7"/>
        <v>114999.99978680382</v>
      </c>
    </row>
    <row r="104" spans="1:12" outlineLevel="1" x14ac:dyDescent="0.25">
      <c r="A104" s="155"/>
      <c r="B104" s="157"/>
      <c r="C104" s="181"/>
      <c r="D104" s="181"/>
      <c r="E104" s="181"/>
      <c r="F104" s="91">
        <v>42366</v>
      </c>
      <c r="G104" s="60">
        <f>0.182789068/2</f>
        <v>9.1394533999999999E-2</v>
      </c>
      <c r="H104" s="18">
        <v>38455.588105083225</v>
      </c>
      <c r="I104" s="60">
        <f>0.182789068/2</f>
        <v>9.1394533999999999E-2</v>
      </c>
      <c r="J104" s="19">
        <v>76544.411681720594</v>
      </c>
      <c r="K104" s="20">
        <f t="shared" si="7"/>
        <v>114999.99978680382</v>
      </c>
    </row>
    <row r="105" spans="1:12" ht="38.25" outlineLevel="1" x14ac:dyDescent="0.25">
      <c r="A105" s="155"/>
      <c r="B105" s="31" t="s">
        <v>20</v>
      </c>
      <c r="C105" s="144">
        <v>41950</v>
      </c>
      <c r="D105" s="144">
        <v>41950</v>
      </c>
      <c r="E105" s="144">
        <v>41953</v>
      </c>
      <c r="F105" s="144">
        <v>41992</v>
      </c>
      <c r="G105" s="63">
        <v>0.87420858800000001</v>
      </c>
      <c r="H105" s="32">
        <v>367836.06094051973</v>
      </c>
      <c r="I105" s="63">
        <v>0.87420858800000001</v>
      </c>
      <c r="J105" s="33">
        <f>732163939.427359/1000</f>
        <v>732163.93942735903</v>
      </c>
      <c r="K105" s="34">
        <f t="shared" ref="K105:K107" si="8">J105+H105</f>
        <v>1100000.0003678787</v>
      </c>
    </row>
    <row r="106" spans="1:12" outlineLevel="1" x14ac:dyDescent="0.25">
      <c r="A106" s="155"/>
      <c r="B106" s="165" t="s">
        <v>21</v>
      </c>
      <c r="C106" s="172">
        <v>41817</v>
      </c>
      <c r="D106" s="172">
        <v>41817</v>
      </c>
      <c r="E106" s="172">
        <v>41820</v>
      </c>
      <c r="F106" s="92">
        <v>41828</v>
      </c>
      <c r="G106" s="105">
        <v>0.87420858800000001</v>
      </c>
      <c r="H106" s="22">
        <v>367836.06094051973</v>
      </c>
      <c r="I106" s="61">
        <v>0.87420858800000001</v>
      </c>
      <c r="J106" s="8">
        <f>732163939.427359/1000</f>
        <v>732163.93942735903</v>
      </c>
      <c r="K106" s="11">
        <f t="shared" si="8"/>
        <v>1100000.0003678787</v>
      </c>
    </row>
    <row r="107" spans="1:12" outlineLevel="1" x14ac:dyDescent="0.25">
      <c r="A107" s="155"/>
      <c r="B107" s="166"/>
      <c r="C107" s="173"/>
      <c r="D107" s="173"/>
      <c r="E107" s="173"/>
      <c r="F107" s="76">
        <v>41912</v>
      </c>
      <c r="G107" s="64">
        <v>0.48001998800000001</v>
      </c>
      <c r="H107" s="23">
        <v>201975.43696360433</v>
      </c>
      <c r="I107" s="64">
        <v>0.48001998800000001</v>
      </c>
      <c r="J107" s="19">
        <v>402024.56283574447</v>
      </c>
      <c r="K107" s="20">
        <f t="shared" si="8"/>
        <v>603999.99979934876</v>
      </c>
    </row>
    <row r="108" spans="1:12" x14ac:dyDescent="0.25">
      <c r="A108" s="155"/>
      <c r="B108" s="136" t="s">
        <v>13</v>
      </c>
      <c r="C108" s="74" t="s">
        <v>14</v>
      </c>
      <c r="D108" s="86" t="s">
        <v>14</v>
      </c>
      <c r="E108" s="74" t="s">
        <v>14</v>
      </c>
      <c r="F108" s="87" t="s">
        <v>14</v>
      </c>
      <c r="G108" s="59">
        <f>SUM(G102:G107)</f>
        <v>2.8620929529999999</v>
      </c>
      <c r="H108" s="25">
        <f>SUM(H102:H107)</f>
        <v>1204267.5081534889</v>
      </c>
      <c r="I108" s="59">
        <f>SUM(I102:I107)</f>
        <v>2.8620929529999999</v>
      </c>
      <c r="J108" s="25">
        <f>SUM(J102:J107)</f>
        <v>2397049.4916663561</v>
      </c>
      <c r="K108" s="25">
        <f>SUM(K102:K107)</f>
        <v>3601316.9998198445</v>
      </c>
      <c r="L108" s="25">
        <v>3136903</v>
      </c>
    </row>
    <row r="109" spans="1:12" ht="6.75" customHeight="1" x14ac:dyDescent="0.25">
      <c r="A109" s="137"/>
      <c r="B109" s="26"/>
      <c r="C109" s="147"/>
      <c r="D109" s="148"/>
      <c r="E109" s="147"/>
      <c r="F109" s="85"/>
      <c r="G109" s="62"/>
      <c r="H109" s="27"/>
      <c r="I109" s="62"/>
      <c r="J109" s="9"/>
      <c r="K109" s="9"/>
      <c r="L109" s="9"/>
    </row>
    <row r="110" spans="1:12" outlineLevel="1" x14ac:dyDescent="0.25">
      <c r="A110" s="155">
        <v>2013</v>
      </c>
      <c r="B110" s="52" t="s">
        <v>16</v>
      </c>
      <c r="C110" s="76">
        <v>41759</v>
      </c>
      <c r="D110" s="76">
        <v>41759</v>
      </c>
      <c r="E110" s="76">
        <v>41760</v>
      </c>
      <c r="F110" s="76">
        <v>41820</v>
      </c>
      <c r="G110" s="65">
        <v>0.89205277400000005</v>
      </c>
      <c r="H110" s="42">
        <v>375344.2634210586</v>
      </c>
      <c r="I110" s="65">
        <v>0.89205277400000005</v>
      </c>
      <c r="J110" s="43">
        <v>747108.73600905784</v>
      </c>
      <c r="K110" s="44">
        <f>J110+H110</f>
        <v>1122452.9994301165</v>
      </c>
    </row>
    <row r="111" spans="1:12" outlineLevel="1" x14ac:dyDescent="0.25">
      <c r="A111" s="155"/>
      <c r="B111" s="48" t="s">
        <v>12</v>
      </c>
      <c r="C111" s="77">
        <v>41613</v>
      </c>
      <c r="D111" s="77">
        <v>41613</v>
      </c>
      <c r="E111" s="77">
        <v>41614</v>
      </c>
      <c r="F111" s="77">
        <v>41627</v>
      </c>
      <c r="G111" s="66">
        <v>0.554058049</v>
      </c>
      <c r="H111" s="36">
        <v>233128.0732025347</v>
      </c>
      <c r="I111" s="66">
        <v>0.554058049</v>
      </c>
      <c r="J111" s="37">
        <v>300020.92704966478</v>
      </c>
      <c r="K111" s="38">
        <f>J111+H111</f>
        <v>533149.00025219948</v>
      </c>
    </row>
    <row r="112" spans="1:12" x14ac:dyDescent="0.25">
      <c r="A112" s="155"/>
      <c r="B112" s="136" t="s">
        <v>13</v>
      </c>
      <c r="C112" s="74" t="s">
        <v>14</v>
      </c>
      <c r="D112" s="86" t="s">
        <v>14</v>
      </c>
      <c r="E112" s="74" t="s">
        <v>14</v>
      </c>
      <c r="F112" s="87" t="s">
        <v>14</v>
      </c>
      <c r="G112" s="67">
        <f>SUM(G110:G111)</f>
        <v>1.4461108230000002</v>
      </c>
      <c r="H112" s="39">
        <f>SUM(H110:H111)</f>
        <v>608472.33662359323</v>
      </c>
      <c r="I112" s="67">
        <f>SUM(I110:I111)</f>
        <v>1.4461108230000002</v>
      </c>
      <c r="J112" s="39">
        <f>SUM(J110:J111)</f>
        <v>1047129.6630587226</v>
      </c>
      <c r="K112" s="39">
        <f>SUM(K110:K111)</f>
        <v>1655601.9996823161</v>
      </c>
      <c r="L112" s="25">
        <v>3103855</v>
      </c>
    </row>
    <row r="113" spans="1:12" ht="6.75" customHeight="1" x14ac:dyDescent="0.25">
      <c r="A113" s="137"/>
      <c r="B113" s="26"/>
      <c r="C113" s="78"/>
      <c r="D113" s="151"/>
      <c r="E113" s="78"/>
      <c r="F113" s="77"/>
      <c r="G113" s="68"/>
      <c r="H113" s="40"/>
      <c r="I113" s="68"/>
      <c r="J113" s="41"/>
      <c r="K113" s="41"/>
      <c r="L113" s="9"/>
    </row>
    <row r="114" spans="1:12" ht="14.25" customHeight="1" outlineLevel="1" x14ac:dyDescent="0.25">
      <c r="A114" s="155">
        <v>2012</v>
      </c>
      <c r="B114" s="138" t="s">
        <v>18</v>
      </c>
      <c r="C114" s="79">
        <v>41634</v>
      </c>
      <c r="D114" s="144">
        <v>41634</v>
      </c>
      <c r="E114" s="79">
        <v>41635</v>
      </c>
      <c r="F114" s="76">
        <v>41642</v>
      </c>
      <c r="G114" s="60">
        <v>0</v>
      </c>
      <c r="H114" s="17">
        <v>0</v>
      </c>
      <c r="I114" s="60">
        <v>0</v>
      </c>
      <c r="J114" s="17">
        <v>0</v>
      </c>
      <c r="K114" s="51">
        <v>0.30765323033000003</v>
      </c>
      <c r="L114" s="9"/>
    </row>
    <row r="115" spans="1:12" ht="14.25" customHeight="1" outlineLevel="1" x14ac:dyDescent="0.25">
      <c r="A115" s="155"/>
      <c r="B115" s="156" t="s">
        <v>16</v>
      </c>
      <c r="C115" s="182">
        <v>41394</v>
      </c>
      <c r="D115" s="182">
        <v>41394</v>
      </c>
      <c r="E115" s="182">
        <v>41396</v>
      </c>
      <c r="F115" s="77">
        <v>41452</v>
      </c>
      <c r="G115" s="66">
        <v>0.71430273799999999</v>
      </c>
      <c r="H115" s="36">
        <v>266318.55064343871</v>
      </c>
      <c r="I115" s="66">
        <v>0.71430273799999999</v>
      </c>
      <c r="J115" s="37">
        <v>342734.94899019581</v>
      </c>
      <c r="K115" s="38">
        <f t="shared" si="7"/>
        <v>609053.49963363446</v>
      </c>
    </row>
    <row r="116" spans="1:12" outlineLevel="1" x14ac:dyDescent="0.25">
      <c r="A116" s="155"/>
      <c r="B116" s="156"/>
      <c r="C116" s="182"/>
      <c r="D116" s="182"/>
      <c r="E116" s="182"/>
      <c r="F116" s="77">
        <v>41473</v>
      </c>
      <c r="G116" s="66">
        <v>0.29320196700000001</v>
      </c>
      <c r="H116" s="36">
        <v>109316.5666925462</v>
      </c>
      <c r="I116" s="66">
        <v>0.29320196700000001</v>
      </c>
      <c r="J116" s="37">
        <v>140683.43274860873</v>
      </c>
      <c r="K116" s="38">
        <f t="shared" si="7"/>
        <v>249999.99944115494</v>
      </c>
    </row>
    <row r="117" spans="1:12" outlineLevel="1" x14ac:dyDescent="0.25">
      <c r="A117" s="155"/>
      <c r="B117" s="157"/>
      <c r="C117" s="173"/>
      <c r="D117" s="173"/>
      <c r="E117" s="173"/>
      <c r="F117" s="76">
        <v>41627</v>
      </c>
      <c r="G117" s="65">
        <v>0.42110077200000001</v>
      </c>
      <c r="H117" s="42">
        <v>157001.98432372964</v>
      </c>
      <c r="I117" s="65">
        <v>0.42110077200000001</v>
      </c>
      <c r="J117" s="43">
        <v>202051.51672140462</v>
      </c>
      <c r="K117" s="44">
        <f t="shared" si="7"/>
        <v>359053.50104513427</v>
      </c>
    </row>
    <row r="118" spans="1:12" outlineLevel="1" x14ac:dyDescent="0.25">
      <c r="A118" s="155"/>
      <c r="B118" s="138" t="s">
        <v>18</v>
      </c>
      <c r="C118" s="151">
        <v>41394</v>
      </c>
      <c r="D118" s="151">
        <v>41394</v>
      </c>
      <c r="E118" s="151">
        <v>41396</v>
      </c>
      <c r="F118" s="77">
        <v>41401</v>
      </c>
      <c r="G118" s="60">
        <v>0</v>
      </c>
      <c r="H118" s="17">
        <v>0</v>
      </c>
      <c r="I118" s="60">
        <v>0</v>
      </c>
      <c r="J118" s="17">
        <v>0</v>
      </c>
      <c r="K118" s="51">
        <v>0.12854843355000001</v>
      </c>
    </row>
    <row r="119" spans="1:12" outlineLevel="1" x14ac:dyDescent="0.25">
      <c r="A119" s="155"/>
      <c r="B119" s="160" t="s">
        <v>12</v>
      </c>
      <c r="C119" s="172">
        <v>41263</v>
      </c>
      <c r="D119" s="172">
        <v>41264</v>
      </c>
      <c r="E119" s="172">
        <v>41269</v>
      </c>
      <c r="F119" s="92">
        <v>41338</v>
      </c>
      <c r="G119" s="69">
        <v>0.80454619900000002</v>
      </c>
      <c r="H119" s="45">
        <v>299964.65958298993</v>
      </c>
      <c r="I119" s="69">
        <v>0.80454619900000002</v>
      </c>
      <c r="J119" s="46">
        <v>386035.34020685911</v>
      </c>
      <c r="K119" s="47">
        <f t="shared" ref="K119:K121" si="9">J119+H119</f>
        <v>685999.99978984904</v>
      </c>
    </row>
    <row r="120" spans="1:12" outlineLevel="1" x14ac:dyDescent="0.25">
      <c r="A120" s="155"/>
      <c r="B120" s="156"/>
      <c r="C120" s="182"/>
      <c r="D120" s="182"/>
      <c r="E120" s="182"/>
      <c r="F120" s="77">
        <v>41452</v>
      </c>
      <c r="G120" s="66">
        <v>0.192340491</v>
      </c>
      <c r="H120" s="36">
        <v>71711.667991908733</v>
      </c>
      <c r="I120" s="66">
        <v>0.192340491</v>
      </c>
      <c r="J120" s="37">
        <v>92288.332194009068</v>
      </c>
      <c r="K120" s="38">
        <f t="shared" si="9"/>
        <v>164000.0001859178</v>
      </c>
    </row>
    <row r="121" spans="1:12" outlineLevel="1" x14ac:dyDescent="0.25">
      <c r="A121" s="155"/>
      <c r="B121" s="157"/>
      <c r="C121" s="173"/>
      <c r="D121" s="173"/>
      <c r="E121" s="173"/>
      <c r="F121" s="76">
        <v>41578</v>
      </c>
      <c r="G121" s="65">
        <v>0.99688668999999996</v>
      </c>
      <c r="H121" s="42">
        <v>371676.32757489866</v>
      </c>
      <c r="I121" s="65">
        <v>0.99688668999999996</v>
      </c>
      <c r="J121" s="43">
        <v>478323.67240086815</v>
      </c>
      <c r="K121" s="44">
        <f t="shared" si="9"/>
        <v>849999.99997576675</v>
      </c>
    </row>
    <row r="122" spans="1:12" outlineLevel="1" x14ac:dyDescent="0.25">
      <c r="A122" s="155"/>
      <c r="B122" s="164" t="s">
        <v>21</v>
      </c>
      <c r="C122" s="182">
        <v>41263</v>
      </c>
      <c r="D122" s="182">
        <v>41264</v>
      </c>
      <c r="E122" s="182">
        <v>41269</v>
      </c>
      <c r="F122" s="77">
        <v>41289</v>
      </c>
      <c r="G122" s="66">
        <v>1.4073694450000001</v>
      </c>
      <c r="H122" s="36">
        <v>524719.52139186778</v>
      </c>
      <c r="I122" s="66">
        <v>1.4073694450000001</v>
      </c>
      <c r="J122" s="37">
        <v>675280.47882470139</v>
      </c>
      <c r="K122" s="38">
        <f t="shared" ref="K122:K123" si="10">J122+H122</f>
        <v>1200000.0002165693</v>
      </c>
    </row>
    <row r="123" spans="1:12" outlineLevel="1" x14ac:dyDescent="0.25">
      <c r="A123" s="155"/>
      <c r="B123" s="164"/>
      <c r="C123" s="182"/>
      <c r="D123" s="182"/>
      <c r="E123" s="182"/>
      <c r="F123" s="77">
        <v>41338</v>
      </c>
      <c r="G123" s="66">
        <v>0.46912314799999999</v>
      </c>
      <c r="H123" s="36">
        <v>174906.50700634357</v>
      </c>
      <c r="I123" s="66">
        <v>0.46912314799999999</v>
      </c>
      <c r="J123" s="37">
        <v>225093.49278162795</v>
      </c>
      <c r="K123" s="38">
        <f t="shared" si="10"/>
        <v>399999.99978797149</v>
      </c>
    </row>
    <row r="124" spans="1:12" x14ac:dyDescent="0.25">
      <c r="A124" s="155"/>
      <c r="B124" s="136" t="s">
        <v>13</v>
      </c>
      <c r="C124" s="74" t="s">
        <v>14</v>
      </c>
      <c r="D124" s="86" t="s">
        <v>14</v>
      </c>
      <c r="E124" s="74" t="s">
        <v>14</v>
      </c>
      <c r="F124" s="87" t="s">
        <v>14</v>
      </c>
      <c r="G124" s="59">
        <f>SUM(G115:G123)</f>
        <v>5.29887145</v>
      </c>
      <c r="H124" s="25">
        <f>SUM(H115:H123)</f>
        <v>1975615.7852077233</v>
      </c>
      <c r="I124" s="59">
        <f>SUM(I115:I123)</f>
        <v>5.29887145</v>
      </c>
      <c r="J124" s="25">
        <f>SUM(J115:J123)</f>
        <v>2542491.2148682745</v>
      </c>
      <c r="K124" s="25">
        <f>SUM(K115:K123)</f>
        <v>4518107.1286244318</v>
      </c>
      <c r="L124" s="25">
        <v>4271685</v>
      </c>
    </row>
    <row r="126" spans="1:12" x14ac:dyDescent="0.25">
      <c r="H126" s="35"/>
      <c r="J126" s="35"/>
    </row>
  </sheetData>
  <mergeCells count="163">
    <mergeCell ref="B25:B26"/>
    <mergeCell ref="C25:C26"/>
    <mergeCell ref="D25:D26"/>
    <mergeCell ref="E25:E26"/>
    <mergeCell ref="A36:A47"/>
    <mergeCell ref="B43:B44"/>
    <mergeCell ref="C43:C44"/>
    <mergeCell ref="D43:D44"/>
    <mergeCell ref="E43:E44"/>
    <mergeCell ref="B41:B42"/>
    <mergeCell ref="C41:C42"/>
    <mergeCell ref="D41:D42"/>
    <mergeCell ref="E41:E42"/>
    <mergeCell ref="B39:B40"/>
    <mergeCell ref="C39:C40"/>
    <mergeCell ref="D39:D40"/>
    <mergeCell ref="E39:E40"/>
    <mergeCell ref="B37:B38"/>
    <mergeCell ref="C37:C38"/>
    <mergeCell ref="D37:D38"/>
    <mergeCell ref="E37:E38"/>
    <mergeCell ref="A27:A34"/>
    <mergeCell ref="B27:B28"/>
    <mergeCell ref="C27:C28"/>
    <mergeCell ref="D57:D58"/>
    <mergeCell ref="D62:D63"/>
    <mergeCell ref="D55:D56"/>
    <mergeCell ref="D49:D50"/>
    <mergeCell ref="E49:E50"/>
    <mergeCell ref="E51:E52"/>
    <mergeCell ref="C53:C54"/>
    <mergeCell ref="B45:B46"/>
    <mergeCell ref="C45:C46"/>
    <mergeCell ref="D45:D46"/>
    <mergeCell ref="E45:E46"/>
    <mergeCell ref="E57:E58"/>
    <mergeCell ref="E62:E63"/>
    <mergeCell ref="A69:A76"/>
    <mergeCell ref="B55:B56"/>
    <mergeCell ref="B51:B52"/>
    <mergeCell ref="C51:C52"/>
    <mergeCell ref="B62:B63"/>
    <mergeCell ref="C57:C58"/>
    <mergeCell ref="C62:C63"/>
    <mergeCell ref="C55:C56"/>
    <mergeCell ref="B93:B94"/>
    <mergeCell ref="C93:C94"/>
    <mergeCell ref="B53:B54"/>
    <mergeCell ref="B91:B92"/>
    <mergeCell ref="C69:C70"/>
    <mergeCell ref="B65:B66"/>
    <mergeCell ref="C65:C66"/>
    <mergeCell ref="A49:A60"/>
    <mergeCell ref="B49:B50"/>
    <mergeCell ref="C49:C50"/>
    <mergeCell ref="A62:A67"/>
    <mergeCell ref="A110:A112"/>
    <mergeCell ref="D103:D104"/>
    <mergeCell ref="D122:D123"/>
    <mergeCell ref="D119:D121"/>
    <mergeCell ref="D115:D117"/>
    <mergeCell ref="B103:B104"/>
    <mergeCell ref="A114:A124"/>
    <mergeCell ref="E115:E117"/>
    <mergeCell ref="C115:C117"/>
    <mergeCell ref="B115:B117"/>
    <mergeCell ref="B122:B123"/>
    <mergeCell ref="C122:C123"/>
    <mergeCell ref="E122:E123"/>
    <mergeCell ref="E119:E121"/>
    <mergeCell ref="C119:C121"/>
    <mergeCell ref="B119:B121"/>
    <mergeCell ref="E103:E104"/>
    <mergeCell ref="C103:C104"/>
    <mergeCell ref="B106:B107"/>
    <mergeCell ref="C106:C107"/>
    <mergeCell ref="D106:D107"/>
    <mergeCell ref="E106:E107"/>
    <mergeCell ref="A102:A108"/>
    <mergeCell ref="D69:D70"/>
    <mergeCell ref="E84:E85"/>
    <mergeCell ref="E91:E92"/>
    <mergeCell ref="C91:C92"/>
    <mergeCell ref="D91:D92"/>
    <mergeCell ref="B84:B85"/>
    <mergeCell ref="C84:C85"/>
    <mergeCell ref="D84:D85"/>
    <mergeCell ref="B72:B73"/>
    <mergeCell ref="E72:E73"/>
    <mergeCell ref="C72:C73"/>
    <mergeCell ref="D72:D73"/>
    <mergeCell ref="D74:D75"/>
    <mergeCell ref="B74:B75"/>
    <mergeCell ref="C74:C75"/>
    <mergeCell ref="D65:D66"/>
    <mergeCell ref="E65:E66"/>
    <mergeCell ref="M50:M51"/>
    <mergeCell ref="N50:N51"/>
    <mergeCell ref="O50:O51"/>
    <mergeCell ref="E97:E98"/>
    <mergeCell ref="A97:A100"/>
    <mergeCell ref="D53:D54"/>
    <mergeCell ref="B57:B58"/>
    <mergeCell ref="B97:B98"/>
    <mergeCell ref="C97:C98"/>
    <mergeCell ref="D97:D98"/>
    <mergeCell ref="A91:A95"/>
    <mergeCell ref="A78:A81"/>
    <mergeCell ref="A83:A86"/>
    <mergeCell ref="A88:A89"/>
    <mergeCell ref="E74:E75"/>
    <mergeCell ref="B69:B70"/>
    <mergeCell ref="E69:E70"/>
    <mergeCell ref="D93:D94"/>
    <mergeCell ref="E93:E94"/>
    <mergeCell ref="D51:D52"/>
    <mergeCell ref="E55:E56"/>
    <mergeCell ref="E53:E54"/>
    <mergeCell ref="D27:D28"/>
    <mergeCell ref="E27:E28"/>
    <mergeCell ref="B30:B31"/>
    <mergeCell ref="C30:C31"/>
    <mergeCell ref="D30:D31"/>
    <mergeCell ref="E30:E31"/>
    <mergeCell ref="B32:B33"/>
    <mergeCell ref="C32:C33"/>
    <mergeCell ref="D32:D33"/>
    <mergeCell ref="E32:E33"/>
    <mergeCell ref="B23:B24"/>
    <mergeCell ref="C23:C24"/>
    <mergeCell ref="D23:D24"/>
    <mergeCell ref="E23:E24"/>
    <mergeCell ref="A9:A21"/>
    <mergeCell ref="B19:B20"/>
    <mergeCell ref="C19:C20"/>
    <mergeCell ref="D19:D20"/>
    <mergeCell ref="E19:E20"/>
    <mergeCell ref="A23:A24"/>
    <mergeCell ref="B17:B18"/>
    <mergeCell ref="C17:C18"/>
    <mergeCell ref="D17:D18"/>
    <mergeCell ref="E17:E18"/>
    <mergeCell ref="B15:B16"/>
    <mergeCell ref="C15:C16"/>
    <mergeCell ref="D15:D16"/>
    <mergeCell ref="E15:E16"/>
    <mergeCell ref="B12:B13"/>
    <mergeCell ref="C12:C13"/>
    <mergeCell ref="D12:D13"/>
    <mergeCell ref="E12:E13"/>
    <mergeCell ref="B10:B11"/>
    <mergeCell ref="C10:C11"/>
    <mergeCell ref="D10:D11"/>
    <mergeCell ref="E10:E11"/>
    <mergeCell ref="A3:A7"/>
    <mergeCell ref="B3:B4"/>
    <mergeCell ref="C3:C4"/>
    <mergeCell ref="D3:D4"/>
    <mergeCell ref="E3:E4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K81 K76 K89 K95 K86 K100 K112 H108" formula="1"/>
  </ignoredErrors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CMIG3 - CMIG4</vt:lpstr>
      <vt:lpstr>CMIG3 - CMIG4 (ENG)</vt:lpstr>
    </vt:vector>
  </TitlesOfParts>
  <Manager/>
  <Company>CEMIG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c056837</dc:creator>
  <cp:keywords/>
  <dc:description/>
  <cp:lastModifiedBy>MATHEUS CAMPOS DE MATOS</cp:lastModifiedBy>
  <cp:revision/>
  <dcterms:created xsi:type="dcterms:W3CDTF">2023-01-19T14:56:04Z</dcterms:created>
  <dcterms:modified xsi:type="dcterms:W3CDTF">2026-06-19T19:41:46Z</dcterms:modified>
  <cp:category/>
  <cp:contentStatus/>
</cp:coreProperties>
</file>