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610146\Downloads\"/>
    </mc:Choice>
  </mc:AlternateContent>
  <xr:revisionPtr revIDLastSave="0" documentId="13_ncr:1_{B1382235-F9FC-40C4-99A2-9EEC2DE7D317}" xr6:coauthVersionLast="47" xr6:coauthVersionMax="47" xr10:uidLastSave="{00000000-0000-0000-0000-000000000000}"/>
  <bookViews>
    <workbookView xWindow="19080" yWindow="-120" windowWidth="19440" windowHeight="15000" tabRatio="635" firstSheet="7" activeTab="7" xr2:uid="{87EB3544-9530-40E0-8317-ABC5DBE323CF}"/>
  </bookViews>
  <sheets>
    <sheet name="Cemig D (Sumário)" sheetId="1" r:id="rId1"/>
    <sheet name="Balanço de Energia" sheetId="5" r:id="rId2"/>
    <sheet name="Venda de energia por classe" sheetId="6" r:id="rId3"/>
    <sheet name="Receita" sheetId="9" r:id="rId4"/>
    <sheet name="Custos e Despesas" sheetId="10" r:id="rId5"/>
    <sheet name="Energia comprada para revenda" sheetId="19" r:id="rId6"/>
    <sheet name="Resultado Financeiro" sheetId="12" r:id="rId7"/>
    <sheet name="Endividamento" sheetId="13" r:id="rId8"/>
    <sheet name="Investimentos" sheetId="14" r:id="rId9"/>
    <sheet name="BP (Ativo)" sheetId="15" r:id="rId10"/>
    <sheet name="BP (Passivo)" sheetId="16" r:id="rId11"/>
    <sheet name="LAJIDA" sheetId="24" r:id="rId12"/>
    <sheet name="DRE" sheetId="17" r:id="rId13"/>
    <sheet name="DFC" sheetId="18" r:id="rId14"/>
  </sheets>
  <externalReferences>
    <externalReference r:id="rId15"/>
  </externalReferences>
  <definedNames>
    <definedName name="_Hlk160453777" localSheetId="4">'Custos e Despesas'!$B$16</definedName>
    <definedName name="_Toc223922453" localSheetId="5">'Energia comprada para revenda'!$B$7</definedName>
    <definedName name="_Toc229977613" localSheetId="13">DFC!$B$10</definedName>
    <definedName name="_Toc282006926" localSheetId="10">'BP (Passivo)'!$B$8</definedName>
    <definedName name="_Toc282006927" localSheetId="10">'BP (Passivo)'!$B$9</definedName>
    <definedName name="_Toc288721758" localSheetId="4">'Custos e Despesas'!#REF!</definedName>
    <definedName name="_Toc288721760" localSheetId="4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3" l="1"/>
  <c r="C51" i="13"/>
  <c r="C60" i="13"/>
  <c r="C40" i="12"/>
  <c r="C41" i="12" s="1"/>
  <c r="D41" i="12"/>
  <c r="D40" i="12"/>
  <c r="D24" i="12"/>
  <c r="C24" i="12"/>
  <c r="E26" i="10"/>
  <c r="C26" i="10"/>
  <c r="C32" i="17"/>
  <c r="C18" i="17"/>
  <c r="C20" i="17" s="1"/>
  <c r="C29" i="17" s="1"/>
  <c r="D34" i="17"/>
  <c r="D20" i="17"/>
  <c r="E36" i="24"/>
  <c r="E38" i="6"/>
  <c r="E35" i="24"/>
  <c r="E34" i="24"/>
  <c r="E33" i="24"/>
  <c r="E32" i="24"/>
  <c r="E31" i="24"/>
  <c r="D40" i="24"/>
  <c r="C40" i="24"/>
  <c r="C34" i="17" l="1"/>
  <c r="C38" i="17" s="1"/>
  <c r="E40" i="24"/>
  <c r="F29" i="12"/>
  <c r="E27" i="6"/>
  <c r="H27" i="6"/>
  <c r="H23" i="6"/>
  <c r="H22" i="6"/>
  <c r="H21" i="6"/>
  <c r="H20" i="6"/>
  <c r="H19" i="6"/>
  <c r="H18" i="6"/>
  <c r="H17" i="6"/>
  <c r="H16" i="6"/>
  <c r="E23" i="6"/>
  <c r="E22" i="6"/>
  <c r="E21" i="6"/>
  <c r="E20" i="6"/>
  <c r="E19" i="6"/>
  <c r="E18" i="6"/>
  <c r="E17" i="6"/>
  <c r="E16" i="6"/>
  <c r="AF16" i="6"/>
  <c r="H49" i="6"/>
  <c r="E49" i="6"/>
  <c r="D20" i="24" l="1"/>
  <c r="C20" i="24"/>
  <c r="C62" i="13" l="1"/>
  <c r="C61" i="13"/>
  <c r="E60" i="13"/>
  <c r="E63" i="13" s="1"/>
  <c r="F60" i="13"/>
  <c r="F63" i="13" s="1"/>
  <c r="G60" i="13"/>
  <c r="G63" i="13" s="1"/>
  <c r="H60" i="13"/>
  <c r="H63" i="13" s="1"/>
  <c r="I60" i="13"/>
  <c r="I63" i="13" s="1"/>
  <c r="J60" i="13"/>
  <c r="J63" i="13" s="1"/>
  <c r="K60" i="13"/>
  <c r="K63" i="13" s="1"/>
  <c r="L60" i="13"/>
  <c r="L63" i="13" s="1"/>
  <c r="D60" i="13"/>
  <c r="D63" i="13" s="1"/>
  <c r="M50" i="13"/>
  <c r="M52" i="13" s="1"/>
  <c r="N50" i="13"/>
  <c r="O50" i="13"/>
  <c r="O52" i="13" s="1"/>
  <c r="P50" i="13"/>
  <c r="P52" i="13" s="1"/>
  <c r="Q50" i="13"/>
  <c r="R50" i="13"/>
  <c r="R52" i="13" s="1"/>
  <c r="S50" i="13"/>
  <c r="S52" i="13" s="1"/>
  <c r="T50" i="13"/>
  <c r="T52" i="13" s="1"/>
  <c r="N52" i="13"/>
  <c r="Q52" i="13"/>
  <c r="D11" i="13"/>
  <c r="E11" i="13" s="1"/>
  <c r="F11" i="13" s="1"/>
  <c r="G11" i="13" s="1"/>
  <c r="J26" i="10"/>
  <c r="H21" i="9"/>
  <c r="J27" i="6"/>
  <c r="J25" i="6"/>
  <c r="I27" i="6"/>
  <c r="I24" i="6"/>
  <c r="J17" i="6"/>
  <c r="J18" i="6"/>
  <c r="J19" i="6"/>
  <c r="J20" i="6"/>
  <c r="J21" i="6"/>
  <c r="J22" i="6"/>
  <c r="J23" i="6"/>
  <c r="J16" i="6"/>
  <c r="I17" i="6"/>
  <c r="I18" i="6"/>
  <c r="I19" i="6"/>
  <c r="I20" i="6"/>
  <c r="I21" i="6"/>
  <c r="I22" i="6"/>
  <c r="I23" i="6"/>
  <c r="I16" i="6"/>
  <c r="C19" i="14"/>
  <c r="K26" i="10"/>
  <c r="M26" i="10"/>
  <c r="J29" i="12"/>
  <c r="K29" i="12" s="1"/>
  <c r="L29" i="12" s="1"/>
  <c r="M29" i="12" s="1"/>
  <c r="N29" i="12" s="1"/>
  <c r="O29" i="12" s="1"/>
  <c r="P29" i="12" s="1"/>
  <c r="Q29" i="12" s="1"/>
  <c r="R29" i="12" s="1"/>
  <c r="S29" i="12" s="1"/>
  <c r="T29" i="12" s="1"/>
  <c r="U29" i="12" s="1"/>
  <c r="V29" i="12" s="1"/>
  <c r="W29" i="12" s="1"/>
  <c r="X29" i="12" s="1"/>
  <c r="Y29" i="12" s="1"/>
  <c r="Z29" i="12" s="1"/>
  <c r="AA29" i="12" s="1"/>
  <c r="AB29" i="12" s="1"/>
  <c r="AC29" i="12" s="1"/>
  <c r="AD29" i="12" s="1"/>
  <c r="I41" i="12"/>
  <c r="E43" i="16"/>
  <c r="E30" i="16"/>
  <c r="K39" i="17"/>
  <c r="C63" i="13" l="1"/>
  <c r="W23" i="6"/>
  <c r="W27" i="6" s="1"/>
  <c r="W22" i="6"/>
  <c r="W21" i="6"/>
  <c r="W20" i="6"/>
  <c r="W19" i="6"/>
  <c r="W18" i="6"/>
  <c r="W17" i="6"/>
  <c r="W16" i="6"/>
  <c r="T23" i="6" l="1"/>
  <c r="T22" i="6"/>
  <c r="T21" i="6"/>
  <c r="T20" i="6"/>
  <c r="T19" i="6"/>
  <c r="T18" i="6"/>
  <c r="T17" i="6"/>
  <c r="T16" i="6"/>
  <c r="M62" i="13" l="1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U50" i="13"/>
  <c r="V50" i="13"/>
  <c r="W50" i="13"/>
  <c r="X50" i="13"/>
  <c r="Y50" i="13"/>
  <c r="Z50" i="13"/>
  <c r="Z52" i="13" l="1"/>
  <c r="Z60" i="13" s="1"/>
  <c r="Z63" i="13" s="1"/>
  <c r="V52" i="13"/>
  <c r="U52" i="13"/>
  <c r="U60" i="13" s="1"/>
  <c r="U63" i="13" s="1"/>
  <c r="M60" i="13"/>
  <c r="M63" i="13" s="1"/>
  <c r="X52" i="13"/>
  <c r="X60" i="13" s="1"/>
  <c r="X63" i="13" s="1"/>
  <c r="P60" i="13"/>
  <c r="P63" i="13" s="1"/>
  <c r="R60" i="13"/>
  <c r="R63" i="13" s="1"/>
  <c r="Y52" i="13"/>
  <c r="Y60" i="13" s="1"/>
  <c r="Y63" i="13" s="1"/>
  <c r="Q60" i="13"/>
  <c r="Q63" i="13" s="1"/>
  <c r="W52" i="13"/>
  <c r="W60" i="13" s="1"/>
  <c r="W63" i="13" s="1"/>
  <c r="S60" i="13"/>
  <c r="S63" i="13" s="1"/>
  <c r="O60" i="13"/>
  <c r="O63" i="13" s="1"/>
  <c r="T60" i="13" l="1"/>
  <c r="T63" i="13" s="1"/>
  <c r="V60" i="13"/>
  <c r="V63" i="13" s="1"/>
  <c r="N60" i="13"/>
  <c r="N63" i="13" s="1"/>
  <c r="AD17" i="17"/>
  <c r="AC17" i="17"/>
  <c r="AB17" i="17"/>
  <c r="AA17" i="17"/>
  <c r="Z17" i="17"/>
  <c r="Y17" i="17"/>
  <c r="Z16" i="24"/>
  <c r="V16" i="24"/>
  <c r="R16" i="24"/>
  <c r="U44" i="16"/>
  <c r="Y30" i="16"/>
  <c r="X30" i="16"/>
  <c r="W30" i="16"/>
  <c r="V30" i="16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I28" i="15"/>
  <c r="AX27" i="6"/>
  <c r="AA26" i="10"/>
  <c r="X26" i="10"/>
  <c r="U26" i="10"/>
  <c r="T26" i="10"/>
  <c r="S26" i="10"/>
  <c r="R26" i="10"/>
  <c r="Q26" i="10"/>
  <c r="N26" i="10"/>
  <c r="CB23" i="6"/>
  <c r="BY23" i="6"/>
  <c r="BV23" i="6"/>
  <c r="BS23" i="6"/>
  <c r="BP23" i="6"/>
  <c r="BM23" i="6"/>
  <c r="BJ23" i="6"/>
  <c r="BG23" i="6"/>
  <c r="BD23" i="6"/>
  <c r="BA23" i="6"/>
  <c r="AU23" i="6"/>
  <c r="AR23" i="6"/>
  <c r="AO23" i="6"/>
  <c r="AI23" i="6"/>
  <c r="AF23" i="6"/>
  <c r="AC23" i="6"/>
  <c r="CB22" i="6"/>
  <c r="BY22" i="6"/>
  <c r="BV22" i="6"/>
  <c r="BS22" i="6"/>
  <c r="BP22" i="6"/>
  <c r="BM22" i="6"/>
  <c r="BJ22" i="6"/>
  <c r="BG22" i="6"/>
  <c r="BD22" i="6"/>
  <c r="BA22" i="6"/>
  <c r="AU22" i="6"/>
  <c r="AR22" i="6"/>
  <c r="AO22" i="6"/>
  <c r="AI22" i="6"/>
  <c r="AF22" i="6"/>
  <c r="AC22" i="6"/>
  <c r="CB21" i="6"/>
  <c r="BY21" i="6"/>
  <c r="BV21" i="6"/>
  <c r="BS21" i="6"/>
  <c r="BP21" i="6"/>
  <c r="BM21" i="6"/>
  <c r="BJ21" i="6"/>
  <c r="BG21" i="6"/>
  <c r="BD21" i="6"/>
  <c r="BA21" i="6"/>
  <c r="AU21" i="6"/>
  <c r="AR21" i="6"/>
  <c r="AO21" i="6"/>
  <c r="AI21" i="6"/>
  <c r="AF21" i="6"/>
  <c r="AC21" i="6"/>
  <c r="CB20" i="6"/>
  <c r="BY20" i="6"/>
  <c r="BV20" i="6"/>
  <c r="BS20" i="6"/>
  <c r="BP20" i="6"/>
  <c r="BM20" i="6"/>
  <c r="BJ20" i="6"/>
  <c r="BG20" i="6"/>
  <c r="BD20" i="6"/>
  <c r="BA20" i="6"/>
  <c r="AU20" i="6"/>
  <c r="AR20" i="6"/>
  <c r="AO20" i="6"/>
  <c r="AI20" i="6"/>
  <c r="AF20" i="6"/>
  <c r="AC20" i="6"/>
  <c r="CB19" i="6"/>
  <c r="BY19" i="6"/>
  <c r="BV19" i="6"/>
  <c r="BS19" i="6"/>
  <c r="BP19" i="6"/>
  <c r="BM19" i="6"/>
  <c r="BJ19" i="6"/>
  <c r="BG19" i="6"/>
  <c r="BD19" i="6"/>
  <c r="BA19" i="6"/>
  <c r="AU19" i="6"/>
  <c r="AR19" i="6"/>
  <c r="AO19" i="6"/>
  <c r="AI19" i="6"/>
  <c r="AF19" i="6"/>
  <c r="AC19" i="6"/>
  <c r="CB18" i="6"/>
  <c r="BY18" i="6"/>
  <c r="BV18" i="6"/>
  <c r="BS18" i="6"/>
  <c r="BP18" i="6"/>
  <c r="BM18" i="6"/>
  <c r="BJ18" i="6"/>
  <c r="BG18" i="6"/>
  <c r="BD18" i="6"/>
  <c r="BA18" i="6"/>
  <c r="AU18" i="6"/>
  <c r="AR18" i="6"/>
  <c r="AO18" i="6"/>
  <c r="AI18" i="6"/>
  <c r="AF18" i="6"/>
  <c r="AC18" i="6"/>
  <c r="CB17" i="6"/>
  <c r="BY17" i="6"/>
  <c r="BV17" i="6"/>
  <c r="BS17" i="6"/>
  <c r="BP17" i="6"/>
  <c r="BM17" i="6"/>
  <c r="BJ17" i="6"/>
  <c r="BG17" i="6"/>
  <c r="BD17" i="6"/>
  <c r="BA17" i="6"/>
  <c r="AU17" i="6"/>
  <c r="AR17" i="6"/>
  <c r="AO17" i="6"/>
  <c r="AI17" i="6"/>
  <c r="AF17" i="6"/>
  <c r="AC17" i="6"/>
  <c r="CB16" i="6"/>
  <c r="BY16" i="6"/>
  <c r="BV16" i="6"/>
  <c r="BS16" i="6"/>
  <c r="BP16" i="6"/>
  <c r="BM16" i="6"/>
  <c r="BJ16" i="6"/>
  <c r="BG16" i="6"/>
  <c r="BD16" i="6"/>
  <c r="BA16" i="6"/>
  <c r="AU16" i="6"/>
  <c r="AR16" i="6"/>
  <c r="AO16" i="6"/>
  <c r="AI16" i="6"/>
  <c r="AC16" i="6"/>
  <c r="V44" i="16" l="1"/>
  <c r="W44" i="16"/>
  <c r="X44" i="16"/>
  <c r="Y44" i="16"/>
  <c r="U53" i="16"/>
  <c r="AC27" i="6"/>
  <c r="AF27" i="6"/>
  <c r="AI27" i="6"/>
  <c r="AO27" i="6"/>
  <c r="AR27" i="6"/>
  <c r="AU27" i="6"/>
  <c r="BA27" i="6"/>
  <c r="BD27" i="6"/>
  <c r="BG27" i="6"/>
  <c r="BJ27" i="6"/>
  <c r="BM27" i="6"/>
  <c r="BP27" i="6"/>
  <c r="BS27" i="6"/>
  <c r="BV27" i="6"/>
  <c r="BY27" i="6"/>
  <c r="CB27" i="6"/>
  <c r="Y53" i="16" l="1"/>
  <c r="X53" i="16"/>
  <c r="W53" i="16"/>
  <c r="V53" i="16"/>
</calcChain>
</file>

<file path=xl/sharedStrings.xml><?xml version="1.0" encoding="utf-8"?>
<sst xmlns="http://schemas.openxmlformats.org/spreadsheetml/2006/main" count="1139" uniqueCount="353">
  <si>
    <t>RECURSOS TOTAIS</t>
  </si>
  <si>
    <t>REQUISITOS TOTAIS</t>
  </si>
  <si>
    <t>Energia Comprada</t>
  </si>
  <si>
    <t>Mercado Faturado (6)</t>
  </si>
  <si>
    <t>Itaipu</t>
  </si>
  <si>
    <r>
      <t xml:space="preserve">Contratos Regulados </t>
    </r>
    <r>
      <rPr>
        <vertAlign val="superscript"/>
        <sz val="10"/>
        <color rgb="FF000000"/>
        <rFont val="Arial"/>
        <family val="2"/>
      </rPr>
      <t>(1)</t>
    </r>
  </si>
  <si>
    <t>Perdas - Rede de Distribuição (5)</t>
  </si>
  <si>
    <r>
      <t xml:space="preserve">PROINFA </t>
    </r>
    <r>
      <rPr>
        <vertAlign val="superscript"/>
        <sz val="10"/>
        <color rgb="FF000000"/>
        <rFont val="Arial"/>
        <family val="2"/>
      </rPr>
      <t>(2)</t>
    </r>
  </si>
  <si>
    <r>
      <t xml:space="preserve">Contratos Bilaterais </t>
    </r>
    <r>
      <rPr>
        <vertAlign val="superscript"/>
        <sz val="10"/>
        <color rgb="FF000000"/>
        <rFont val="Arial"/>
        <family val="2"/>
      </rPr>
      <t>(3)</t>
    </r>
  </si>
  <si>
    <t>Perdas - Rede Básica</t>
  </si>
  <si>
    <t>Contrato Compra Energia Nuclear</t>
  </si>
  <si>
    <t>Contrato Cota Garantia Fisica</t>
  </si>
  <si>
    <t>Vendas na CCEE</t>
  </si>
  <si>
    <t>Geração Injetada Diretamente na Rede de Distribuição   (4)</t>
  </si>
  <si>
    <t>Compra na CCEE</t>
  </si>
  <si>
    <t>1. Compra de Energia  Elétrica pela CEMIG D por meio de CCEAR e Leilão de Ajuste</t>
  </si>
  <si>
    <t>2. Programa de Incentivo às Fontes Alternativas de Energia</t>
  </si>
  <si>
    <t>3. Energia Contratada pela CEMIG D de forma bilateral com a UHE Ponte de Pedra e UHE Capim Branco</t>
  </si>
  <si>
    <t>4. Compra de Energia não modelada na CCEE e outras injeções (incluindo micro geração distribuída)</t>
  </si>
  <si>
    <t>5. Perdas técnicas e não técnicas atribuídas ao mercado cativo e a energia transportada na rede de distribuição</t>
  </si>
  <si>
    <t xml:space="preserve">6. Considera a energia compesada pela Micro e Mini GD e o mês de referência é o de leitura 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</si>
  <si>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</si>
  <si>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</si>
  <si>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</si>
  <si>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</si>
  <si>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</si>
  <si>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</si>
  <si>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</si>
  <si>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2024 (acumulado)</t>
  </si>
  <si>
    <t>2T24</t>
  </si>
  <si>
    <t>1T24</t>
  </si>
  <si>
    <t>2023 (acumulado)</t>
  </si>
  <si>
    <t>3T23</t>
  </si>
  <si>
    <t>2T23</t>
  </si>
  <si>
    <t>1T23</t>
  </si>
  <si>
    <t>2022 (acumulado)</t>
  </si>
  <si>
    <t>3T22</t>
  </si>
  <si>
    <t>2T22</t>
  </si>
  <si>
    <t>1T22</t>
  </si>
  <si>
    <t>2021 (acumulado)</t>
  </si>
  <si>
    <t>3T21</t>
  </si>
  <si>
    <t>2T21</t>
  </si>
  <si>
    <t>1T21</t>
  </si>
  <si>
    <t>2020 (acumulado)</t>
  </si>
  <si>
    <t>3T20</t>
  </si>
  <si>
    <t>2T20</t>
  </si>
  <si>
    <t>1T20</t>
  </si>
  <si>
    <t>MWh</t>
  </si>
  <si>
    <t>R$</t>
  </si>
  <si>
    <t>Preço Médio MWh Faturado  (R$/MWh) (1)</t>
  </si>
  <si>
    <t>Residencial</t>
  </si>
  <si>
    <t>Industrial</t>
  </si>
  <si>
    <t>Comércio, serviços e outros</t>
  </si>
  <si>
    <t>Rural</t>
  </si>
  <si>
    <t>Poder público</t>
  </si>
  <si>
    <t>Iluminação pública</t>
  </si>
  <si>
    <t>Serviço público</t>
  </si>
  <si>
    <t>Subtotal</t>
  </si>
  <si>
    <t>Consumo próprio</t>
  </si>
  <si>
    <t>-</t>
  </si>
  <si>
    <t xml:space="preserve">                              -  </t>
  </si>
  <si>
    <t xml:space="preserve">                             - </t>
  </si>
  <si>
    <t xml:space="preserve">                            - </t>
  </si>
  <si>
    <t xml:space="preserve">                             -  </t>
  </si>
  <si>
    <t>Suprimento a outras Concessionárias</t>
  </si>
  <si>
    <t>Fornecimento não faturado líquido</t>
  </si>
  <si>
    <t>Fornecimento bruto de energia elétrica e receita de uso da rede - consumidores cativos</t>
  </si>
  <si>
    <t xml:space="preserve">Restituição de créditos de PIS/Pasep e Cofins aos consumidores - Realização </t>
  </si>
  <si>
    <t>Receita de uso da rede - consumidores livres</t>
  </si>
  <si>
    <t xml:space="preserve">Ativos e passivos financeiros setoriais líquidos </t>
  </si>
  <si>
    <t>Receita de construção de infraestrutura de distribuição</t>
  </si>
  <si>
    <t xml:space="preserve">Ajuste de expectativa do fluxo de caixa do ativo financeiro indenizável da concessão </t>
  </si>
  <si>
    <t>Compensação por violação de padrão indicador de continuidade</t>
  </si>
  <si>
    <t>Transações no Mecanismo de Venda de Excedentes</t>
  </si>
  <si>
    <t xml:space="preserve"> - </t>
  </si>
  <si>
    <t>Outras receitas operacionais</t>
  </si>
  <si>
    <t xml:space="preserve">Tributos e encargos incidentes sobre as receitas </t>
  </si>
  <si>
    <t>Energia elétrica comprada para revenda</t>
  </si>
  <si>
    <t>Encargos de uso da rede básica de transmissão e demais encargos do sistema</t>
  </si>
  <si>
    <t>Custo de construção da infraestrutura de distribuição</t>
  </si>
  <si>
    <t>Pessoal</t>
  </si>
  <si>
    <t>Participação de empregados e administradores no resultado</t>
  </si>
  <si>
    <t>Obrigações pós-emprego</t>
  </si>
  <si>
    <t>Materiais</t>
  </si>
  <si>
    <t xml:space="preserve">Serviços de terceiros </t>
  </si>
  <si>
    <t xml:space="preserve">Amortização </t>
  </si>
  <si>
    <t xml:space="preserve">Amortização direito de uso - arrendamento </t>
  </si>
  <si>
    <t>Provisões</t>
  </si>
  <si>
    <t xml:space="preserve">Perdas de créditos esperadas </t>
  </si>
  <si>
    <t>Perda esperada com outros créditos</t>
  </si>
  <si>
    <t xml:space="preserve">Outras despesas </t>
  </si>
  <si>
    <t>Total</t>
  </si>
  <si>
    <t>Energia de Itaipu binacional</t>
  </si>
  <si>
    <t xml:space="preserve">Contratos por cotas de garantia física     </t>
  </si>
  <si>
    <t>Cotas das usinas de Angra I e II</t>
  </si>
  <si>
    <t>Energia de curto prazo - CCEE</t>
  </si>
  <si>
    <t xml:space="preserve">                                              - </t>
  </si>
  <si>
    <t>Contratos bilaterais</t>
  </si>
  <si>
    <t>Energia adquirida em leilão em ambiente regulado</t>
  </si>
  <si>
    <t>PROINFA</t>
  </si>
  <si>
    <t>Geração distribuída</t>
  </si>
  <si>
    <t>Créditos de PIS/Pasep e Cofins</t>
  </si>
  <si>
    <t>  </t>
  </si>
  <si>
    <t>RECEITAS FINANCEIRAS</t>
  </si>
  <si>
    <t>Renda de aplicação financeira</t>
  </si>
  <si>
    <t>PIS/Pasep e Cofins incidentes sobre receitas financeiras</t>
  </si>
  <si>
    <t>Acréscimos moratórios de contas de energia</t>
  </si>
  <si>
    <t>Variações cambiais de empréstimos e financiamentos</t>
  </si>
  <si>
    <t>Variações cambiais de Itaipu</t>
  </si>
  <si>
    <t xml:space="preserve">Variações monetárias </t>
  </si>
  <si>
    <t xml:space="preserve">                               -   </t>
  </si>
  <si>
    <t>Variação monetária depósitos judiciais</t>
  </si>
  <si>
    <t>Variação monetária de empréstimos e debêntures</t>
  </si>
  <si>
    <t xml:space="preserve">Variação monetária - CVA </t>
  </si>
  <si>
    <t xml:space="preserve">Atualização dos créditos de PIS/Pasep e Cofins </t>
  </si>
  <si>
    <t>Atualização crédito IRPJ sobre PAT</t>
  </si>
  <si>
    <t>Outras</t>
  </si>
  <si>
    <t>DESPESAS FINANCEIRAS</t>
  </si>
  <si>
    <t xml:space="preserve">Encargos de debêntures </t>
  </si>
  <si>
    <t xml:space="preserve">Amortização do custo de transação </t>
  </si>
  <si>
    <t>Encargos de variação monetária - Forluz</t>
  </si>
  <si>
    <t xml:space="preserve">Variação monetária de debêntures </t>
  </si>
  <si>
    <t xml:space="preserve">Atualização PIS/Pasep e Cofins a restituir </t>
  </si>
  <si>
    <t>Variação monetária de P&amp;D e PEE</t>
  </si>
  <si>
    <t xml:space="preserve">Variação monetária de arrendamentos </t>
  </si>
  <si>
    <t xml:space="preserve">Atualização estimada de créditos de GD, líquida </t>
  </si>
  <si>
    <t>Outras variações monetárias</t>
  </si>
  <si>
    <t>RESULTADO FINANCEIRO LÍQUIDO</t>
  </si>
  <si>
    <t>Amortização da dívida</t>
  </si>
  <si>
    <t>Indexadores</t>
  </si>
  <si>
    <t>IPCA</t>
  </si>
  <si>
    <t>CDI</t>
  </si>
  <si>
    <t>Total por Indexadores</t>
  </si>
  <si>
    <t>(-) Custos de transação</t>
  </si>
  <si>
    <t>(-) Desconto</t>
  </si>
  <si>
    <t>Total geral</t>
  </si>
  <si>
    <t>Financiadores</t>
  </si>
  <si>
    <t>Vencimento principal</t>
  </si>
  <si>
    <t>Encargos financeiros anuais (%)</t>
  </si>
  <si>
    <t>Circulante</t>
  </si>
  <si>
    <t>Não circulante</t>
  </si>
  <si>
    <t>Debêntures - 3ª Emissão - 3ª Série (1)</t>
  </si>
  <si>
    <t>CDI+0,80%</t>
  </si>
  <si>
    <t>CDI+0,64%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</si>
  <si>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</si>
  <si>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</si>
  <si>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</si>
  <si>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</si>
  <si>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</si>
  <si>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</si>
  <si>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</si>
  <si>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</si>
  <si>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</si>
  <si>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</si>
  <si>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</si>
  <si>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</si>
  <si>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</si>
  <si>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</si>
  <si>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</si>
  <si>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Total de empréstimos</t>
  </si>
  <si>
    <t>Total de debêntures</t>
  </si>
  <si>
    <t>Total geral consolidado</t>
  </si>
  <si>
    <t>Dívida Bruta</t>
  </si>
  <si>
    <t xml:space="preserve">Caixa e equivalentes </t>
  </si>
  <si>
    <t>TVM</t>
  </si>
  <si>
    <t>Dívida Líquida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</si>
  <si>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</si>
  <si>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</si>
  <si>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</si>
  <si>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</si>
  <si>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</si>
  <si>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</si>
  <si>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</si>
  <si>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</si>
  <si>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</si>
  <si>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TOTAL</t>
  </si>
  <si>
    <t>Investimentos realizados</t>
  </si>
  <si>
    <t>Caixa e equivalentes de caixa</t>
  </si>
  <si>
    <t>Títulos e valores mobiliários</t>
  </si>
  <si>
    <t>Consumidores e revendedores</t>
  </si>
  <si>
    <t>Concessionários - transporte de energia</t>
  </si>
  <si>
    <t xml:space="preserve">Tributos a recuperar </t>
  </si>
  <si>
    <t>Fundos Vinculados</t>
  </si>
  <si>
    <t>Imposto de renda e contribuição social a recuperar</t>
  </si>
  <si>
    <t>Estoques  </t>
  </si>
  <si>
    <t>Contribuição de iluminação pública</t>
  </si>
  <si>
    <t>Reembolso subsídios tarifários</t>
  </si>
  <si>
    <t>Subvenção baixa renda </t>
  </si>
  <si>
    <t>Ativos setoriais da concessão</t>
  </si>
  <si>
    <t>Outros ativos</t>
  </si>
  <si>
    <t>Realizável a longo prazo</t>
  </si>
  <si>
    <t xml:space="preserve">                              - </t>
  </si>
  <si>
    <t xml:space="preserve">Imposto de renda e contribuição social diferidos  </t>
  </si>
  <si>
    <t>Tributos a recuperar</t>
  </si>
  <si>
    <t>Depósitos vinculados a litígios</t>
  </si>
  <si>
    <t>Ativos financeiros relacionados à infraestrutura</t>
  </si>
  <si>
    <t>Ativos de contrato</t>
  </si>
  <si>
    <t xml:space="preserve">Intangíveis  </t>
  </si>
  <si>
    <t>Debêntures</t>
  </si>
  <si>
    <t>Fornecedores</t>
  </si>
  <si>
    <t xml:space="preserve">Impostos, taxas e contribuições   </t>
  </si>
  <si>
    <t>Imposto de renda e contribuição social</t>
  </si>
  <si>
    <t xml:space="preserve">                                 - </t>
  </si>
  <si>
    <t>Salários e encargos sociais</t>
  </si>
  <si>
    <t>Encargos regulatórios</t>
  </si>
  <si>
    <t>Participação dos colaboradores e administradores no resultado</t>
  </si>
  <si>
    <t>Mútuo com partes relacionadas</t>
  </si>
  <si>
    <t>Passivos setoriais da concessão</t>
  </si>
  <si>
    <t>Juros sobre capital próprio e dividendos a pagar</t>
  </si>
  <si>
    <t>Valores a restituir a consumidores</t>
  </si>
  <si>
    <t>Valores a pagar a partes relacionadas </t>
  </si>
  <si>
    <t>Arrendamentos - obrigações</t>
  </si>
  <si>
    <t>Outros passivos</t>
  </si>
  <si>
    <t>Capital social</t>
  </si>
  <si>
    <t>Adiantamento para futuro aumento de capital </t>
  </si>
  <si>
    <t>Reservas de lucros</t>
  </si>
  <si>
    <t>Ajustes de avaliação patrimonial</t>
  </si>
  <si>
    <t>Lucros acumulados</t>
  </si>
  <si>
    <t xml:space="preserve">  HISTÓRICO LAJIDA CVM</t>
  </si>
  <si>
    <t>Lucro líquido do período</t>
  </si>
  <si>
    <t>Despesa com imposto de renda e contribuição social</t>
  </si>
  <si>
    <t>Resultado financeiro líquido</t>
  </si>
  <si>
    <t>Amortização</t>
  </si>
  <si>
    <t>Lajida conforme "Resolução CVM 156"</t>
  </si>
  <si>
    <t>Programa de desligamento voluntário programado</t>
  </si>
  <si>
    <t>Reversão de Provisões Tributárias - INSS s/ PLR</t>
  </si>
  <si>
    <t>Remensuração do passivo de pós-emprego</t>
  </si>
  <si>
    <t>= Lajida ajustado</t>
  </si>
  <si>
    <t>(Em milhares de Reais, exceto resultado por ação)</t>
  </si>
  <si>
    <t>Receita líquida</t>
  </si>
  <si>
    <t xml:space="preserve">Custos </t>
  </si>
  <si>
    <t xml:space="preserve">Custo com energia elétrica </t>
  </si>
  <si>
    <t>Custo de construção de infraestrutura de distribuição</t>
  </si>
  <si>
    <t>Custos de operação</t>
  </si>
  <si>
    <t>Lucro bruto</t>
  </si>
  <si>
    <t xml:space="preserve">Despesas </t>
  </si>
  <si>
    <t>Perdas de créditos esperadas - PCE</t>
  </si>
  <si>
    <t>Despesas gerais e administrativas</t>
  </si>
  <si>
    <t>Outras despesas, líquidas</t>
  </si>
  <si>
    <t>Resultado antes do resultado financeiro e dos tributos sobre o lucro</t>
  </si>
  <si>
    <t>Receitas financeiras</t>
  </si>
  <si>
    <t>Despesas financeiras</t>
  </si>
  <si>
    <t>Resultado antes do imposto de renda e contribuição social</t>
  </si>
  <si>
    <t>Imposto de renda e contribuição social correntes</t>
  </si>
  <si>
    <t xml:space="preserve">Imposto de renda e contribuição social diferidos </t>
  </si>
  <si>
    <t>Lucro líquido do exercício</t>
  </si>
  <si>
    <t>Lucro básico e diluído por ação (em R$)</t>
  </si>
  <si>
    <t>FLUXO DE CAIXA DAS ATIVIDADES OPERACIONAIS</t>
  </si>
  <si>
    <t>Perdas de créditos esperadas</t>
  </si>
  <si>
    <t xml:space="preserve">Provisões </t>
  </si>
  <si>
    <t>Restituição de créditos de PIS/Pasep e Cofins aos consumidores</t>
  </si>
  <si>
    <t>Valor residual líquido de ativos financeiros da concessão e intangível baixados</t>
  </si>
  <si>
    <t xml:space="preserve">Juros e variações monetárias </t>
  </si>
  <si>
    <t>Reversão de valores a restituir a consumidores</t>
  </si>
  <si>
    <t>Ajuste de expectativa do fluxo de caixa do ativo financeiro da concessão</t>
  </si>
  <si>
    <t>Amortização do custo de transação de empréstimos</t>
  </si>
  <si>
    <t>Imposto de renda e contribuição social corrente e diferido</t>
  </si>
  <si>
    <t>Consumidores, revendedores e concessionários de transporte de energia</t>
  </si>
  <si>
    <t>Tributos compensáveis</t>
  </si>
  <si>
    <t xml:space="preserve">Imposto de renda e contribuição social a recuperar </t>
  </si>
  <si>
    <t>Outros</t>
  </si>
  <si>
    <t xml:space="preserve">Aumento (redução) de passivos   </t>
  </si>
  <si>
    <t>Impostos, taxas e contribuições</t>
  </si>
  <si>
    <t>Contribuições pagas de pós-emprego</t>
  </si>
  <si>
    <t>Provisões pagas</t>
  </si>
  <si>
    <t>Contas a pagar relacionado a energia gerada por consumidores</t>
  </si>
  <si>
    <t>Caixa gerado pelas atividades operacionais</t>
  </si>
  <si>
    <t>Juros de debêntures pagos</t>
  </si>
  <si>
    <t>Juros de arrendamento pagos</t>
  </si>
  <si>
    <t>Juros recebidos</t>
  </si>
  <si>
    <t>Imposto de renda e contribuição social pagos</t>
  </si>
  <si>
    <t>CAIXA LÍQUIDO GERADO PELAS ATIVIDADES OPERACIONAIS</t>
  </si>
  <si>
    <t>FLUXO DE CAIXA DAS ATIVIDADES DE INVESTIMENTO</t>
  </si>
  <si>
    <t>Aplicações em Títulos e Valores Mobiliários</t>
  </si>
  <si>
    <t>Resgate de Títulos e Valores Mobiliários</t>
  </si>
  <si>
    <t>Adição em intangível</t>
  </si>
  <si>
    <t xml:space="preserve">Adição em ativos de contrato </t>
  </si>
  <si>
    <t>Aplicações em fundos vinculados</t>
  </si>
  <si>
    <t>Resgates de fundos vinculados</t>
  </si>
  <si>
    <t>CAIXA LÍQUIDO CONSUMIDO PELAS ATIVIDADES DE INVESTIMENTO</t>
  </si>
  <si>
    <t>FLUXO DE CAIXA DAS ATIVIDADES DE FINANCIAMENTO</t>
  </si>
  <si>
    <t>Captação de debêntures líquidas</t>
  </si>
  <si>
    <t>Pagamento de arrendamento</t>
  </si>
  <si>
    <t>Pagamento de empréstimos e debêntures</t>
  </si>
  <si>
    <t>Juros sobre capital próprio e dividendos pagos</t>
  </si>
  <si>
    <t>CAIXA LÍQUIDO GERADO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</si>
  <si>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</si>
  <si>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</si>
  <si>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</si>
  <si>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 xml:space="preserve">Debêntures - 7ª Emissão - 2ª série </t>
  </si>
  <si>
    <t xml:space="preserve">Debêntures - 8ª Emissão - 1ª série </t>
  </si>
  <si>
    <t xml:space="preserve">Debêntures - 8ª Emissão - 2ª série </t>
  </si>
  <si>
    <t xml:space="preserve">Debêntures - 9ª Emissão - Série Única </t>
  </si>
  <si>
    <t xml:space="preserve">Debêntures - 10ª emissão - 1ª série </t>
  </si>
  <si>
    <t xml:space="preserve">Debêntures - 10ª emissão - 2ª série </t>
  </si>
  <si>
    <t xml:space="preserve">Debêntures - 11ª emissão - 1ª série </t>
  </si>
  <si>
    <t xml:space="preserve">Debêntures - 11ª emissão - 2ª série </t>
  </si>
  <si>
    <t xml:space="preserve">Debêntures - 12ª emissão - 1ª série </t>
  </si>
  <si>
    <t xml:space="preserve">Debêntures - 12ª emissão - 2ª série </t>
  </si>
  <si>
    <t xml:space="preserve">Debêntures - 13ª emissão - 1ª série </t>
  </si>
  <si>
    <t xml:space="preserve">Debêntures - 13ª emissão - 2ª série </t>
  </si>
  <si>
    <t>(-) Desconto na emissão de debêntures (1)</t>
  </si>
  <si>
    <t>Direito de uso</t>
  </si>
  <si>
    <t>CIRCULANTE</t>
  </si>
  <si>
    <t>TOTAL DO CIRCULANTE</t>
  </si>
  <si>
    <t>NÃO CIRCULANTE</t>
  </si>
  <si>
    <t>TOTAL DO NÃO CIRCULANTE</t>
  </si>
  <si>
    <t>ATIVO TOTAL</t>
  </si>
  <si>
    <t>TOTAL DO PASSIVO</t>
  </si>
  <si>
    <t>PATRIMÔNIO LÍQUIDO</t>
  </si>
  <si>
    <t>TOTAL DO PATRIMÔNIO LÍQUIDO</t>
  </si>
  <si>
    <t>TOTAL DO PASSIVO E DO PATRIMÔNIO LÍQUIDO</t>
  </si>
  <si>
    <t>Conciliação do lucro com o caixa gerado nas operações</t>
  </si>
  <si>
    <t>Conta de compensação de variação de valores de itens da “Parcela A” (CVA) e outros componentes financeiros</t>
  </si>
  <si>
    <t>(Aumento) redução de ativos</t>
  </si>
  <si>
    <r>
      <t>Total</t>
    </r>
    <r>
      <rPr>
        <b/>
        <vertAlign val="superscript"/>
        <sz val="10"/>
        <color rgb="FF404040"/>
        <rFont val="Arial"/>
        <family val="2"/>
      </rPr>
      <t>(1)</t>
    </r>
  </si>
  <si>
    <t xml:space="preserve">Debêntures - 14ª emissão - 1ª série </t>
  </si>
  <si>
    <t xml:space="preserve">Debêntures - 14ª emissão - 2ª série </t>
  </si>
  <si>
    <t>IPCA + 5,10%</t>
  </si>
  <si>
    <t xml:space="preserve"> IPCA + 4,10%</t>
  </si>
  <si>
    <t>CDI + 1,35%</t>
  </si>
  <si>
    <t>IPCA + 6,10%</t>
  </si>
  <si>
    <t>CDI + 2,05%</t>
  </si>
  <si>
    <t>CDI + 0,80%</t>
  </si>
  <si>
    <t>IPCA + 6,15%</t>
  </si>
  <si>
    <t>CDI + 0,55%</t>
  </si>
  <si>
    <t xml:space="preserve">IPCA + 6,58% </t>
  </si>
  <si>
    <t>CDI + 0,86%</t>
  </si>
  <si>
    <t xml:space="preserve">IPCA + 7,55% </t>
  </si>
  <si>
    <t>IPCA+6,79%</t>
  </si>
  <si>
    <t>IPCA+6,65%</t>
  </si>
  <si>
    <t>2031 em diante</t>
  </si>
  <si>
    <t>Obrigações relacionadas à energia gerada por consumidores</t>
  </si>
  <si>
    <t>Indenização Compensatória</t>
  </si>
  <si>
    <t>LAJIDA - R$ milhares</t>
  </si>
  <si>
    <t>Ajuste de ativos em curso</t>
  </si>
  <si>
    <t>Provisões Tributárias - Indenização do Anuênio</t>
  </si>
  <si>
    <t>Trimestre</t>
  </si>
  <si>
    <t>Acumulado</t>
  </si>
  <si>
    <t>4T24</t>
  </si>
  <si>
    <t>4T25</t>
  </si>
  <si>
    <t/>
  </si>
  <si>
    <t>Total </t>
  </si>
  <si>
    <t>1. Considera, a partir de 2024,  a energia compensada referente a Geração Distribuída</t>
  </si>
  <si>
    <t>Outras receitas</t>
  </si>
  <si>
    <t>LAJIDA - R$ milhões</t>
  </si>
  <si>
    <t>Var. %</t>
  </si>
  <si>
    <t>= Lajida ajustado (2)</t>
  </si>
  <si>
    <t>VNR</t>
  </si>
  <si>
    <t>= Lajida ajustado menos VNR</t>
  </si>
  <si>
    <t>Ganho na alienação de intangíveis</t>
  </si>
  <si>
    <t>12.256 GWh</t>
  </si>
  <si>
    <t>Vendas MCSD/MVE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</si>
</sst>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0.0%"/>
    <numFmt numFmtId="167" formatCode="_-* #,##0.00_-;\(#,##0.00\);_-* &quot;-&quot;??_-;_-@_-"/>
    <numFmt numFmtId="168" formatCode="_-* #,##0_-;\(#,##0\);_-* &quot;-&quot;??_-;_-@_-"/>
    <numFmt numFmtId="169" formatCode="_-* #,##0_-;\-* #,##0_-;_-* &quot;-&quot;??_-;_-@_-"/>
    <numFmt numFmtId="170" formatCode="_-* #,##0.0000_-;\(#,##0.0000\);_-* &quot;-&quot;??_-;_-@_-"/>
    <numFmt numFmtId="171" formatCode="0.0000"/>
    <numFmt numFmtId="172" formatCode="0.00000"/>
    <numFmt numFmtId="173" formatCode="#,##0_ ;\-#,##0\ "/>
  </numFmts>
  <fonts count="5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b/>
      <sz val="10"/>
      <color rgb="FF00744D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1"/>
      <color rgb="FF00744D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1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b/>
      <u/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sz val="11"/>
      <color theme="0"/>
      <name val="Calibri"/>
      <family val="2"/>
      <scheme val="minor"/>
    </font>
    <font>
      <sz val="11"/>
      <color rgb="FF404040"/>
      <name val="Arial"/>
      <family val="2"/>
    </font>
    <font>
      <vertAlign val="superscript"/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z val="11"/>
      <color rgb="FFFF0000"/>
      <name val="Calibri"/>
      <family val="2"/>
      <scheme val="minor"/>
    </font>
    <font>
      <b/>
      <strike/>
      <sz val="9.3000000000000007"/>
      <color theme="1"/>
      <name val="Arial"/>
      <family val="2"/>
    </font>
    <font>
      <sz val="10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10"/>
      <color rgb="FF404040"/>
      <name val="Arial"/>
      <family val="2"/>
    </font>
    <font>
      <b/>
      <sz val="16"/>
      <color rgb="FF00744D"/>
      <name val="Arial"/>
      <family val="2"/>
    </font>
    <font>
      <b/>
      <sz val="14"/>
      <color rgb="FF00744D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2F2F2"/>
        <bgColor indexed="64"/>
      </patternFill>
    </fill>
  </fills>
  <borders count="7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ck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/>
      <right/>
      <top style="thick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rgb="FF000000"/>
      </top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1"/>
      </bottom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/>
      <top style="thin">
        <color theme="2"/>
      </top>
      <bottom/>
      <diagonal/>
    </border>
    <border>
      <left style="thin">
        <color rgb="FFFFFFFF"/>
      </left>
      <right/>
      <top style="thin">
        <color theme="2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006C2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ck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2" borderId="0" applyFont="0" applyBorder="0" applyAlignment="0">
      <alignment vertical="center" wrapText="1"/>
    </xf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31">
    <xf numFmtId="0" fontId="0" fillId="0" borderId="0" xfId="0"/>
    <xf numFmtId="0" fontId="1" fillId="3" borderId="0" xfId="0" applyFont="1" applyFill="1"/>
    <xf numFmtId="0" fontId="4" fillId="0" borderId="0" xfId="0" applyFont="1"/>
    <xf numFmtId="0" fontId="4" fillId="4" borderId="0" xfId="0" applyFont="1" applyFill="1"/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3"/>
    <xf numFmtId="164" fontId="11" fillId="0" borderId="0" xfId="3" applyNumberFormat="1"/>
    <xf numFmtId="164" fontId="0" fillId="0" borderId="0" xfId="4" applyNumberFormat="1" applyFont="1" applyFill="1"/>
    <xf numFmtId="166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12" fillId="2" borderId="0" xfId="0" applyFont="1" applyFill="1" applyAlignment="1">
      <alignment vertical="center" wrapText="1"/>
    </xf>
    <xf numFmtId="168" fontId="13" fillId="2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13" fillId="7" borderId="0" xfId="0" applyFont="1" applyFill="1" applyAlignment="1">
      <alignment horizontal="left" vertical="center" wrapText="1" indent="2"/>
    </xf>
    <xf numFmtId="0" fontId="6" fillId="6" borderId="0" xfId="0" applyFont="1" applyFill="1" applyAlignment="1">
      <alignment horizontal="left" vertical="center" wrapText="1"/>
    </xf>
    <xf numFmtId="169" fontId="6" fillId="6" borderId="1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0" fontId="14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3" fontId="14" fillId="2" borderId="1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3" fontId="18" fillId="2" borderId="6" xfId="0" applyNumberFormat="1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24" fillId="0" borderId="0" xfId="0" applyFont="1"/>
    <xf numFmtId="168" fontId="12" fillId="2" borderId="17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169" fontId="14" fillId="2" borderId="1" xfId="1" applyNumberFormat="1" applyFont="1" applyFill="1" applyBorder="1" applyAlignment="1">
      <alignment horizontal="right" vertical="center" wrapText="1"/>
    </xf>
    <xf numFmtId="0" fontId="15" fillId="10" borderId="20" xfId="0" applyFont="1" applyFill="1" applyBorder="1" applyAlignment="1">
      <alignment horizontal="center" vertical="center" wrapText="1"/>
    </xf>
    <xf numFmtId="169" fontId="13" fillId="7" borderId="1" xfId="1" applyNumberFormat="1" applyFont="1" applyFill="1" applyBorder="1" applyAlignment="1">
      <alignment horizontal="center" vertical="center" wrapText="1"/>
    </xf>
    <xf numFmtId="168" fontId="28" fillId="0" borderId="0" xfId="0" applyNumberFormat="1" applyFont="1"/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168" fontId="11" fillId="2" borderId="2" xfId="0" applyNumberFormat="1" applyFont="1" applyFill="1" applyBorder="1" applyAlignment="1">
      <alignment horizontal="right" vertical="center" wrapText="1"/>
    </xf>
    <xf numFmtId="3" fontId="12" fillId="2" borderId="21" xfId="0" applyNumberFormat="1" applyFont="1" applyFill="1" applyBorder="1" applyAlignment="1">
      <alignment horizontal="right" vertical="center" wrapText="1"/>
    </xf>
    <xf numFmtId="0" fontId="26" fillId="4" borderId="0" xfId="0" applyFont="1" applyFill="1" applyAlignment="1">
      <alignment horizontal="left" vertical="center" wrapText="1" shrinkToFit="1"/>
    </xf>
    <xf numFmtId="0" fontId="15" fillId="10" borderId="2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justify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7" borderId="0" xfId="0" applyFont="1" applyFill="1" applyAlignment="1">
      <alignment vertical="center" wrapText="1"/>
    </xf>
    <xf numFmtId="168" fontId="13" fillId="7" borderId="1" xfId="0" applyNumberFormat="1" applyFont="1" applyFill="1" applyBorder="1" applyAlignment="1">
      <alignment horizontal="right" vertical="center" wrapText="1"/>
    </xf>
    <xf numFmtId="168" fontId="12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0" xfId="0" applyFont="1" applyFill="1" applyAlignment="1">
      <alignment horizontal="left" vertical="center" wrapText="1" indent="1"/>
    </xf>
    <xf numFmtId="168" fontId="13" fillId="2" borderId="3" xfId="0" applyNumberFormat="1" applyFont="1" applyFill="1" applyBorder="1" applyAlignment="1">
      <alignment horizontal="right" vertical="center" wrapText="1"/>
    </xf>
    <xf numFmtId="168" fontId="12" fillId="2" borderId="3" xfId="0" applyNumberFormat="1" applyFont="1" applyFill="1" applyBorder="1" applyAlignment="1">
      <alignment horizontal="right" vertical="center" wrapText="1"/>
    </xf>
    <xf numFmtId="168" fontId="13" fillId="2" borderId="0" xfId="0" applyNumberFormat="1" applyFont="1" applyFill="1" applyAlignment="1">
      <alignment horizontal="right" vertical="center" wrapText="1"/>
    </xf>
    <xf numFmtId="168" fontId="12" fillId="2" borderId="0" xfId="0" applyNumberFormat="1" applyFont="1" applyFill="1" applyAlignment="1">
      <alignment horizontal="right" vertical="center" wrapText="1"/>
    </xf>
    <xf numFmtId="168" fontId="12" fillId="2" borderId="5" xfId="0" applyNumberFormat="1" applyFont="1" applyFill="1" applyBorder="1" applyAlignment="1">
      <alignment horizontal="right" vertical="center" wrapText="1"/>
    </xf>
    <xf numFmtId="168" fontId="14" fillId="2" borderId="1" xfId="0" applyNumberFormat="1" applyFont="1" applyFill="1" applyBorder="1" applyAlignment="1">
      <alignment horizontal="right" vertical="center" wrapText="1"/>
    </xf>
    <xf numFmtId="0" fontId="14" fillId="7" borderId="0" xfId="0" applyFont="1" applyFill="1" applyAlignment="1">
      <alignment vertical="center" wrapText="1"/>
    </xf>
    <xf numFmtId="168" fontId="14" fillId="7" borderId="1" xfId="0" applyNumberFormat="1" applyFont="1" applyFill="1" applyBorder="1" applyAlignment="1">
      <alignment horizontal="right" vertical="center" wrapText="1"/>
    </xf>
    <xf numFmtId="168" fontId="18" fillId="7" borderId="6" xfId="0" applyNumberFormat="1" applyFont="1" applyFill="1" applyBorder="1" applyAlignment="1">
      <alignment horizontal="right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right" vertical="center" wrapText="1"/>
    </xf>
    <xf numFmtId="167" fontId="13" fillId="7" borderId="1" xfId="0" applyNumberFormat="1" applyFont="1" applyFill="1" applyBorder="1" applyAlignment="1">
      <alignment horizontal="right" vertical="center" wrapText="1"/>
    </xf>
    <xf numFmtId="167" fontId="18" fillId="7" borderId="6" xfId="0" applyNumberFormat="1" applyFont="1" applyFill="1" applyBorder="1" applyAlignment="1">
      <alignment horizontal="right" vertical="center" wrapText="1"/>
    </xf>
    <xf numFmtId="168" fontId="12" fillId="7" borderId="6" xfId="0" applyNumberFormat="1" applyFont="1" applyFill="1" applyBorder="1" applyAlignment="1">
      <alignment horizontal="right" vertical="center" wrapText="1"/>
    </xf>
    <xf numFmtId="168" fontId="13" fillId="7" borderId="0" xfId="0" applyNumberFormat="1" applyFont="1" applyFill="1" applyAlignment="1">
      <alignment horizontal="right" vertical="center" wrapText="1"/>
    </xf>
    <xf numFmtId="168" fontId="12" fillId="2" borderId="21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49" fontId="12" fillId="2" borderId="0" xfId="0" applyNumberFormat="1" applyFont="1" applyFill="1" applyAlignment="1">
      <alignment horizontal="left" vertical="center" wrapText="1"/>
    </xf>
    <xf numFmtId="168" fontId="12" fillId="2" borderId="6" xfId="0" applyNumberFormat="1" applyFont="1" applyFill="1" applyBorder="1" applyAlignment="1">
      <alignment horizontal="right" vertical="center" wrapText="1"/>
    </xf>
    <xf numFmtId="0" fontId="22" fillId="11" borderId="13" xfId="0" applyFont="1" applyFill="1" applyBorder="1" applyAlignment="1">
      <alignment horizontal="left" indent="2"/>
    </xf>
    <xf numFmtId="0" fontId="22" fillId="12" borderId="13" xfId="0" applyFont="1" applyFill="1" applyBorder="1" applyAlignment="1">
      <alignment horizontal="left" indent="2"/>
    </xf>
    <xf numFmtId="0" fontId="11" fillId="0" borderId="0" xfId="3" applyAlignment="1">
      <alignment horizontal="left"/>
    </xf>
    <xf numFmtId="0" fontId="29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27" fillId="5" borderId="2" xfId="0" applyFont="1" applyFill="1" applyBorder="1" applyAlignment="1">
      <alignment vertical="center" wrapText="1"/>
    </xf>
    <xf numFmtId="168" fontId="13" fillId="2" borderId="27" xfId="0" applyNumberFormat="1" applyFont="1" applyFill="1" applyBorder="1" applyAlignment="1">
      <alignment horizontal="right" vertical="center" wrapText="1"/>
    </xf>
    <xf numFmtId="168" fontId="13" fillId="2" borderId="26" xfId="0" applyNumberFormat="1" applyFont="1" applyFill="1" applyBorder="1" applyAlignment="1">
      <alignment horizontal="right" vertical="center" wrapText="1"/>
    </xf>
    <xf numFmtId="168" fontId="31" fillId="0" borderId="0" xfId="0" applyNumberFormat="1" applyFont="1"/>
    <xf numFmtId="169" fontId="11" fillId="11" borderId="14" xfId="1" applyNumberFormat="1" applyFont="1" applyFill="1" applyBorder="1" applyAlignment="1">
      <alignment horizontal="right"/>
    </xf>
    <xf numFmtId="169" fontId="11" fillId="12" borderId="14" xfId="1" applyNumberFormat="1" applyFont="1" applyFill="1" applyBorder="1" applyAlignment="1">
      <alignment horizontal="right"/>
    </xf>
    <xf numFmtId="169" fontId="11" fillId="0" borderId="0" xfId="3" applyNumberFormat="1"/>
    <xf numFmtId="169" fontId="6" fillId="6" borderId="28" xfId="1" applyNumberFormat="1" applyFont="1" applyFill="1" applyBorder="1" applyAlignment="1">
      <alignment horizontal="center" vertical="center" wrapText="1"/>
    </xf>
    <xf numFmtId="169" fontId="13" fillId="7" borderId="28" xfId="1" applyNumberFormat="1" applyFont="1" applyFill="1" applyBorder="1" applyAlignment="1">
      <alignment horizontal="center" vertical="center" wrapText="1"/>
    </xf>
    <xf numFmtId="168" fontId="13" fillId="2" borderId="27" xfId="0" applyNumberFormat="1" applyFont="1" applyFill="1" applyBorder="1" applyAlignment="1">
      <alignment horizontal="left" vertical="center" wrapText="1"/>
    </xf>
    <xf numFmtId="168" fontId="12" fillId="2" borderId="27" xfId="0" applyNumberFormat="1" applyFont="1" applyFill="1" applyBorder="1" applyAlignment="1">
      <alignment horizontal="left" vertical="center" wrapText="1"/>
    </xf>
    <xf numFmtId="168" fontId="13" fillId="2" borderId="0" xfId="0" applyNumberFormat="1" applyFont="1" applyFill="1" applyAlignment="1">
      <alignment horizontal="left" vertical="center" wrapText="1"/>
    </xf>
    <xf numFmtId="168" fontId="12" fillId="2" borderId="29" xfId="0" applyNumberFormat="1" applyFont="1" applyFill="1" applyBorder="1" applyAlignment="1">
      <alignment horizontal="right" vertical="center" wrapText="1"/>
    </xf>
    <xf numFmtId="168" fontId="12" fillId="2" borderId="0" xfId="0" applyNumberFormat="1" applyFont="1" applyFill="1" applyAlignment="1">
      <alignment horizontal="left" vertical="center" wrapText="1"/>
    </xf>
    <xf numFmtId="168" fontId="13" fillId="2" borderId="1" xfId="0" applyNumberFormat="1" applyFont="1" applyFill="1" applyBorder="1" applyAlignment="1">
      <alignment horizontal="right" wrapText="1"/>
    </xf>
    <xf numFmtId="168" fontId="13" fillId="7" borderId="0" xfId="0" applyNumberFormat="1" applyFont="1" applyFill="1" applyAlignment="1">
      <alignment horizontal="right" wrapText="1"/>
    </xf>
    <xf numFmtId="0" fontId="32" fillId="2" borderId="0" xfId="0" applyFont="1" applyFill="1" applyAlignment="1">
      <alignment vertical="center" wrapText="1"/>
    </xf>
    <xf numFmtId="1" fontId="33" fillId="2" borderId="7" xfId="0" applyNumberFormat="1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168" fontId="33" fillId="2" borderId="7" xfId="1" applyNumberFormat="1" applyFont="1" applyFill="1" applyBorder="1" applyAlignment="1">
      <alignment horizontal="right" vertical="center" wrapText="1"/>
    </xf>
    <xf numFmtId="0" fontId="33" fillId="2" borderId="0" xfId="0" applyFont="1" applyFill="1" applyAlignment="1">
      <alignment vertical="center" wrapText="1"/>
    </xf>
    <xf numFmtId="10" fontId="33" fillId="2" borderId="7" xfId="2" applyNumberFormat="1" applyFont="1" applyFill="1" applyBorder="1" applyAlignment="1">
      <alignment horizontal="center" vertical="center" wrapText="1"/>
    </xf>
    <xf numFmtId="168" fontId="33" fillId="2" borderId="7" xfId="0" applyNumberFormat="1" applyFont="1" applyFill="1" applyBorder="1" applyAlignment="1">
      <alignment horizontal="center" vertical="center" wrapText="1"/>
    </xf>
    <xf numFmtId="168" fontId="33" fillId="2" borderId="0" xfId="1" applyNumberFormat="1" applyFont="1" applyFill="1" applyBorder="1" applyAlignment="1">
      <alignment horizontal="right" vertical="center" wrapText="1"/>
    </xf>
    <xf numFmtId="168" fontId="13" fillId="2" borderId="27" xfId="0" applyNumberFormat="1" applyFont="1" applyFill="1" applyBorder="1" applyAlignment="1">
      <alignment horizontal="left" vertical="center" wrapText="1" indent="1"/>
    </xf>
    <xf numFmtId="0" fontId="18" fillId="2" borderId="0" xfId="0" applyFont="1" applyFill="1" applyAlignment="1">
      <alignment horizontal="left" vertical="center" wrapText="1" indent="1"/>
    </xf>
    <xf numFmtId="167" fontId="12" fillId="2" borderId="0" xfId="0" applyNumberFormat="1" applyFont="1" applyFill="1" applyAlignment="1">
      <alignment horizontal="right" vertical="center" wrapText="1"/>
    </xf>
    <xf numFmtId="168" fontId="12" fillId="2" borderId="1" xfId="0" applyNumberFormat="1" applyFont="1" applyFill="1" applyBorder="1" applyAlignment="1">
      <alignment horizontal="left" vertical="center" wrapText="1"/>
    </xf>
    <xf numFmtId="0" fontId="23" fillId="2" borderId="15" xfId="0" applyFont="1" applyFill="1" applyBorder="1"/>
    <xf numFmtId="164" fontId="21" fillId="2" borderId="16" xfId="4" applyNumberFormat="1" applyFont="1" applyFill="1" applyBorder="1" applyAlignment="1">
      <alignment horizontal="center"/>
    </xf>
    <xf numFmtId="0" fontId="20" fillId="2" borderId="13" xfId="0" applyFont="1" applyFill="1" applyBorder="1" applyAlignment="1">
      <alignment horizontal="left" indent="1"/>
    </xf>
    <xf numFmtId="3" fontId="21" fillId="2" borderId="14" xfId="0" applyNumberFormat="1" applyFont="1" applyFill="1" applyBorder="1" applyAlignment="1">
      <alignment horizontal="right"/>
    </xf>
    <xf numFmtId="0" fontId="20" fillId="7" borderId="13" xfId="0" applyFont="1" applyFill="1" applyBorder="1" applyAlignment="1">
      <alignment horizontal="left" wrapText="1" indent="1"/>
    </xf>
    <xf numFmtId="3" fontId="21" fillId="7" borderId="14" xfId="0" applyNumberFormat="1" applyFont="1" applyFill="1" applyBorder="1" applyAlignment="1">
      <alignment horizontal="right"/>
    </xf>
    <xf numFmtId="0" fontId="20" fillId="7" borderId="13" xfId="0" applyFont="1" applyFill="1" applyBorder="1" applyAlignment="1">
      <alignment horizontal="left" indent="1"/>
    </xf>
    <xf numFmtId="0" fontId="22" fillId="13" borderId="13" xfId="0" applyFont="1" applyFill="1" applyBorder="1" applyAlignment="1">
      <alignment horizontal="left" indent="2"/>
    </xf>
    <xf numFmtId="169" fontId="11" fillId="13" borderId="14" xfId="1" applyNumberFormat="1" applyFont="1" applyFill="1" applyBorder="1" applyAlignment="1">
      <alignment horizontal="right"/>
    </xf>
    <xf numFmtId="0" fontId="23" fillId="7" borderId="15" xfId="0" applyFont="1" applyFill="1" applyBorder="1"/>
    <xf numFmtId="164" fontId="21" fillId="7" borderId="16" xfId="4" applyNumberFormat="1" applyFont="1" applyFill="1" applyBorder="1" applyAlignment="1">
      <alignment horizontal="center"/>
    </xf>
    <xf numFmtId="0" fontId="20" fillId="2" borderId="13" xfId="0" applyFont="1" applyFill="1" applyBorder="1" applyAlignment="1">
      <alignment horizontal="left" wrapText="1" indent="1"/>
    </xf>
    <xf numFmtId="0" fontId="22" fillId="14" borderId="13" xfId="0" applyFont="1" applyFill="1" applyBorder="1" applyAlignment="1">
      <alignment horizontal="left" indent="2"/>
    </xf>
    <xf numFmtId="169" fontId="11" fillId="14" borderId="14" xfId="1" applyNumberFormat="1" applyFont="1" applyFill="1" applyBorder="1" applyAlignment="1">
      <alignment horizontal="right"/>
    </xf>
    <xf numFmtId="0" fontId="15" fillId="5" borderId="28" xfId="0" applyFont="1" applyFill="1" applyBorder="1" applyAlignment="1">
      <alignment horizontal="center" vertical="center" wrapText="1"/>
    </xf>
    <xf numFmtId="3" fontId="12" fillId="11" borderId="31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171" fontId="0" fillId="0" borderId="0" xfId="2" applyNumberFormat="1" applyFont="1"/>
    <xf numFmtId="172" fontId="0" fillId="0" borderId="0" xfId="0" applyNumberFormat="1"/>
    <xf numFmtId="10" fontId="0" fillId="0" borderId="0" xfId="0" applyNumberFormat="1"/>
    <xf numFmtId="168" fontId="14" fillId="2" borderId="27" xfId="0" applyNumberFormat="1" applyFont="1" applyFill="1" applyBorder="1" applyAlignment="1">
      <alignment horizontal="left" vertical="center" wrapText="1"/>
    </xf>
    <xf numFmtId="168" fontId="14" fillId="2" borderId="7" xfId="1" applyNumberFormat="1" applyFont="1" applyFill="1" applyBorder="1" applyAlignment="1">
      <alignment horizontal="right" vertical="center" wrapText="1"/>
    </xf>
    <xf numFmtId="168" fontId="14" fillId="2" borderId="7" xfId="0" applyNumberFormat="1" applyFont="1" applyFill="1" applyBorder="1" applyAlignment="1">
      <alignment horizontal="right" vertical="center" wrapText="1"/>
    </xf>
    <xf numFmtId="168" fontId="18" fillId="2" borderId="0" xfId="0" applyNumberFormat="1" applyFont="1" applyFill="1" applyAlignment="1">
      <alignment horizontal="right" vertical="center" wrapText="1"/>
    </xf>
    <xf numFmtId="168" fontId="18" fillId="2" borderId="32" xfId="0" applyNumberFormat="1" applyFont="1" applyFill="1" applyBorder="1" applyAlignment="1">
      <alignment horizontal="right" vertical="center" wrapText="1"/>
    </xf>
    <xf numFmtId="168" fontId="18" fillId="2" borderId="4" xfId="0" applyNumberFormat="1" applyFont="1" applyFill="1" applyBorder="1" applyAlignment="1">
      <alignment horizontal="right" vertical="center" wrapText="1"/>
    </xf>
    <xf numFmtId="168" fontId="14" fillId="2" borderId="0" xfId="0" applyNumberFormat="1" applyFont="1" applyFill="1" applyAlignment="1">
      <alignment horizontal="left" vertical="center" wrapText="1"/>
    </xf>
    <xf numFmtId="168" fontId="18" fillId="2" borderId="1" xfId="0" applyNumberFormat="1" applyFont="1" applyFill="1" applyBorder="1" applyAlignment="1">
      <alignment horizontal="right" vertical="center" wrapText="1"/>
    </xf>
    <xf numFmtId="168" fontId="14" fillId="2" borderId="27" xfId="0" applyNumberFormat="1" applyFont="1" applyFill="1" applyBorder="1" applyAlignment="1">
      <alignment horizontal="right" vertical="center" wrapText="1"/>
    </xf>
    <xf numFmtId="168" fontId="14" fillId="2" borderId="26" xfId="0" applyNumberFormat="1" applyFont="1" applyFill="1" applyBorder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12" fillId="2" borderId="34" xfId="0" applyNumberFormat="1" applyFont="1" applyFill="1" applyBorder="1" applyAlignment="1">
      <alignment horizontal="right"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right" vertical="center" wrapText="1"/>
    </xf>
    <xf numFmtId="1" fontId="33" fillId="2" borderId="7" xfId="0" applyNumberFormat="1" applyFont="1" applyFill="1" applyBorder="1" applyAlignment="1">
      <alignment horizontal="right" vertical="center" wrapText="1"/>
    </xf>
    <xf numFmtId="168" fontId="33" fillId="2" borderId="7" xfId="0" applyNumberFormat="1" applyFont="1" applyFill="1" applyBorder="1" applyAlignment="1">
      <alignment horizontal="right" vertical="center" wrapText="1"/>
    </xf>
    <xf numFmtId="14" fontId="15" fillId="5" borderId="10" xfId="0" applyNumberFormat="1" applyFont="1" applyFill="1" applyBorder="1" applyAlignment="1">
      <alignment horizontal="center" vertical="center" wrapText="1"/>
    </xf>
    <xf numFmtId="0" fontId="37" fillId="0" borderId="0" xfId="0" applyFont="1"/>
    <xf numFmtId="167" fontId="12" fillId="2" borderId="1" xfId="0" applyNumberFormat="1" applyFont="1" applyFill="1" applyBorder="1" applyAlignment="1">
      <alignment horizontal="right" vertical="center" wrapText="1"/>
    </xf>
    <xf numFmtId="167" fontId="13" fillId="7" borderId="0" xfId="0" applyNumberFormat="1" applyFont="1" applyFill="1" applyAlignment="1">
      <alignment horizontal="right" vertical="center" wrapText="1"/>
    </xf>
    <xf numFmtId="168" fontId="12" fillId="7" borderId="0" xfId="0" applyNumberFormat="1" applyFont="1" applyFill="1" applyAlignment="1">
      <alignment horizontal="right" vertical="center" wrapText="1"/>
    </xf>
    <xf numFmtId="167" fontId="12" fillId="7" borderId="6" xfId="0" applyNumberFormat="1" applyFont="1" applyFill="1" applyBorder="1" applyAlignment="1">
      <alignment horizontal="right" vertical="center" wrapText="1"/>
    </xf>
    <xf numFmtId="0" fontId="15" fillId="10" borderId="35" xfId="0" applyFont="1" applyFill="1" applyBorder="1" applyAlignment="1">
      <alignment horizontal="center" vertical="center" wrapText="1"/>
    </xf>
    <xf numFmtId="168" fontId="18" fillId="2" borderId="6" xfId="0" applyNumberFormat="1" applyFont="1" applyFill="1" applyBorder="1" applyAlignment="1">
      <alignment horizontal="right" vertical="center" wrapText="1"/>
    </xf>
    <xf numFmtId="0" fontId="34" fillId="0" borderId="0" xfId="0" applyFont="1"/>
    <xf numFmtId="0" fontId="15" fillId="10" borderId="3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38" fillId="2" borderId="0" xfId="0" applyFont="1" applyFill="1" applyAlignment="1">
      <alignment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 indent="1"/>
    </xf>
    <xf numFmtId="0" fontId="38" fillId="2" borderId="0" xfId="0" applyFont="1" applyFill="1" applyAlignment="1">
      <alignment horizontal="left" vertical="center" wrapText="1"/>
    </xf>
    <xf numFmtId="168" fontId="18" fillId="2" borderId="5" xfId="0" applyNumberFormat="1" applyFont="1" applyFill="1" applyBorder="1" applyAlignment="1">
      <alignment horizontal="right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5" fillId="10" borderId="37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40" fillId="10" borderId="22" xfId="0" applyFont="1" applyFill="1" applyBorder="1" applyAlignment="1">
      <alignment vertical="center" wrapText="1"/>
    </xf>
    <xf numFmtId="0" fontId="40" fillId="10" borderId="22" xfId="0" applyFont="1" applyFill="1" applyBorder="1" applyAlignment="1">
      <alignment horizontal="center" vertical="center" wrapText="1"/>
    </xf>
    <xf numFmtId="0" fontId="40" fillId="10" borderId="38" xfId="0" applyFont="1" applyFill="1" applyBorder="1" applyAlignment="1">
      <alignment horizontal="center" vertical="center" wrapText="1"/>
    </xf>
    <xf numFmtId="0" fontId="41" fillId="0" borderId="0" xfId="0" quotePrefix="1" applyFont="1" applyAlignment="1">
      <alignment vertical="top"/>
    </xf>
    <xf numFmtId="170" fontId="14" fillId="2" borderId="1" xfId="0" applyNumberFormat="1" applyFont="1" applyFill="1" applyBorder="1" applyAlignment="1">
      <alignment horizontal="right" vertical="center" wrapText="1"/>
    </xf>
    <xf numFmtId="169" fontId="0" fillId="0" borderId="0" xfId="0" applyNumberFormat="1"/>
    <xf numFmtId="0" fontId="41" fillId="0" borderId="0" xfId="0" applyFont="1"/>
    <xf numFmtId="168" fontId="41" fillId="0" borderId="0" xfId="0" applyNumberFormat="1" applyFont="1"/>
    <xf numFmtId="0" fontId="3" fillId="0" borderId="0" xfId="0" applyFont="1" applyAlignment="1">
      <alignment horizontal="left" vertical="center"/>
    </xf>
    <xf numFmtId="168" fontId="24" fillId="0" borderId="0" xfId="0" applyNumberFormat="1" applyFont="1"/>
    <xf numFmtId="167" fontId="12" fillId="7" borderId="45" xfId="0" applyNumberFormat="1" applyFont="1" applyFill="1" applyBorder="1" applyAlignment="1">
      <alignment horizontal="right" vertical="center" wrapText="1"/>
    </xf>
    <xf numFmtId="0" fontId="3" fillId="0" borderId="46" xfId="0" applyFont="1" applyBorder="1" applyAlignment="1">
      <alignment vertical="center"/>
    </xf>
    <xf numFmtId="0" fontId="0" fillId="0" borderId="27" xfId="0" applyBorder="1"/>
    <xf numFmtId="0" fontId="0" fillId="0" borderId="36" xfId="0" applyBorder="1"/>
    <xf numFmtId="168" fontId="18" fillId="7" borderId="23" xfId="0" applyNumberFormat="1" applyFont="1" applyFill="1" applyBorder="1" applyAlignment="1">
      <alignment horizontal="right" vertical="center" wrapText="1"/>
    </xf>
    <xf numFmtId="167" fontId="0" fillId="0" borderId="0" xfId="0" applyNumberFormat="1" applyAlignment="1">
      <alignment horizontal="left"/>
    </xf>
    <xf numFmtId="168" fontId="31" fillId="4" borderId="0" xfId="0" applyNumberFormat="1" applyFont="1" applyFill="1"/>
    <xf numFmtId="0" fontId="31" fillId="4" borderId="0" xfId="0" applyFont="1" applyFill="1"/>
    <xf numFmtId="167" fontId="13" fillId="7" borderId="0" xfId="0" applyNumberFormat="1" applyFont="1" applyFill="1" applyAlignment="1">
      <alignment horizontal="right" wrapText="1"/>
    </xf>
    <xf numFmtId="167" fontId="13" fillId="2" borderId="1" xfId="0" applyNumberFormat="1" applyFont="1" applyFill="1" applyBorder="1" applyAlignment="1">
      <alignment horizontal="right" wrapText="1"/>
    </xf>
    <xf numFmtId="169" fontId="24" fillId="0" borderId="0" xfId="1" applyNumberFormat="1" applyFont="1"/>
    <xf numFmtId="168" fontId="12" fillId="2" borderId="4" xfId="0" applyNumberFormat="1" applyFont="1" applyFill="1" applyBorder="1" applyAlignment="1">
      <alignment horizontal="right" vertical="center" wrapText="1"/>
    </xf>
    <xf numFmtId="168" fontId="12" fillId="2" borderId="47" xfId="0" applyNumberFormat="1" applyFont="1" applyFill="1" applyBorder="1" applyAlignment="1">
      <alignment horizontal="right" vertical="center" wrapText="1"/>
    </xf>
    <xf numFmtId="0" fontId="15" fillId="10" borderId="51" xfId="0" applyFont="1" applyFill="1" applyBorder="1" applyAlignment="1">
      <alignment horizontal="center" vertical="center" wrapText="1"/>
    </xf>
    <xf numFmtId="168" fontId="12" fillId="2" borderId="52" xfId="0" applyNumberFormat="1" applyFont="1" applyFill="1" applyBorder="1" applyAlignment="1">
      <alignment horizontal="right" vertical="center" wrapText="1"/>
    </xf>
    <xf numFmtId="168" fontId="12" fillId="2" borderId="27" xfId="0" applyNumberFormat="1" applyFont="1" applyFill="1" applyBorder="1" applyAlignment="1">
      <alignment horizontal="right" vertical="center" wrapText="1"/>
    </xf>
    <xf numFmtId="0" fontId="25" fillId="0" borderId="53" xfId="0" applyFont="1" applyBorder="1" applyAlignment="1">
      <alignment vertical="center"/>
    </xf>
    <xf numFmtId="0" fontId="25" fillId="0" borderId="0" xfId="0" applyFont="1" applyAlignment="1">
      <alignment vertical="center"/>
    </xf>
    <xf numFmtId="168" fontId="32" fillId="2" borderId="55" xfId="1" applyNumberFormat="1" applyFont="1" applyFill="1" applyBorder="1" applyAlignment="1">
      <alignment horizontal="right" vertical="center" wrapText="1"/>
    </xf>
    <xf numFmtId="0" fontId="25" fillId="0" borderId="53" xfId="0" applyFont="1" applyBorder="1" applyAlignment="1">
      <alignment horizontal="left" vertical="center" indent="1"/>
    </xf>
    <xf numFmtId="168" fontId="13" fillId="2" borderId="0" xfId="0" applyNumberFormat="1" applyFont="1" applyFill="1" applyAlignment="1">
      <alignment horizontal="left" vertical="center" wrapText="1" indent="1"/>
    </xf>
    <xf numFmtId="168" fontId="13" fillId="2" borderId="1" xfId="0" applyNumberFormat="1" applyFont="1" applyFill="1" applyBorder="1" applyAlignment="1">
      <alignment horizontal="left" vertical="center" wrapText="1" indent="1"/>
    </xf>
    <xf numFmtId="168" fontId="13" fillId="2" borderId="56" xfId="0" applyNumberFormat="1" applyFont="1" applyFill="1" applyBorder="1" applyAlignment="1">
      <alignment horizontal="right" vertical="center" wrapText="1"/>
    </xf>
    <xf numFmtId="2" fontId="42" fillId="0" borderId="0" xfId="0" applyNumberFormat="1" applyFont="1" applyAlignment="1">
      <alignment horizontal="right"/>
    </xf>
    <xf numFmtId="0" fontId="15" fillId="10" borderId="59" xfId="0" applyFont="1" applyFill="1" applyBorder="1" applyAlignment="1">
      <alignment horizontal="center" vertical="center" wrapText="1"/>
    </xf>
    <xf numFmtId="0" fontId="15" fillId="10" borderId="60" xfId="0" applyFont="1" applyFill="1" applyBorder="1" applyAlignment="1">
      <alignment horizontal="center" vertical="center" wrapText="1"/>
    </xf>
    <xf numFmtId="0" fontId="15" fillId="10" borderId="58" xfId="0" applyFont="1" applyFill="1" applyBorder="1" applyAlignment="1">
      <alignment horizontal="center" vertical="center" wrapText="1"/>
    </xf>
    <xf numFmtId="168" fontId="12" fillId="2" borderId="57" xfId="0" applyNumberFormat="1" applyFont="1" applyFill="1" applyBorder="1" applyAlignment="1">
      <alignment horizontal="right" vertical="center" wrapText="1"/>
    </xf>
    <xf numFmtId="168" fontId="12" fillId="2" borderId="61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horizontal="right"/>
    </xf>
    <xf numFmtId="168" fontId="1" fillId="0" borderId="0" xfId="0" applyNumberFormat="1" applyFont="1"/>
    <xf numFmtId="168" fontId="43" fillId="0" borderId="0" xfId="0" applyNumberFormat="1" applyFont="1"/>
    <xf numFmtId="2" fontId="44" fillId="0" borderId="0" xfId="0" applyNumberFormat="1" applyFont="1" applyAlignment="1">
      <alignment horizontal="right"/>
    </xf>
    <xf numFmtId="0" fontId="40" fillId="10" borderId="0" xfId="0" applyFont="1" applyFill="1" applyAlignment="1">
      <alignment horizontal="center" vertical="center" wrapText="1"/>
    </xf>
    <xf numFmtId="43" fontId="15" fillId="10" borderId="30" xfId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vertical="center" wrapText="1"/>
    </xf>
    <xf numFmtId="168" fontId="13" fillId="0" borderId="27" xfId="0" applyNumberFormat="1" applyFont="1" applyBorder="1" applyAlignment="1">
      <alignment horizontal="left" vertical="center" wrapText="1" indent="1"/>
    </xf>
    <xf numFmtId="0" fontId="39" fillId="0" borderId="0" xfId="0" applyFont="1"/>
    <xf numFmtId="0" fontId="19" fillId="10" borderId="46" xfId="0" quotePrefix="1" applyFont="1" applyFill="1" applyBorder="1" applyAlignment="1">
      <alignment vertical="center" wrapText="1"/>
    </xf>
    <xf numFmtId="0" fontId="46" fillId="0" borderId="66" xfId="0" applyFont="1" applyBorder="1"/>
    <xf numFmtId="0" fontId="47" fillId="0" borderId="66" xfId="0" applyFont="1" applyBorder="1"/>
    <xf numFmtId="0" fontId="48" fillId="0" borderId="0" xfId="0" applyFont="1"/>
    <xf numFmtId="0" fontId="48" fillId="0" borderId="66" xfId="0" applyFont="1" applyBorder="1"/>
    <xf numFmtId="0" fontId="13" fillId="12" borderId="0" xfId="0" applyFont="1" applyFill="1" applyAlignment="1">
      <alignment vertical="center" wrapText="1"/>
    </xf>
    <xf numFmtId="0" fontId="13" fillId="11" borderId="0" xfId="0" applyFont="1" applyFill="1" applyAlignment="1">
      <alignment vertical="center" wrapText="1"/>
    </xf>
    <xf numFmtId="0" fontId="12" fillId="11" borderId="0" xfId="0" applyFont="1" applyFill="1" applyAlignment="1">
      <alignment vertical="center" wrapText="1"/>
    </xf>
    <xf numFmtId="167" fontId="13" fillId="12" borderId="30" xfId="0" applyNumberFormat="1" applyFont="1" applyFill="1" applyBorder="1" applyAlignment="1">
      <alignment horizontal="right" vertical="center" wrapText="1"/>
    </xf>
    <xf numFmtId="167" fontId="13" fillId="11" borderId="30" xfId="0" applyNumberFormat="1" applyFont="1" applyFill="1" applyBorder="1" applyAlignment="1">
      <alignment horizontal="right" vertical="center" wrapText="1"/>
    </xf>
    <xf numFmtId="167" fontId="12" fillId="11" borderId="31" xfId="0" applyNumberFormat="1" applyFont="1" applyFill="1" applyBorder="1" applyAlignment="1">
      <alignment horizontal="right" vertical="center" wrapText="1"/>
    </xf>
    <xf numFmtId="167" fontId="12" fillId="12" borderId="30" xfId="0" applyNumberFormat="1" applyFont="1" applyFill="1" applyBorder="1" applyAlignment="1">
      <alignment horizontal="right" vertical="center" wrapText="1"/>
    </xf>
    <xf numFmtId="167" fontId="12" fillId="11" borderId="0" xfId="0" applyNumberFormat="1" applyFont="1" applyFill="1" applyAlignment="1">
      <alignment horizontal="right" vertical="center" wrapText="1"/>
    </xf>
    <xf numFmtId="167" fontId="13" fillId="11" borderId="0" xfId="0" applyNumberFormat="1" applyFont="1" applyFill="1" applyAlignment="1">
      <alignment horizontal="right" vertical="center" wrapText="1"/>
    </xf>
    <xf numFmtId="0" fontId="15" fillId="10" borderId="1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horizontal="justify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left" vertical="center" wrapText="1"/>
    </xf>
    <xf numFmtId="0" fontId="13" fillId="11" borderId="0" xfId="0" applyFont="1" applyFill="1" applyAlignment="1">
      <alignment horizontal="left" vertical="center" wrapText="1"/>
    </xf>
    <xf numFmtId="0" fontId="12" fillId="12" borderId="0" xfId="0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 wrapText="1"/>
    </xf>
    <xf numFmtId="9" fontId="13" fillId="2" borderId="0" xfId="2" applyFont="1" applyFill="1" applyAlignment="1">
      <alignment horizontal="left" vertical="center" wrapText="1" indent="1"/>
    </xf>
    <xf numFmtId="168" fontId="13" fillId="2" borderId="29" xfId="0" applyNumberFormat="1" applyFont="1" applyFill="1" applyBorder="1" applyAlignment="1">
      <alignment horizontal="right" vertical="center" wrapText="1"/>
    </xf>
    <xf numFmtId="168" fontId="12" fillId="2" borderId="26" xfId="0" applyNumberFormat="1" applyFont="1" applyFill="1" applyBorder="1" applyAlignment="1">
      <alignment horizontal="right" vertical="center" wrapText="1"/>
    </xf>
    <xf numFmtId="0" fontId="49" fillId="10" borderId="30" xfId="0" applyFont="1" applyFill="1" applyBorder="1" applyAlignment="1">
      <alignment horizontal="center" vertical="center" wrapText="1"/>
    </xf>
    <xf numFmtId="0" fontId="50" fillId="12" borderId="18" xfId="0" applyFont="1" applyFill="1" applyBorder="1" applyAlignment="1">
      <alignment vertical="center" wrapText="1"/>
    </xf>
    <xf numFmtId="168" fontId="50" fillId="12" borderId="39" xfId="1" applyNumberFormat="1" applyFont="1" applyFill="1" applyBorder="1" applyAlignment="1">
      <alignment vertical="center" wrapText="1"/>
    </xf>
    <xf numFmtId="168" fontId="50" fillId="12" borderId="39" xfId="1" applyNumberFormat="1" applyFont="1" applyFill="1" applyBorder="1" applyAlignment="1">
      <alignment horizontal="right" vertical="center" wrapText="1"/>
    </xf>
    <xf numFmtId="0" fontId="51" fillId="0" borderId="0" xfId="0" applyFont="1"/>
    <xf numFmtId="168" fontId="50" fillId="12" borderId="18" xfId="0" applyNumberFormat="1" applyFont="1" applyFill="1" applyBorder="1" applyAlignment="1">
      <alignment vertical="center" wrapText="1"/>
    </xf>
    <xf numFmtId="168" fontId="50" fillId="12" borderId="40" xfId="1" applyNumberFormat="1" applyFont="1" applyFill="1" applyBorder="1" applyAlignment="1">
      <alignment horizontal="right" vertical="center" wrapText="1"/>
    </xf>
    <xf numFmtId="168" fontId="50" fillId="12" borderId="41" xfId="1" applyNumberFormat="1" applyFont="1" applyFill="1" applyBorder="1" applyAlignment="1">
      <alignment vertical="center" wrapText="1"/>
    </xf>
    <xf numFmtId="168" fontId="50" fillId="12" borderId="41" xfId="1" applyNumberFormat="1" applyFont="1" applyFill="1" applyBorder="1" applyAlignment="1">
      <alignment horizontal="right" vertical="center" wrapText="1"/>
    </xf>
    <xf numFmtId="0" fontId="50" fillId="2" borderId="0" xfId="0" applyFont="1" applyFill="1" applyAlignment="1">
      <alignment vertical="center" wrapText="1"/>
    </xf>
    <xf numFmtId="168" fontId="50" fillId="12" borderId="42" xfId="1" applyNumberFormat="1" applyFont="1" applyFill="1" applyBorder="1" applyAlignment="1">
      <alignment horizontal="right" vertical="center" wrapText="1"/>
    </xf>
    <xf numFmtId="3" fontId="50" fillId="12" borderId="42" xfId="0" applyNumberFormat="1" applyFont="1" applyFill="1" applyBorder="1" applyAlignment="1">
      <alignment horizontal="right" vertical="center" wrapText="1"/>
    </xf>
    <xf numFmtId="0" fontId="52" fillId="12" borderId="18" xfId="0" applyFont="1" applyFill="1" applyBorder="1" applyAlignment="1">
      <alignment vertical="center" wrapText="1"/>
    </xf>
    <xf numFmtId="168" fontId="52" fillId="12" borderId="43" xfId="1" applyNumberFormat="1" applyFont="1" applyFill="1" applyBorder="1" applyAlignment="1">
      <alignment horizontal="right" vertical="center" wrapText="1"/>
    </xf>
    <xf numFmtId="168" fontId="50" fillId="12" borderId="18" xfId="1" applyNumberFormat="1" applyFont="1" applyFill="1" applyBorder="1" applyAlignment="1">
      <alignment horizontal="right" vertical="center" wrapText="1"/>
    </xf>
    <xf numFmtId="168" fontId="52" fillId="12" borderId="31" xfId="0" applyNumberFormat="1" applyFont="1" applyFill="1" applyBorder="1" applyAlignment="1">
      <alignment vertical="center" wrapText="1"/>
    </xf>
    <xf numFmtId="0" fontId="40" fillId="10" borderId="30" xfId="0" applyFont="1" applyFill="1" applyBorder="1" applyAlignment="1">
      <alignment horizontal="center" vertical="center" wrapText="1"/>
    </xf>
    <xf numFmtId="0" fontId="40" fillId="10" borderId="36" xfId="0" applyFont="1" applyFill="1" applyBorder="1" applyAlignment="1">
      <alignment horizontal="center" vertical="center" wrapText="1"/>
    </xf>
    <xf numFmtId="9" fontId="13" fillId="11" borderId="0" xfId="2" applyFont="1" applyFill="1" applyAlignment="1">
      <alignment horizontal="right" vertical="center" wrapText="1"/>
    </xf>
    <xf numFmtId="9" fontId="13" fillId="12" borderId="0" xfId="2" applyFont="1" applyFill="1" applyAlignment="1">
      <alignment horizontal="right" vertical="center" wrapText="1"/>
    </xf>
    <xf numFmtId="9" fontId="12" fillId="11" borderId="0" xfId="2" applyFont="1" applyFill="1" applyAlignment="1">
      <alignment horizontal="right" vertical="center" wrapText="1"/>
    </xf>
    <xf numFmtId="9" fontId="12" fillId="12" borderId="0" xfId="2" applyFont="1" applyFill="1" applyAlignment="1">
      <alignment horizontal="right" vertical="center" wrapText="1"/>
    </xf>
    <xf numFmtId="173" fontId="13" fillId="11" borderId="0" xfId="1" applyNumberFormat="1" applyFont="1" applyFill="1" applyAlignment="1">
      <alignment horizontal="right" vertical="center" wrapText="1"/>
    </xf>
    <xf numFmtId="173" fontId="13" fillId="12" borderId="0" xfId="1" applyNumberFormat="1" applyFont="1" applyFill="1" applyAlignment="1">
      <alignment horizontal="right" vertical="center" wrapText="1"/>
    </xf>
    <xf numFmtId="173" fontId="12" fillId="11" borderId="0" xfId="1" applyNumberFormat="1" applyFont="1" applyFill="1" applyAlignment="1">
      <alignment horizontal="right" vertical="center" wrapText="1"/>
    </xf>
    <xf numFmtId="173" fontId="12" fillId="12" borderId="0" xfId="1" applyNumberFormat="1" applyFont="1" applyFill="1" applyAlignment="1">
      <alignment horizontal="right" vertical="center" wrapText="1"/>
    </xf>
    <xf numFmtId="43" fontId="13" fillId="11" borderId="0" xfId="1" applyFont="1" applyFill="1" applyAlignment="1">
      <alignment horizontal="right" vertical="center" wrapText="1"/>
    </xf>
    <xf numFmtId="43" fontId="13" fillId="12" borderId="0" xfId="1" applyFont="1" applyFill="1" applyAlignment="1">
      <alignment horizontal="right" vertical="center" wrapText="1"/>
    </xf>
    <xf numFmtId="0" fontId="46" fillId="0" borderId="66" xfId="0" applyFont="1" applyBorder="1" applyAlignment="1">
      <alignment vertical="center"/>
    </xf>
    <xf numFmtId="0" fontId="47" fillId="0" borderId="66" xfId="0" applyFont="1" applyBorder="1" applyAlignment="1">
      <alignment vertical="center"/>
    </xf>
    <xf numFmtId="0" fontId="0" fillId="0" borderId="66" xfId="0" applyBorder="1"/>
    <xf numFmtId="0" fontId="14" fillId="15" borderId="0" xfId="0" applyFont="1" applyFill="1" applyAlignment="1">
      <alignment vertical="center" wrapText="1"/>
    </xf>
    <xf numFmtId="168" fontId="14" fillId="15" borderId="1" xfId="0" applyNumberFormat="1" applyFont="1" applyFill="1" applyBorder="1" applyAlignment="1">
      <alignment horizontal="right" vertical="center" wrapText="1"/>
    </xf>
    <xf numFmtId="0" fontId="18" fillId="15" borderId="0" xfId="0" applyFont="1" applyFill="1" applyAlignment="1">
      <alignment vertical="center" wrapText="1"/>
    </xf>
    <xf numFmtId="168" fontId="18" fillId="15" borderId="6" xfId="0" applyNumberFormat="1" applyFont="1" applyFill="1" applyBorder="1" applyAlignment="1">
      <alignment horizontal="right" vertical="center" wrapText="1"/>
    </xf>
    <xf numFmtId="0" fontId="13" fillId="15" borderId="0" xfId="0" applyFont="1" applyFill="1" applyAlignment="1">
      <alignment horizontal="left" vertical="center" wrapText="1" indent="1"/>
    </xf>
    <xf numFmtId="43" fontId="42" fillId="0" borderId="0" xfId="1" applyFont="1" applyAlignment="1">
      <alignment horizontal="right"/>
    </xf>
    <xf numFmtId="0" fontId="26" fillId="0" borderId="0" xfId="0" applyFont="1" applyAlignment="1">
      <alignment horizontal="left" vertical="center" wrapText="1" shrinkToFit="1"/>
    </xf>
    <xf numFmtId="0" fontId="7" fillId="9" borderId="11" xfId="0" applyFont="1" applyFill="1" applyBorder="1" applyAlignment="1">
      <alignment horizontal="center" vertical="center" readingOrder="1"/>
    </xf>
    <xf numFmtId="0" fontId="7" fillId="9" borderId="12" xfId="0" applyFont="1" applyFill="1" applyBorder="1" applyAlignment="1">
      <alignment horizontal="center" vertical="center" readingOrder="1"/>
    </xf>
    <xf numFmtId="0" fontId="5" fillId="9" borderId="13" xfId="0" applyFont="1" applyFill="1" applyBorder="1" applyAlignment="1">
      <alignment horizontal="center" vertical="center" readingOrder="1"/>
    </xf>
    <xf numFmtId="0" fontId="5" fillId="9" borderId="14" xfId="0" applyFont="1" applyFill="1" applyBorder="1" applyAlignment="1">
      <alignment horizontal="center" vertical="center" readingOrder="1"/>
    </xf>
    <xf numFmtId="0" fontId="5" fillId="8" borderId="11" xfId="0" applyFont="1" applyFill="1" applyBorder="1" applyAlignment="1">
      <alignment horizontal="center" vertical="center" readingOrder="1"/>
    </xf>
    <xf numFmtId="0" fontId="5" fillId="8" borderId="12" xfId="0" applyFont="1" applyFill="1" applyBorder="1" applyAlignment="1">
      <alignment horizontal="center" vertical="center" readingOrder="1"/>
    </xf>
    <xf numFmtId="0" fontId="26" fillId="4" borderId="0" xfId="0" applyFont="1" applyFill="1" applyAlignment="1">
      <alignment horizontal="left" vertical="center" wrapText="1" shrinkToFit="1"/>
    </xf>
    <xf numFmtId="0" fontId="15" fillId="10" borderId="0" xfId="0" applyFont="1" applyFill="1" applyAlignment="1">
      <alignment horizontal="left" wrapText="1"/>
    </xf>
    <xf numFmtId="0" fontId="15" fillId="10" borderId="22" xfId="0" applyFont="1" applyFill="1" applyBorder="1" applyAlignment="1">
      <alignment horizontal="center" vertical="center" wrapText="1"/>
    </xf>
    <xf numFmtId="0" fontId="15" fillId="10" borderId="50" xfId="0" applyFont="1" applyFill="1" applyBorder="1" applyAlignment="1">
      <alignment horizontal="center" vertical="center" wrapText="1"/>
    </xf>
    <xf numFmtId="0" fontId="15" fillId="10" borderId="48" xfId="0" applyFont="1" applyFill="1" applyBorder="1" applyAlignment="1">
      <alignment horizontal="center" vertical="center" wrapText="1"/>
    </xf>
    <xf numFmtId="0" fontId="15" fillId="10" borderId="49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15" fillId="10" borderId="62" xfId="0" applyFont="1" applyFill="1" applyBorder="1" applyAlignment="1">
      <alignment horizontal="center" vertical="center" wrapText="1"/>
    </xf>
    <xf numFmtId="0" fontId="15" fillId="10" borderId="67" xfId="0" applyFont="1" applyFill="1" applyBorder="1" applyAlignment="1">
      <alignment horizontal="center" vertical="center" wrapText="1"/>
    </xf>
    <xf numFmtId="0" fontId="15" fillId="10" borderId="68" xfId="0" applyFont="1" applyFill="1" applyBorder="1" applyAlignment="1">
      <alignment horizontal="center" vertical="center" wrapText="1"/>
    </xf>
    <xf numFmtId="0" fontId="15" fillId="10" borderId="69" xfId="0" applyFont="1" applyFill="1" applyBorder="1" applyAlignment="1">
      <alignment horizontal="center" vertical="center" wrapText="1"/>
    </xf>
    <xf numFmtId="0" fontId="15" fillId="10" borderId="44" xfId="0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left" vertical="center" wrapText="1"/>
    </xf>
    <xf numFmtId="0" fontId="15" fillId="10" borderId="46" xfId="0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63" xfId="0" applyFont="1" applyFill="1" applyBorder="1" applyAlignment="1">
      <alignment horizontal="center" vertical="center" wrapText="1"/>
    </xf>
    <xf numFmtId="0" fontId="15" fillId="10" borderId="64" xfId="0" applyFont="1" applyFill="1" applyBorder="1" applyAlignment="1">
      <alignment horizontal="center" vertical="center" wrapText="1"/>
    </xf>
    <xf numFmtId="0" fontId="19" fillId="10" borderId="46" xfId="0" applyFont="1" applyFill="1" applyBorder="1" applyAlignment="1">
      <alignment horizontal="center" vertical="center" wrapText="1"/>
    </xf>
    <xf numFmtId="0" fontId="19" fillId="10" borderId="36" xfId="0" applyFont="1" applyFill="1" applyBorder="1" applyAlignment="1">
      <alignment horizontal="center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6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10" borderId="1" xfId="0" applyFont="1" applyFill="1" applyBorder="1" applyAlignment="1">
      <alignment vertical="center" wrapText="1"/>
    </xf>
    <xf numFmtId="0" fontId="15" fillId="10" borderId="0" xfId="0" applyFont="1" applyFill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14" fontId="15" fillId="5" borderId="54" xfId="0" applyNumberFormat="1" applyFont="1" applyFill="1" applyBorder="1" applyAlignment="1">
      <alignment horizontal="center" vertical="center" wrapText="1"/>
    </xf>
    <xf numFmtId="14" fontId="15" fillId="5" borderId="24" xfId="0" applyNumberFormat="1" applyFont="1" applyFill="1" applyBorder="1" applyAlignment="1">
      <alignment horizontal="center" vertical="center" wrapText="1"/>
    </xf>
    <xf numFmtId="14" fontId="15" fillId="5" borderId="9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10" borderId="63" xfId="0" applyFont="1" applyFill="1" applyBorder="1" applyAlignment="1">
      <alignment vertical="center" wrapText="1"/>
    </xf>
    <xf numFmtId="0" fontId="15" fillId="10" borderId="70" xfId="0" applyFont="1" applyFill="1" applyBorder="1" applyAlignment="1">
      <alignment vertical="center" wrapText="1"/>
    </xf>
    <xf numFmtId="0" fontId="15" fillId="10" borderId="64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5" fillId="0" borderId="33" xfId="0" applyFont="1" applyBorder="1" applyAlignment="1">
      <alignment horizontal="center"/>
    </xf>
  </cellXfs>
  <cellStyles count="18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7" xr:uid="{4288C937-D6DC-4386-862D-70C1ECD80E8F}"/>
    <cellStyle name="Vírgula 2 3" xfId="9" xr:uid="{93E6002B-44EE-4FB4-AD9C-8F18EA3E1D14}"/>
    <cellStyle name="Vírgula 2 3 2" xfId="15" xr:uid="{DDDC9286-663A-484D-B14C-0151094ADB30}"/>
    <cellStyle name="Vírgula 3" xfId="11" xr:uid="{0E17E118-FD36-46B9-B753-34BE4A35E018}"/>
    <cellStyle name="Vírgula 3 2" xfId="16" xr:uid="{C98BD2F2-579A-497C-827F-524753BE64F3}"/>
    <cellStyle name="Vírgula 4" xfId="8" xr:uid="{6007A312-5541-49DD-A91A-2D25CBA4C9D3}"/>
    <cellStyle name="Vírgula 4 2" xfId="14" xr:uid="{767215FF-D272-4CBF-9496-7DBC9C28C182}"/>
    <cellStyle name="Vírgula 5" xfId="13" xr:uid="{3D73FFF1-9882-49C2-8B97-88267DC1BECE}"/>
  </cellStyles>
  <dxfs count="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86DF55"/>
      <color rgb="FFF2F2F2"/>
      <color rgb="FFD9D9D9"/>
      <color rgb="FF008228"/>
      <color rgb="FF006C21"/>
      <color rgb="FF00744D"/>
      <color rgb="FF46D232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'!A1"/><Relationship Id="rId13" Type="http://schemas.openxmlformats.org/officeDocument/2006/relationships/image" Target="../media/image1.png"/><Relationship Id="rId3" Type="http://schemas.openxmlformats.org/officeDocument/2006/relationships/hyperlink" Target="#'BP (Ativo)'!A1"/><Relationship Id="rId7" Type="http://schemas.openxmlformats.org/officeDocument/2006/relationships/hyperlink" Target="#Receita!A1"/><Relationship Id="rId12" Type="http://schemas.openxmlformats.org/officeDocument/2006/relationships/hyperlink" Target="#Investimentos!A1"/><Relationship Id="rId2" Type="http://schemas.openxmlformats.org/officeDocument/2006/relationships/hyperlink" Target="#'Venda de energia por classe'!A1"/><Relationship Id="rId16" Type="http://schemas.openxmlformats.org/officeDocument/2006/relationships/hyperlink" Target="#'Energia comprada para revenda'!A1"/><Relationship Id="rId1" Type="http://schemas.openxmlformats.org/officeDocument/2006/relationships/hyperlink" Target="#'Balan&#231;o de Energia'!A1"/><Relationship Id="rId6" Type="http://schemas.openxmlformats.org/officeDocument/2006/relationships/hyperlink" Target="#DFC!A1"/><Relationship Id="rId11" Type="http://schemas.openxmlformats.org/officeDocument/2006/relationships/hyperlink" Target="#Endividamento!A1"/><Relationship Id="rId5" Type="http://schemas.openxmlformats.org/officeDocument/2006/relationships/hyperlink" Target="#DRE!A1"/><Relationship Id="rId15" Type="http://schemas.openxmlformats.org/officeDocument/2006/relationships/image" Target="../media/image3.svg"/><Relationship Id="rId10" Type="http://schemas.openxmlformats.org/officeDocument/2006/relationships/hyperlink" Target="#'Resultado Financeiro'!A1"/><Relationship Id="rId4" Type="http://schemas.openxmlformats.org/officeDocument/2006/relationships/hyperlink" Target="#'BP (Passivo)'!A1"/><Relationship Id="rId9" Type="http://schemas.openxmlformats.org/officeDocument/2006/relationships/hyperlink" Target="#LAJIDA!A1"/><Relationship Id="rId1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6.png"/><Relationship Id="rId5" Type="http://schemas.openxmlformats.org/officeDocument/2006/relationships/hyperlink" Target="#'Cemig D (Sum&#225;rio)'!A1"/><Relationship Id="rId4" Type="http://schemas.openxmlformats.org/officeDocument/2006/relationships/image" Target="../media/image5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5.svg"/><Relationship Id="rId7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105108</xdr:rowOff>
    </xdr:from>
    <xdr:to>
      <xdr:col>4</xdr:col>
      <xdr:colOff>344874</xdr:colOff>
      <xdr:row>11</xdr:row>
      <xdr:rowOff>37608</xdr:rowOff>
    </xdr:to>
    <xdr:sp macro="" textlink="">
      <xdr:nvSpPr>
        <xdr:cNvPr id="30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16291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86430</xdr:rowOff>
    </xdr:from>
    <xdr:to>
      <xdr:col>4</xdr:col>
      <xdr:colOff>344874</xdr:colOff>
      <xdr:row>14</xdr:row>
      <xdr:rowOff>18930</xdr:rowOff>
    </xdr:to>
    <xdr:sp macro="" textlink="">
      <xdr:nvSpPr>
        <xdr:cNvPr id="31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21819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72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54728</xdr:rowOff>
    </xdr:from>
    <xdr:to>
      <xdr:col>11</xdr:col>
      <xdr:colOff>519138</xdr:colOff>
      <xdr:row>13</xdr:row>
      <xdr:rowOff>177728</xdr:rowOff>
    </xdr:to>
    <xdr:sp macro="" textlink="">
      <xdr:nvSpPr>
        <xdr:cNvPr id="40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5022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4790</xdr:rowOff>
    </xdr:from>
    <xdr:to>
      <xdr:col>11</xdr:col>
      <xdr:colOff>519138</xdr:colOff>
      <xdr:row>19</xdr:row>
      <xdr:rowOff>127790</xdr:rowOff>
    </xdr:to>
    <xdr:sp macro="" textlink="">
      <xdr:nvSpPr>
        <xdr:cNvPr id="41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4329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3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31203</xdr:rowOff>
    </xdr:from>
    <xdr:to>
      <xdr:col>11</xdr:col>
      <xdr:colOff>520829</xdr:colOff>
      <xdr:row>16</xdr:row>
      <xdr:rowOff>154203</xdr:rowOff>
    </xdr:to>
    <xdr:sp macro="" textlink="">
      <xdr:nvSpPr>
        <xdr:cNvPr id="49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8203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75090" y="32595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75090" y="38100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87007" y="4372743"/>
          <a:ext cx="1800001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3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352550" y="194814"/>
            <a:ext cx="6181725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4T25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96DAC541-7B7A-43D3-8B79-37D633B846F1}">
                  <asvg:svgBlip xmlns:asvg="http://schemas.microsoft.com/office/drawing/2016/SVG/main" r:embed="rId15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5</xdr:col>
      <xdr:colOff>47625</xdr:colOff>
      <xdr:row>14</xdr:row>
      <xdr:rowOff>38100</xdr:rowOff>
    </xdr:from>
    <xdr:to>
      <xdr:col>8</xdr:col>
      <xdr:colOff>109593</xdr:colOff>
      <xdr:row>16</xdr:row>
      <xdr:rowOff>161100</xdr:rowOff>
    </xdr:to>
    <xdr:sp macro="" textlink="">
      <xdr:nvSpPr>
        <xdr:cNvPr id="32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0FB9177-3B36-417B-A0C9-1ECE9DB9FA04}"/>
            </a:ext>
          </a:extLst>
        </xdr:cNvPr>
        <xdr:cNvSpPr/>
      </xdr:nvSpPr>
      <xdr:spPr>
        <a:xfrm>
          <a:off x="2867025" y="2705100"/>
          <a:ext cx="1805043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67235</xdr:colOff>
      <xdr:row>5</xdr:row>
      <xdr:rowOff>28575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0" y="0"/>
          <a:ext cx="9809949" cy="9810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590550</xdr:colOff>
      <xdr:row>0</xdr:row>
      <xdr:rowOff>69527</xdr:rowOff>
    </xdr:from>
    <xdr:to>
      <xdr:col>7</xdr:col>
      <xdr:colOff>542924</xdr:colOff>
      <xdr:row>5</xdr:row>
      <xdr:rowOff>66261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47775" y="69527"/>
          <a:ext cx="4838699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56029</xdr:colOff>
      <xdr:row>5</xdr:row>
      <xdr:rowOff>38100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0" y="0"/>
          <a:ext cx="9812350" cy="99060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561975</xdr:colOff>
      <xdr:row>0</xdr:row>
      <xdr:rowOff>67845</xdr:rowOff>
    </xdr:from>
    <xdr:to>
      <xdr:col>7</xdr:col>
      <xdr:colOff>40823</xdr:colOff>
      <xdr:row>5</xdr:row>
      <xdr:rowOff>64579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5118" y="67845"/>
          <a:ext cx="8582026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5</xdr:col>
      <xdr:colOff>342899</xdr:colOff>
      <xdr:row>5</xdr:row>
      <xdr:rowOff>57150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64F6E13-AF6C-4CA2-81E3-959FD0EF6801}"/>
            </a:ext>
          </a:extLst>
        </xdr:cNvPr>
        <xdr:cNvGrpSpPr/>
      </xdr:nvGrpSpPr>
      <xdr:grpSpPr>
        <a:xfrm>
          <a:off x="9525" y="9525"/>
          <a:ext cx="7930962" cy="1000125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998F8CF7-24FD-7164-5FA3-31DA12200B4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F2CED3CE-CECF-C9B9-7498-68E31D2A6522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DC718528-34F7-C102-C20F-A9882BDE01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6B9C017-D8F2-236A-908C-92B37840AF6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3" name="Forma Livre: Forma 12">
                <a:extLst>
                  <a:ext uri="{FF2B5EF4-FFF2-40B4-BE49-F238E27FC236}">
                    <a16:creationId xmlns:a16="http://schemas.microsoft.com/office/drawing/2014/main" id="{550D688D-1829-F0BE-ACE8-6DB18D5DF4C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4" name="Gráfico 1">
                <a:extLst>
                  <a:ext uri="{FF2B5EF4-FFF2-40B4-BE49-F238E27FC236}">
                    <a16:creationId xmlns:a16="http://schemas.microsoft.com/office/drawing/2014/main" id="{AC6C9E0B-FED6-6072-C95C-A5262019E84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5" name="Forma Livre: Forma 14">
                  <a:extLst>
                    <a:ext uri="{FF2B5EF4-FFF2-40B4-BE49-F238E27FC236}">
                      <a16:creationId xmlns:a16="http://schemas.microsoft.com/office/drawing/2014/main" id="{450F103E-EF46-F694-3A9F-B607DE76638E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6" name="Forma Livre: Forma 15">
                  <a:extLst>
                    <a:ext uri="{FF2B5EF4-FFF2-40B4-BE49-F238E27FC236}">
                      <a16:creationId xmlns:a16="http://schemas.microsoft.com/office/drawing/2014/main" id="{840315AB-B538-FF17-92BB-1349BB75201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7" name="Forma Livre: Forma 16">
                  <a:extLst>
                    <a:ext uri="{FF2B5EF4-FFF2-40B4-BE49-F238E27FC236}">
                      <a16:creationId xmlns:a16="http://schemas.microsoft.com/office/drawing/2014/main" id="{68CDD300-49A8-8062-601A-535E7209D57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8" name="Forma Livre: Forma 17">
                  <a:extLst>
                    <a:ext uri="{FF2B5EF4-FFF2-40B4-BE49-F238E27FC236}">
                      <a16:creationId xmlns:a16="http://schemas.microsoft.com/office/drawing/2014/main" id="{45196996-DE71-FADB-03FB-12BCA3ECCD4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8" name="Agrupar 7">
              <a:extLst>
                <a:ext uri="{FF2B5EF4-FFF2-40B4-BE49-F238E27FC236}">
                  <a16:creationId xmlns:a16="http://schemas.microsoft.com/office/drawing/2014/main" id="{BD1B2102-881F-1A5A-DED8-542C9F606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9" name="Gráfico 8">
                <a:extLst>
                  <a:ext uri="{FF2B5EF4-FFF2-40B4-BE49-F238E27FC236}">
                    <a16:creationId xmlns:a16="http://schemas.microsoft.com/office/drawing/2014/main" id="{D6B69640-D43D-3F5D-19B1-895C95AC125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0" name="Elipse 9">
                <a:extLst>
                  <a:ext uri="{FF2B5EF4-FFF2-40B4-BE49-F238E27FC236}">
                    <a16:creationId xmlns:a16="http://schemas.microsoft.com/office/drawing/2014/main" id="{199758BA-1736-3498-E39E-58233066AD8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1" name="Retângulo: Cantos Arredondados 10">
                <a:extLst>
                  <a:ext uri="{FF2B5EF4-FFF2-40B4-BE49-F238E27FC236}">
                    <a16:creationId xmlns:a16="http://schemas.microsoft.com/office/drawing/2014/main" id="{61C76D49-1555-2682-D988-BE12D084ED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2" name="Elipse 11">
                <a:extLst>
                  <a:ext uri="{FF2B5EF4-FFF2-40B4-BE49-F238E27FC236}">
                    <a16:creationId xmlns:a16="http://schemas.microsoft.com/office/drawing/2014/main" id="{4C748181-AF09-F211-F47A-71CFA7FA5D8A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7D5A84C-809C-6B68-7BD5-6931E7A1E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39144" y="478809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1982561</xdr:colOff>
      <xdr:row>0</xdr:row>
      <xdr:rowOff>157213</xdr:rowOff>
    </xdr:from>
    <xdr:to>
      <xdr:col>2</xdr:col>
      <xdr:colOff>1047750</xdr:colOff>
      <xdr:row>4</xdr:row>
      <xdr:rowOff>144295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6F8015CF-4A35-4F47-8AB8-C191AE2D43A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786" y="157213"/>
          <a:ext cx="2713264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2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7</xdr:col>
      <xdr:colOff>928689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9525" y="9525"/>
          <a:ext cx="11497517" cy="10858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00801" y="509748"/>
            <a:ext cx="1116589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752475</xdr:colOff>
      <xdr:row>0</xdr:row>
      <xdr:rowOff>0</xdr:rowOff>
    </xdr:from>
    <xdr:to>
      <xdr:col>6</xdr:col>
      <xdr:colOff>416719</xdr:colOff>
      <xdr:row>5</xdr:row>
      <xdr:rowOff>131254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07319" y="0"/>
          <a:ext cx="8486775" cy="1083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8189</xdr:colOff>
      <xdr:row>0</xdr:row>
      <xdr:rowOff>0</xdr:rowOff>
    </xdr:from>
    <xdr:to>
      <xdr:col>4</xdr:col>
      <xdr:colOff>44823</xdr:colOff>
      <xdr:row>6</xdr:row>
      <xdr:rowOff>180975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8189" y="0"/>
          <a:ext cx="8620340" cy="1133475"/>
          <a:chOff x="0" y="114300"/>
          <a:chExt cx="9050846" cy="1031501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31501"/>
            <a:chOff x="0" y="114300"/>
            <a:chExt cx="9078920" cy="1031501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31501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5" y="662217"/>
              <a:ext cx="1669506" cy="251020"/>
              <a:chOff x="665664" y="822332"/>
              <a:chExt cx="5568985" cy="824249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4" y="822332"/>
                <a:ext cx="5568985" cy="824249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1" y="1301245"/>
                <a:ext cx="248173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981075</xdr:colOff>
      <xdr:row>0</xdr:row>
      <xdr:rowOff>9525</xdr:rowOff>
    </xdr:from>
    <xdr:to>
      <xdr:col>3</xdr:col>
      <xdr:colOff>627529</xdr:colOff>
      <xdr:row>7</xdr:row>
      <xdr:rowOff>23444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42222" y="9525"/>
          <a:ext cx="6067425" cy="1156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  <xdr:twoCellAnchor>
    <xdr:from>
      <xdr:col>1</xdr:col>
      <xdr:colOff>915867</xdr:colOff>
      <xdr:row>5</xdr:row>
      <xdr:rowOff>168093</xdr:rowOff>
    </xdr:from>
    <xdr:to>
      <xdr:col>1</xdr:col>
      <xdr:colOff>938358</xdr:colOff>
      <xdr:row>6</xdr:row>
      <xdr:rowOff>2708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B9062CBF-42E7-43BC-9657-94AC1E754799}"/>
            </a:ext>
          </a:extLst>
        </xdr:cNvPr>
        <xdr:cNvSpPr/>
      </xdr:nvSpPr>
      <xdr:spPr>
        <a:xfrm>
          <a:off x="1577014" y="930093"/>
          <a:ext cx="22491" cy="25115"/>
        </a:xfrm>
        <a:prstGeom prst="ellipse">
          <a:avLst/>
        </a:prstGeom>
        <a:gradFill>
          <a:gsLst>
            <a:gs pos="10000">
              <a:srgbClr val="1FFE8C"/>
            </a:gs>
            <a:gs pos="90000">
              <a:srgbClr val="C5FE3F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843328</xdr:colOff>
      <xdr:row>1</xdr:row>
      <xdr:rowOff>117232</xdr:rowOff>
    </xdr:from>
    <xdr:to>
      <xdr:col>7</xdr:col>
      <xdr:colOff>38100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843328" y="279157"/>
          <a:ext cx="7386272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36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0</xdr:colOff>
      <xdr:row>0</xdr:row>
      <xdr:rowOff>4397</xdr:rowOff>
    </xdr:from>
    <xdr:to>
      <xdr:col>6</xdr:col>
      <xdr:colOff>647700</xdr:colOff>
      <xdr:row>5</xdr:row>
      <xdr:rowOff>142716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76844901-C6F0-3415-59B0-265DCDBAA000}"/>
            </a:ext>
          </a:extLst>
        </xdr:cNvPr>
        <xdr:cNvGrpSpPr/>
      </xdr:nvGrpSpPr>
      <xdr:grpSpPr>
        <a:xfrm>
          <a:off x="0" y="4397"/>
          <a:ext cx="7931524" cy="922731"/>
          <a:chOff x="0" y="114300"/>
          <a:chExt cx="9050846" cy="1082842"/>
        </a:xfrm>
      </xdr:grpSpPr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3D44704E-A222-2FBF-2535-D876658C736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D9682A22-BF13-5A17-0555-B7A062F1630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29" name="Elements">
              <a:extLst>
                <a:ext uri="{FF2B5EF4-FFF2-40B4-BE49-F238E27FC236}">
                  <a16:creationId xmlns:a16="http://schemas.microsoft.com/office/drawing/2014/main" id="{A48CFAD4-7388-EBA4-EA6C-C0E1E609517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30" name="Agrupar 29">
              <a:extLst>
                <a:ext uri="{FF2B5EF4-FFF2-40B4-BE49-F238E27FC236}">
                  <a16:creationId xmlns:a16="http://schemas.microsoft.com/office/drawing/2014/main" id="{0D99FC6A-8214-09A5-E0AF-F80682D5746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6" name="Forma Livre: Forma 35">
                <a:extLst>
                  <a:ext uri="{FF2B5EF4-FFF2-40B4-BE49-F238E27FC236}">
                    <a16:creationId xmlns:a16="http://schemas.microsoft.com/office/drawing/2014/main" id="{20F72E60-0490-2328-A363-58972EABDE3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7" name="Gráfico 1">
                <a:extLst>
                  <a:ext uri="{FF2B5EF4-FFF2-40B4-BE49-F238E27FC236}">
                    <a16:creationId xmlns:a16="http://schemas.microsoft.com/office/drawing/2014/main" id="{2716EDD2-8F7F-51F8-F923-0C43825D510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2C42CAA0-1FBA-6089-A6B4-DE5CA8313F4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994445FD-5D21-9E18-38F1-3AD41EA1B823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0" name="Forma Livre: Forma 39">
                  <a:extLst>
                    <a:ext uri="{FF2B5EF4-FFF2-40B4-BE49-F238E27FC236}">
                      <a16:creationId xmlns:a16="http://schemas.microsoft.com/office/drawing/2014/main" id="{4ACF4FEC-198C-701B-5CD0-221BF459C9A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1" name="Forma Livre: Forma 40">
                  <a:extLst>
                    <a:ext uri="{FF2B5EF4-FFF2-40B4-BE49-F238E27FC236}">
                      <a16:creationId xmlns:a16="http://schemas.microsoft.com/office/drawing/2014/main" id="{96E0EA69-59AC-5955-DEC6-C21B09943FB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31" name="Agrupar 30">
              <a:extLst>
                <a:ext uri="{FF2B5EF4-FFF2-40B4-BE49-F238E27FC236}">
                  <a16:creationId xmlns:a16="http://schemas.microsoft.com/office/drawing/2014/main" id="{C5B543AC-A282-E676-17DE-55FAC9267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2" name="Gráfico 15">
                <a:extLst>
                  <a:ext uri="{FF2B5EF4-FFF2-40B4-BE49-F238E27FC236}">
                    <a16:creationId xmlns:a16="http://schemas.microsoft.com/office/drawing/2014/main" id="{B221A891-F6D9-1431-39A6-38C021A1EB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3B7A9668-138F-51BA-03EB-5363401DCA0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4" name="Retângulo: Cantos Arredondados 33">
                <a:extLst>
                  <a:ext uri="{FF2B5EF4-FFF2-40B4-BE49-F238E27FC236}">
                    <a16:creationId xmlns:a16="http://schemas.microsoft.com/office/drawing/2014/main" id="{DD9FEA86-69EE-1705-EF9E-4C6C7C6F69B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5" name="Elipse 34">
                <a:extLst>
                  <a:ext uri="{FF2B5EF4-FFF2-40B4-BE49-F238E27FC236}">
                    <a16:creationId xmlns:a16="http://schemas.microsoft.com/office/drawing/2014/main" id="{F7B18F2B-3E29-E963-39BB-47981EF08BE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27" name="Imagem 2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D6A6C8-F6DC-530B-4E28-BFA0707F2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723899</xdr:colOff>
      <xdr:row>1</xdr:row>
      <xdr:rowOff>70339</xdr:rowOff>
    </xdr:from>
    <xdr:to>
      <xdr:col>5</xdr:col>
      <xdr:colOff>485774</xdr:colOff>
      <xdr:row>4</xdr:row>
      <xdr:rowOff>33705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781F6F5-85D7-F0F6-1F95-B89F92DF0568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23899" y="231531"/>
          <a:ext cx="6436702" cy="446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</a:t>
          </a:r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BALANÇO DE ENERGIA ELÉTRICA </a:t>
          </a: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71437</xdr:colOff>
      <xdr:row>6</xdr:row>
      <xdr:rowOff>176894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0" y="0"/>
          <a:ext cx="14202055" cy="131989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89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89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891758</xdr:colOff>
      <xdr:row>0</xdr:row>
      <xdr:rowOff>28575</xdr:rowOff>
    </xdr:from>
    <xdr:to>
      <xdr:col>11</xdr:col>
      <xdr:colOff>0</xdr:colOff>
      <xdr:row>6</xdr:row>
      <xdr:rowOff>123265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8B961829-B128-4F72-8291-EEAE24059DF2}"/>
            </a:ext>
          </a:extLst>
        </xdr:cNvPr>
        <xdr:cNvSpPr txBox="1"/>
      </xdr:nvSpPr>
      <xdr:spPr>
        <a:xfrm>
          <a:off x="1552905" y="28575"/>
          <a:ext cx="8095359" cy="1237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VENDA DE ENERGIA POR </a:t>
          </a:r>
        </a:p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51955</xdr:colOff>
      <xdr:row>5</xdr:row>
      <xdr:rowOff>9525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55B9029-3E9D-4DF7-8BC9-7D81FB5E48BE}"/>
            </a:ext>
          </a:extLst>
        </xdr:cNvPr>
        <xdr:cNvGrpSpPr/>
      </xdr:nvGrpSpPr>
      <xdr:grpSpPr>
        <a:xfrm>
          <a:off x="0" y="0"/>
          <a:ext cx="11571602" cy="1186143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803C42B2-E5C9-BCFC-14E2-A7A7541CBF4B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BA7EBA-191D-755D-E368-231FC51AE5E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FD88074D-79ED-1712-BCC7-C2B170D4E92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584643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333F486-132F-D131-BA69-2C241A94C1F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DD3D2F33-4DC1-CE17-2D33-0E485F9FC4AB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3D5BFE5C-D3DC-6CB0-2E8D-B30269F27BB0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56E2B6E4-B022-4675-24B3-3BF7DD9FA33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DA48F62-F8B4-9796-F93C-60A90B3262F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B7697C-D2D5-72FB-26ED-43D8946246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072853-1FB1-A2A3-2FF6-0754EE6250D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29D3BAC5-9EF3-6146-8542-273BAF8413BE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D9C22C45-FCAA-BE56-1946-D286303644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FF4B946-5FAC-C16E-5084-73D93BFBE2B7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B1D04017-D2DD-63B0-9071-FDC2CB2CFC5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88C12410-D554-9804-7D61-90F72423246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F53F080-2428-6A20-3A56-BDAD95671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866775</xdr:colOff>
      <xdr:row>0</xdr:row>
      <xdr:rowOff>171779</xdr:rowOff>
    </xdr:from>
    <xdr:to>
      <xdr:col>8</xdr:col>
      <xdr:colOff>225137</xdr:colOff>
      <xdr:row>4</xdr:row>
      <xdr:rowOff>161102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24866" y="171779"/>
          <a:ext cx="8640907" cy="95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748393</xdr:colOff>
      <xdr:row>5</xdr:row>
      <xdr:rowOff>155864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A881E4-70D0-E9DF-DC65-4913E3941F53}"/>
            </a:ext>
          </a:extLst>
        </xdr:cNvPr>
        <xdr:cNvGrpSpPr/>
      </xdr:nvGrpSpPr>
      <xdr:grpSpPr>
        <a:xfrm>
          <a:off x="0" y="0"/>
          <a:ext cx="11987893" cy="1162793"/>
          <a:chOff x="33600" y="11203"/>
          <a:chExt cx="7131398" cy="1266268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1302C49-66A0-F43B-21CE-10F54E29FEA2}"/>
              </a:ext>
            </a:extLst>
          </xdr:cNvPr>
          <xdr:cNvGrpSpPr/>
        </xdr:nvGrpSpPr>
        <xdr:grpSpPr>
          <a:xfrm>
            <a:off x="33600" y="11203"/>
            <a:ext cx="7131398" cy="1266268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B2C7A918-004A-C477-634B-7EFC892EA46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293E746-A074-20D8-AA16-6987FA3015C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865936" y="165099"/>
              <a:ext cx="4990355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F97EA18-B230-FB9F-D57D-F740333F724E}"/>
                </a:ext>
              </a:extLst>
            </xdr:cNvPr>
            <xdr:cNvGrpSpPr/>
          </xdr:nvGrpSpPr>
          <xdr:grpSpPr>
            <a:xfrm>
              <a:off x="166794" y="265596"/>
              <a:ext cx="1255947" cy="302186"/>
              <a:chOff x="6118195" y="543218"/>
              <a:chExt cx="5181504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C4F5E32C-BFBC-C478-F714-04714621163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964BC328-0D4F-BD23-6C2D-9B5157E74596}"/>
                  </a:ext>
                </a:extLst>
              </xdr:cNvPr>
              <xdr:cNvGrpSpPr/>
            </xdr:nvGrpSpPr>
            <xdr:grpSpPr>
              <a:xfrm>
                <a:off x="6118195" y="543218"/>
                <a:ext cx="5181504" cy="1290478"/>
                <a:chOff x="6118195" y="543218"/>
                <a:chExt cx="5181504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D3165575-6129-5791-34F9-CC93747D4016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401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19835902-F913-7C5B-A501-DEBB277C70BC}"/>
                    </a:ext>
                  </a:extLst>
                </xdr:cNvPr>
                <xdr:cNvSpPr/>
              </xdr:nvSpPr>
              <xdr:spPr>
                <a:xfrm>
                  <a:off x="9998201" y="543251"/>
                  <a:ext cx="1301498" cy="1290445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9C4063-C98F-664C-A4B6-19E4EB85C169}"/>
                    </a:ext>
                  </a:extLst>
                </xdr:cNvPr>
                <xdr:cNvSpPr/>
              </xdr:nvSpPr>
              <xdr:spPr>
                <a:xfrm>
                  <a:off x="6118195" y="543346"/>
                  <a:ext cx="2060540" cy="1290065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60210C7-9760-2A28-5DEB-D00D9BEDFE37}"/>
                    </a:ext>
                  </a:extLst>
                </xdr:cNvPr>
                <xdr:cNvSpPr/>
              </xdr:nvSpPr>
              <xdr:spPr>
                <a:xfrm>
                  <a:off x="7363209" y="543218"/>
                  <a:ext cx="2200939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9DC186C-34D3-5601-F55B-BA6902B485C4}"/>
                </a:ext>
              </a:extLst>
            </xdr:cNvPr>
            <xdr:cNvGrpSpPr/>
          </xdr:nvGrpSpPr>
          <xdr:grpSpPr>
            <a:xfrm>
              <a:off x="166794" y="656743"/>
              <a:ext cx="1673151" cy="294499"/>
              <a:chOff x="665660" y="804361"/>
              <a:chExt cx="5581138" cy="967018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75A541C-9EC6-40AA-1623-1798A59DF8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5581138" cy="903100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5F218AD3-B253-4788-51C1-292B545BAB3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2AA8DE5-A6C6-35F8-4550-7B88F03D9569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792428BF-9507-A3F9-2540-0843333A72E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7B8D25A-DC35-44C7-DEDB-9081849FA6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6151685" y="473637"/>
            <a:ext cx="921934" cy="6503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1553482</xdr:colOff>
      <xdr:row>0</xdr:row>
      <xdr:rowOff>124732</xdr:rowOff>
    </xdr:from>
    <xdr:to>
      <xdr:col>8</xdr:col>
      <xdr:colOff>421821</xdr:colOff>
      <xdr:row>5</xdr:row>
      <xdr:rowOff>84573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936C024-40EF-4FEB-A9B2-9C32F24B7935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06625" y="124732"/>
          <a:ext cx="8379732" cy="966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</xdr:col>
      <xdr:colOff>0</xdr:colOff>
      <xdr:row>5</xdr:row>
      <xdr:rowOff>14288</xdr:rowOff>
    </xdr:to>
    <xdr:grpSp>
      <xdr:nvGrpSpPr>
        <xdr:cNvPr id="2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ED33D8-B54D-4B74-90E6-8EFAD9B06990}"/>
            </a:ext>
          </a:extLst>
        </xdr:cNvPr>
        <xdr:cNvGrpSpPr/>
      </xdr:nvGrpSpPr>
      <xdr:grpSpPr>
        <a:xfrm>
          <a:off x="5737412" y="762000"/>
          <a:ext cx="0" cy="249612"/>
          <a:chOff x="7817675" y="768144"/>
          <a:chExt cx="918516" cy="249238"/>
        </a:xfrm>
      </xdr:grpSpPr>
      <xdr:sp macro="" textlink="">
        <xdr:nvSpPr>
          <xdr:cNvPr id="3" name="Retângulo Arredondado 5">
            <a:extLst>
              <a:ext uri="{FF2B5EF4-FFF2-40B4-BE49-F238E27FC236}">
                <a16:creationId xmlns:a16="http://schemas.microsoft.com/office/drawing/2014/main" id="{03258B24-A0BB-5268-08DA-7B0D01776249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4" name="Seta para a Direita 6">
            <a:extLst>
              <a:ext uri="{FF2B5EF4-FFF2-40B4-BE49-F238E27FC236}">
                <a16:creationId xmlns:a16="http://schemas.microsoft.com/office/drawing/2014/main" id="{AAC1959A-F21B-12E8-9D1D-80545AA4FBB6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81643</xdr:colOff>
      <xdr:row>6</xdr:row>
      <xdr:rowOff>27214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303B3CE1-1E91-40C2-B0D5-35672CB46617}"/>
            </a:ext>
          </a:extLst>
        </xdr:cNvPr>
        <xdr:cNvGrpSpPr/>
      </xdr:nvGrpSpPr>
      <xdr:grpSpPr>
        <a:xfrm>
          <a:off x="0" y="0"/>
          <a:ext cx="11870231" cy="1259861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BA336BDF-3096-167B-4CBD-DF4191A7A20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538F9E54-236F-012E-833B-254D25661C58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B03E3DAF-70A6-FE35-D867-CE1E58D7B5C9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0" name="Agrupar 9">
              <a:extLst>
                <a:ext uri="{FF2B5EF4-FFF2-40B4-BE49-F238E27FC236}">
                  <a16:creationId xmlns:a16="http://schemas.microsoft.com/office/drawing/2014/main" id="{B70EEE93-A4A7-3850-7567-32438BF7AEE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6" name="Forma Livre: Forma 15">
                <a:extLst>
                  <a:ext uri="{FF2B5EF4-FFF2-40B4-BE49-F238E27FC236}">
                    <a16:creationId xmlns:a16="http://schemas.microsoft.com/office/drawing/2014/main" id="{7DEA0C89-C97F-0DB2-69D9-42D53F6C67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7" name="Gráfico 1">
                <a:extLst>
                  <a:ext uri="{FF2B5EF4-FFF2-40B4-BE49-F238E27FC236}">
                    <a16:creationId xmlns:a16="http://schemas.microsoft.com/office/drawing/2014/main" id="{B63BEB1A-0EB6-8DB8-80C2-364C5BA696C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8" name="Forma Livre: Forma 17">
                  <a:extLst>
                    <a:ext uri="{FF2B5EF4-FFF2-40B4-BE49-F238E27FC236}">
                      <a16:creationId xmlns:a16="http://schemas.microsoft.com/office/drawing/2014/main" id="{EAB08216-2A98-0CB6-0CBB-F46FA896642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9" name="Forma Livre: Forma 18">
                  <a:extLst>
                    <a:ext uri="{FF2B5EF4-FFF2-40B4-BE49-F238E27FC236}">
                      <a16:creationId xmlns:a16="http://schemas.microsoft.com/office/drawing/2014/main" id="{73936AA7-29F6-1224-2B2C-D406366F3AC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58DD4437-73EA-D0E2-88A1-18F350745B9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EDBBA430-BE12-4BA5-97FD-C71A69E58B7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1" name="Agrupar 10">
              <a:extLst>
                <a:ext uri="{FF2B5EF4-FFF2-40B4-BE49-F238E27FC236}">
                  <a16:creationId xmlns:a16="http://schemas.microsoft.com/office/drawing/2014/main" id="{747D7DFA-BE41-AB71-53A2-4AF0DCD45BA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2" name="Gráfico 11">
                <a:extLst>
                  <a:ext uri="{FF2B5EF4-FFF2-40B4-BE49-F238E27FC236}">
                    <a16:creationId xmlns:a16="http://schemas.microsoft.com/office/drawing/2014/main" id="{B2F21573-6D7D-E3A5-CCB3-323F98090F3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3" name="Elipse 12">
                <a:extLst>
                  <a:ext uri="{FF2B5EF4-FFF2-40B4-BE49-F238E27FC236}">
                    <a16:creationId xmlns:a16="http://schemas.microsoft.com/office/drawing/2014/main" id="{75EAD76C-B173-3838-417A-58E7765F9D8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4" name="Retângulo: Cantos Arredondados 13">
                <a:extLst>
                  <a:ext uri="{FF2B5EF4-FFF2-40B4-BE49-F238E27FC236}">
                    <a16:creationId xmlns:a16="http://schemas.microsoft.com/office/drawing/2014/main" id="{C9917848-8A79-4471-868C-EFF2E15FCAD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ACC1F6BB-C1FE-EEB7-C17D-0AC63B37D3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4AB6F43-E2F9-BD65-29E7-BD2F906FB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752420" y="509748"/>
            <a:ext cx="1264971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1694969</xdr:colOff>
      <xdr:row>0</xdr:row>
      <xdr:rowOff>142804</xdr:rowOff>
    </xdr:from>
    <xdr:to>
      <xdr:col>8</xdr:col>
      <xdr:colOff>231321</xdr:colOff>
      <xdr:row>5</xdr:row>
      <xdr:rowOff>148637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4DB8E7A6-AAEF-45A2-8433-6086045132C4}"/>
            </a:ext>
            <a:ext uri="{147F2762-F138-4A5C-976F-8EAC2B608ADB}">
              <a16:predDERef xmlns:a16="http://schemas.microsoft.com/office/drawing/2014/main" pred="{303B3CE1-1E91-40C2-B0D5-35672CB46617}"/>
            </a:ext>
          </a:extLst>
        </xdr:cNvPr>
        <xdr:cNvSpPr txBox="1"/>
      </xdr:nvSpPr>
      <xdr:spPr>
        <a:xfrm>
          <a:off x="2348112" y="142804"/>
          <a:ext cx="8551209" cy="1012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7</xdr:col>
      <xdr:colOff>1176618</xdr:colOff>
      <xdr:row>4</xdr:row>
      <xdr:rowOff>180975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9526" y="0"/>
          <a:ext cx="11358842" cy="942975"/>
          <a:chOff x="0" y="114300"/>
          <a:chExt cx="9043465" cy="98873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43465" cy="988732"/>
            <a:chOff x="0" y="114300"/>
            <a:chExt cx="9071516" cy="98873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98873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69" y="165099"/>
              <a:ext cx="5836467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87815" cy="299784"/>
              <a:chOff x="665660" y="804361"/>
              <a:chExt cx="4962909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677105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892760" y="509748"/>
            <a:ext cx="1124629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1548656</xdr:colOff>
      <xdr:row>0</xdr:row>
      <xdr:rowOff>53239</xdr:rowOff>
    </xdr:from>
    <xdr:to>
      <xdr:col>7</xdr:col>
      <xdr:colOff>13607</xdr:colOff>
      <xdr:row>4</xdr:row>
      <xdr:rowOff>182335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01799" y="53239"/>
          <a:ext cx="7881094" cy="891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1</xdr:rowOff>
    </xdr:from>
    <xdr:to>
      <xdr:col>9</xdr:col>
      <xdr:colOff>28575</xdr:colOff>
      <xdr:row>6</xdr:row>
      <xdr:rowOff>214312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1"/>
          <a:ext cx="9962102" cy="1357311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1" y="165099"/>
              <a:ext cx="5842501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2075772</xdr:colOff>
      <xdr:row>2</xdr:row>
      <xdr:rowOff>40593</xdr:rowOff>
    </xdr:from>
    <xdr:to>
      <xdr:col>6</xdr:col>
      <xdr:colOff>721214</xdr:colOff>
      <xdr:row>5</xdr:row>
      <xdr:rowOff>139148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730616" y="421593"/>
          <a:ext cx="5217692" cy="67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6059</xdr:colOff>
      <xdr:row>0</xdr:row>
      <xdr:rowOff>12658</xdr:rowOff>
    </xdr:from>
    <xdr:to>
      <xdr:col>3</xdr:col>
      <xdr:colOff>695325</xdr:colOff>
      <xdr:row>4</xdr:row>
      <xdr:rowOff>73269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9" y="12658"/>
          <a:ext cx="6415472" cy="822611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48816" y="446724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466239</xdr:colOff>
      <xdr:row>0</xdr:row>
      <xdr:rowOff>131188</xdr:rowOff>
    </xdr:from>
    <xdr:to>
      <xdr:col>2</xdr:col>
      <xdr:colOff>925953</xdr:colOff>
      <xdr:row>4</xdr:row>
      <xdr:rowOff>9802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82104" y="131188"/>
          <a:ext cx="377148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32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3</xdr:col>
      <xdr:colOff>200025</xdr:colOff>
      <xdr:row>24</xdr:row>
      <xdr:rowOff>85725</xdr:rowOff>
    </xdr:from>
    <xdr:to>
      <xdr:col>7</xdr:col>
      <xdr:colOff>143416</xdr:colOff>
      <xdr:row>35</xdr:row>
      <xdr:rowOff>9807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F55BE90-544C-48AB-8083-B4021B326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15025" y="5153025"/>
          <a:ext cx="3877216" cy="2019582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761999</xdr:colOff>
      <xdr:row>23</xdr:row>
      <xdr:rowOff>33618</xdr:rowOff>
    </xdr:from>
    <xdr:to>
      <xdr:col>2</xdr:col>
      <xdr:colOff>793093</xdr:colOff>
      <xdr:row>34</xdr:row>
      <xdr:rowOff>188198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12797B1-19AC-45DF-AF2D-419F5EDEE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1999" y="4964206"/>
          <a:ext cx="4266918" cy="2250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61"/>
  <sheetViews>
    <sheetView showGridLines="0" showRowColHeaders="0" workbookViewId="0">
      <selection activeCell="I12" sqref="I12"/>
    </sheetView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30"/>
      <c r="O1" s="30"/>
    </row>
    <row r="2" spans="14:15" x14ac:dyDescent="0.25">
      <c r="N2" s="30"/>
      <c r="O2" s="30"/>
    </row>
    <row r="3" spans="14:15" x14ac:dyDescent="0.25">
      <c r="N3" s="30"/>
      <c r="O3" s="30"/>
    </row>
    <row r="4" spans="14:15" x14ac:dyDescent="0.25">
      <c r="N4" s="30"/>
      <c r="O4" s="30"/>
    </row>
    <row r="5" spans="14:15" x14ac:dyDescent="0.25">
      <c r="N5" s="30"/>
      <c r="O5" s="30"/>
    </row>
    <row r="6" spans="14:15" x14ac:dyDescent="0.25">
      <c r="N6" s="30"/>
      <c r="O6" s="30"/>
    </row>
    <row r="7" spans="14:15" x14ac:dyDescent="0.25">
      <c r="N7" s="30"/>
      <c r="O7" s="30"/>
    </row>
    <row r="8" spans="14:15" x14ac:dyDescent="0.25">
      <c r="N8" s="30"/>
      <c r="O8" s="30"/>
    </row>
    <row r="9" spans="14:15" x14ac:dyDescent="0.25">
      <c r="N9" s="30"/>
      <c r="O9" s="30"/>
    </row>
    <row r="10" spans="14:15" x14ac:dyDescent="0.25">
      <c r="N10" s="30"/>
      <c r="O10" s="30"/>
    </row>
    <row r="11" spans="14:15" x14ac:dyDescent="0.25">
      <c r="N11" s="30"/>
      <c r="O11" s="30"/>
    </row>
    <row r="12" spans="14:15" x14ac:dyDescent="0.25">
      <c r="N12" s="30"/>
      <c r="O12" s="30"/>
    </row>
    <row r="13" spans="14:15" x14ac:dyDescent="0.25">
      <c r="N13" s="30"/>
      <c r="O13" s="30"/>
    </row>
    <row r="14" spans="14:15" x14ac:dyDescent="0.25">
      <c r="N14" s="30"/>
      <c r="O14" s="30"/>
    </row>
    <row r="15" spans="14:15" x14ac:dyDescent="0.25">
      <c r="N15" s="30"/>
      <c r="O15" s="30"/>
    </row>
    <row r="16" spans="14:15" x14ac:dyDescent="0.25">
      <c r="N16" s="30"/>
      <c r="O16" s="30"/>
    </row>
    <row r="17" spans="14:15" x14ac:dyDescent="0.25">
      <c r="N17" s="30"/>
      <c r="O17" s="30"/>
    </row>
    <row r="18" spans="14:15" x14ac:dyDescent="0.25">
      <c r="N18" s="30"/>
      <c r="O18" s="30"/>
    </row>
    <row r="19" spans="14:15" x14ac:dyDescent="0.25">
      <c r="N19" s="30"/>
      <c r="O19" s="30"/>
    </row>
    <row r="20" spans="14:15" x14ac:dyDescent="0.25">
      <c r="N20" s="30"/>
      <c r="O20" s="30"/>
    </row>
    <row r="21" spans="14:15" x14ac:dyDescent="0.25">
      <c r="N21" s="30"/>
      <c r="O21" s="30"/>
    </row>
    <row r="22" spans="14:15" x14ac:dyDescent="0.25">
      <c r="N22" s="30"/>
      <c r="O22" s="30"/>
    </row>
    <row r="23" spans="14:15" x14ac:dyDescent="0.25">
      <c r="N23" s="30"/>
      <c r="O23" s="30"/>
    </row>
    <row r="24" spans="14:15" x14ac:dyDescent="0.25">
      <c r="N24" s="30"/>
      <c r="O24" s="30"/>
    </row>
    <row r="25" spans="14:15" x14ac:dyDescent="0.25">
      <c r="N25" s="30"/>
      <c r="O25" s="30"/>
    </row>
    <row r="26" spans="14:15" x14ac:dyDescent="0.25">
      <c r="N26" s="30"/>
      <c r="O26" s="30"/>
    </row>
    <row r="27" spans="14:15" x14ac:dyDescent="0.25">
      <c r="N27" s="30"/>
      <c r="O27" s="30"/>
    </row>
    <row r="28" spans="14:15" x14ac:dyDescent="0.25">
      <c r="N28" s="30"/>
      <c r="O28" s="30"/>
    </row>
    <row r="29" spans="14:15" x14ac:dyDescent="0.25">
      <c r="N29" s="30"/>
      <c r="O29" s="30"/>
    </row>
    <row r="30" spans="14:15" x14ac:dyDescent="0.25">
      <c r="N30" s="30"/>
      <c r="O30" s="30"/>
    </row>
    <row r="31" spans="14:15" x14ac:dyDescent="0.25">
      <c r="N31" s="30"/>
      <c r="O31" s="30"/>
    </row>
    <row r="32" spans="14:15" x14ac:dyDescent="0.25">
      <c r="N32" s="30"/>
      <c r="O32" s="30"/>
    </row>
    <row r="33" spans="2:15" hidden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hidden="1" x14ac:dyDescent="0.2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 hidden="1" x14ac:dyDescent="0.2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5" hidden="1" x14ac:dyDescent="0.2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5" hidden="1" x14ac:dyDescent="0.2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5" hidden="1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5" hidden="1" x14ac:dyDescent="0.2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5" hidden="1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5" hidden="1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5" hidden="1" x14ac:dyDescent="0.25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9" s="1" customFormat="1" x14ac:dyDescent="0.25"/>
    <row r="50" s="1" customFormat="1" hidden="1" x14ac:dyDescent="0.25"/>
    <row r="51" s="1" customFormat="1" hidden="1" x14ac:dyDescent="0.25"/>
    <row r="52" s="1" customFormat="1" hidden="1" x14ac:dyDescent="0.25"/>
    <row r="53" s="1" customFormat="1" hidden="1" x14ac:dyDescent="0.25"/>
    <row r="54" s="1" customFormat="1" hidden="1" x14ac:dyDescent="0.25"/>
    <row r="55" s="1" customFormat="1" hidden="1" x14ac:dyDescent="0.25"/>
    <row r="56" s="1" customFormat="1" hidden="1" x14ac:dyDescent="0.25"/>
    <row r="57" s="1" customFormat="1" hidden="1" x14ac:dyDescent="0.25"/>
    <row r="58" s="1" customFormat="1" hidden="1" x14ac:dyDescent="0.25"/>
    <row r="59" s="1" customFormat="1" hidden="1" x14ac:dyDescent="0.25"/>
    <row r="60" s="1" customFormat="1" hidden="1" x14ac:dyDescent="0.25"/>
    <row r="61" s="1" customFormat="1" hidden="1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&amp;R_x000D_&amp;1#&amp;"Aptos"&amp;10&amp;K000000 Classificação: Direcionado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6:Z50"/>
  <sheetViews>
    <sheetView showGridLines="0" showRowColHeaders="0" zoomScale="70" zoomScaleNormal="70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9.85546875" customWidth="1"/>
    <col min="2" max="2" width="62.28515625" customWidth="1"/>
    <col min="3" max="3" width="20.140625" customWidth="1"/>
    <col min="4" max="4" width="15.42578125" customWidth="1"/>
    <col min="5" max="6" width="13.5703125" customWidth="1"/>
    <col min="7" max="7" width="11" customWidth="1"/>
    <col min="8" max="9" width="10.42578125" customWidth="1"/>
    <col min="10" max="10" width="11" customWidth="1"/>
    <col min="11" max="25" width="10.42578125" customWidth="1"/>
  </cols>
  <sheetData>
    <row r="6" spans="1:26" ht="15" customHeight="1" x14ac:dyDescent="0.25"/>
    <row r="7" spans="1:26" ht="15" customHeight="1" x14ac:dyDescent="0.25"/>
    <row r="8" spans="1:26" ht="15" customHeight="1" x14ac:dyDescent="0.25"/>
    <row r="9" spans="1:26" x14ac:dyDescent="0.25">
      <c r="B9" s="6" t="s">
        <v>21</v>
      </c>
      <c r="C9" s="6"/>
      <c r="D9" s="6"/>
      <c r="E9" s="6"/>
      <c r="F9" s="6"/>
      <c r="G9" s="2"/>
      <c r="H9" s="2"/>
      <c r="I9" s="2"/>
      <c r="J9" s="2"/>
    </row>
    <row r="10" spans="1:26" x14ac:dyDescent="0.25">
      <c r="B10" s="86"/>
      <c r="C10" s="161">
        <v>2025</v>
      </c>
      <c r="D10" s="218" t="s">
        <v>144</v>
      </c>
      <c r="E10" s="161" t="s">
        <v>145</v>
      </c>
      <c r="F10" s="161" t="s">
        <v>27</v>
      </c>
      <c r="G10" s="161">
        <v>2024</v>
      </c>
      <c r="H10" s="148" t="s">
        <v>146</v>
      </c>
      <c r="I10" s="148" t="s">
        <v>147</v>
      </c>
      <c r="J10" s="148" t="s">
        <v>30</v>
      </c>
      <c r="K10" s="161">
        <v>2023</v>
      </c>
      <c r="L10" s="164" t="s">
        <v>148</v>
      </c>
      <c r="M10" s="165" t="s">
        <v>149</v>
      </c>
      <c r="N10" s="161" t="s">
        <v>34</v>
      </c>
      <c r="O10" s="161">
        <v>2022</v>
      </c>
      <c r="P10" s="164" t="s">
        <v>150</v>
      </c>
      <c r="Q10" s="165" t="s">
        <v>151</v>
      </c>
      <c r="R10" s="161" t="s">
        <v>38</v>
      </c>
      <c r="S10" s="161">
        <v>2021</v>
      </c>
      <c r="T10" s="164" t="s">
        <v>152</v>
      </c>
      <c r="U10" s="165" t="s">
        <v>153</v>
      </c>
      <c r="V10" s="161" t="s">
        <v>42</v>
      </c>
      <c r="W10" s="161">
        <v>2020</v>
      </c>
      <c r="X10" s="161" t="s">
        <v>154</v>
      </c>
      <c r="Y10" s="161" t="s">
        <v>155</v>
      </c>
      <c r="Z10" s="161" t="s">
        <v>156</v>
      </c>
    </row>
    <row r="11" spans="1:26" x14ac:dyDescent="0.25">
      <c r="B11" s="21" t="s">
        <v>303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5">
      <c r="A12" s="203"/>
      <c r="B12" s="61" t="s">
        <v>177</v>
      </c>
      <c r="C12" s="31">
        <v>918869</v>
      </c>
      <c r="D12" s="31">
        <v>572790</v>
      </c>
      <c r="E12" s="31">
        <v>1112412</v>
      </c>
      <c r="F12" s="31">
        <v>1581388</v>
      </c>
      <c r="G12" s="31">
        <v>951779</v>
      </c>
      <c r="H12" s="42">
        <v>942081</v>
      </c>
      <c r="I12" s="42">
        <v>610450</v>
      </c>
      <c r="J12" s="42">
        <v>1234159</v>
      </c>
      <c r="K12" s="31">
        <v>447967</v>
      </c>
      <c r="L12" s="31">
        <v>983161</v>
      </c>
      <c r="M12" s="31">
        <v>899048</v>
      </c>
      <c r="N12" s="31">
        <v>440104</v>
      </c>
      <c r="O12" s="166">
        <v>440700</v>
      </c>
      <c r="P12" s="31">
        <v>571799</v>
      </c>
      <c r="Q12" s="31">
        <v>788847</v>
      </c>
      <c r="R12" s="31">
        <v>346463</v>
      </c>
      <c r="S12" s="31">
        <v>198694</v>
      </c>
      <c r="T12" s="31">
        <v>204127</v>
      </c>
      <c r="U12" s="31">
        <v>580741</v>
      </c>
      <c r="V12" s="31">
        <v>691380</v>
      </c>
      <c r="W12" s="31">
        <v>659045</v>
      </c>
      <c r="X12" s="31">
        <v>819642</v>
      </c>
      <c r="Y12" s="31">
        <v>408447</v>
      </c>
      <c r="Z12" s="31">
        <v>292589</v>
      </c>
    </row>
    <row r="13" spans="1:26" x14ac:dyDescent="0.25">
      <c r="A13" s="203"/>
      <c r="B13" s="61" t="s">
        <v>178</v>
      </c>
      <c r="C13" s="31">
        <v>349138</v>
      </c>
      <c r="D13" s="31">
        <v>199982</v>
      </c>
      <c r="E13" s="31">
        <v>556055</v>
      </c>
      <c r="F13" s="31">
        <v>611719</v>
      </c>
      <c r="G13" s="31">
        <v>118511</v>
      </c>
      <c r="H13" s="42">
        <v>1633964</v>
      </c>
      <c r="I13" s="42">
        <v>102944</v>
      </c>
      <c r="J13" s="42">
        <v>428738</v>
      </c>
      <c r="K13" s="31">
        <v>2781</v>
      </c>
      <c r="L13" s="31">
        <v>247995</v>
      </c>
      <c r="M13" s="31">
        <v>671821</v>
      </c>
      <c r="N13" s="31">
        <v>1003</v>
      </c>
      <c r="O13" s="166">
        <v>279717</v>
      </c>
      <c r="P13" s="31">
        <v>911413</v>
      </c>
      <c r="Q13" s="31">
        <v>580523</v>
      </c>
      <c r="R13" s="31">
        <v>2308</v>
      </c>
      <c r="S13" s="31">
        <v>342243</v>
      </c>
      <c r="T13" s="31">
        <v>927114</v>
      </c>
      <c r="U13" s="31">
        <v>1176744</v>
      </c>
      <c r="V13" s="31">
        <v>1242795</v>
      </c>
      <c r="W13" s="31">
        <v>2104119</v>
      </c>
      <c r="X13" s="31">
        <v>2212598</v>
      </c>
      <c r="Y13" s="31">
        <v>1375146</v>
      </c>
      <c r="Z13" s="31">
        <v>858177</v>
      </c>
    </row>
    <row r="14" spans="1:26" x14ac:dyDescent="0.25">
      <c r="A14" s="203"/>
      <c r="B14" s="61" t="s">
        <v>179</v>
      </c>
      <c r="C14" s="31">
        <v>3990660</v>
      </c>
      <c r="D14" s="31">
        <v>3812766</v>
      </c>
      <c r="E14" s="31">
        <v>3901585</v>
      </c>
      <c r="F14" s="31">
        <v>3734387</v>
      </c>
      <c r="G14" s="31">
        <v>3849309</v>
      </c>
      <c r="H14" s="42">
        <v>3537741</v>
      </c>
      <c r="I14" s="42">
        <v>3445904</v>
      </c>
      <c r="J14" s="42">
        <v>3438201</v>
      </c>
      <c r="K14" s="31">
        <v>3545064</v>
      </c>
      <c r="L14" s="31">
        <v>3236029</v>
      </c>
      <c r="M14" s="31">
        <v>3047560</v>
      </c>
      <c r="N14" s="31">
        <v>2989645</v>
      </c>
      <c r="O14" s="166">
        <v>2761370</v>
      </c>
      <c r="P14" s="31">
        <v>2777032</v>
      </c>
      <c r="Q14" s="31">
        <v>2822406</v>
      </c>
      <c r="R14" s="31">
        <v>3243730</v>
      </c>
      <c r="S14" s="31">
        <v>3021976</v>
      </c>
      <c r="T14" s="31">
        <v>3314687</v>
      </c>
      <c r="U14" s="31">
        <v>3034147</v>
      </c>
      <c r="V14" s="31">
        <v>2955628</v>
      </c>
      <c r="W14" s="31">
        <v>2989608</v>
      </c>
      <c r="X14" s="31">
        <v>2999316</v>
      </c>
      <c r="Y14" s="31">
        <v>2881133</v>
      </c>
      <c r="Z14" s="31">
        <v>3000659</v>
      </c>
    </row>
    <row r="15" spans="1:26" x14ac:dyDescent="0.25">
      <c r="A15" s="203"/>
      <c r="B15" s="61" t="s">
        <v>180</v>
      </c>
      <c r="C15" s="31">
        <v>436468</v>
      </c>
      <c r="D15" s="31">
        <v>439084</v>
      </c>
      <c r="E15" s="31">
        <v>464553</v>
      </c>
      <c r="F15" s="31">
        <v>469589</v>
      </c>
      <c r="G15" s="31">
        <v>439026</v>
      </c>
      <c r="H15" s="42">
        <v>436130</v>
      </c>
      <c r="I15" s="42">
        <v>463324</v>
      </c>
      <c r="J15" s="42">
        <v>401347</v>
      </c>
      <c r="K15" s="31">
        <v>374362</v>
      </c>
      <c r="L15" s="31">
        <v>340591</v>
      </c>
      <c r="M15" s="31">
        <v>348870</v>
      </c>
      <c r="N15" s="31">
        <v>376365</v>
      </c>
      <c r="O15" s="166">
        <v>333642</v>
      </c>
      <c r="P15" s="31">
        <v>340977</v>
      </c>
      <c r="Q15" s="31">
        <v>277473</v>
      </c>
      <c r="R15" s="31">
        <v>269116</v>
      </c>
      <c r="S15" s="31">
        <v>264910</v>
      </c>
      <c r="T15" s="31">
        <v>270201</v>
      </c>
      <c r="U15" s="31">
        <v>261355</v>
      </c>
      <c r="V15" s="31">
        <v>287090</v>
      </c>
      <c r="W15" s="31">
        <v>257540</v>
      </c>
      <c r="X15" s="31">
        <v>262912</v>
      </c>
      <c r="Y15" s="31">
        <v>240549</v>
      </c>
      <c r="Z15" s="31">
        <v>248294</v>
      </c>
    </row>
    <row r="16" spans="1:26" x14ac:dyDescent="0.25">
      <c r="A16" s="203"/>
      <c r="B16" s="61" t="s">
        <v>181</v>
      </c>
      <c r="C16" s="31">
        <v>500205</v>
      </c>
      <c r="D16" s="31">
        <v>486417</v>
      </c>
      <c r="E16" s="31">
        <v>476533</v>
      </c>
      <c r="F16" s="31">
        <v>456811</v>
      </c>
      <c r="G16" s="31">
        <v>437033</v>
      </c>
      <c r="H16" s="42">
        <v>539858</v>
      </c>
      <c r="I16" s="42">
        <v>461810</v>
      </c>
      <c r="J16" s="42">
        <v>447589</v>
      </c>
      <c r="K16" s="31">
        <v>550472</v>
      </c>
      <c r="L16" s="31">
        <v>719814</v>
      </c>
      <c r="M16" s="31">
        <v>986261</v>
      </c>
      <c r="N16" s="31">
        <v>1456922</v>
      </c>
      <c r="O16" s="166">
        <v>1828665</v>
      </c>
      <c r="P16" s="31">
        <v>1397399</v>
      </c>
      <c r="Q16" s="31">
        <v>1513515</v>
      </c>
      <c r="R16" s="31">
        <v>1836335</v>
      </c>
      <c r="S16" s="31">
        <v>1907198</v>
      </c>
      <c r="T16" s="31">
        <v>1875003</v>
      </c>
      <c r="U16" s="31">
        <v>1797392</v>
      </c>
      <c r="V16" s="31">
        <v>1564397</v>
      </c>
      <c r="W16" s="31">
        <v>1483677</v>
      </c>
      <c r="X16" s="31">
        <v>1638979</v>
      </c>
      <c r="Y16" s="31">
        <v>1706207</v>
      </c>
      <c r="Z16" s="31">
        <v>33445</v>
      </c>
    </row>
    <row r="17" spans="1:26" x14ac:dyDescent="0.25">
      <c r="A17" s="203"/>
      <c r="B17" s="61" t="s">
        <v>182</v>
      </c>
      <c r="C17" s="31">
        <v>204418</v>
      </c>
      <c r="D17" s="31">
        <v>15584</v>
      </c>
      <c r="E17" s="31">
        <v>14359</v>
      </c>
      <c r="F17" s="31">
        <v>757117</v>
      </c>
      <c r="G17" s="31">
        <v>196059</v>
      </c>
      <c r="H17" s="42"/>
      <c r="I17" s="42"/>
      <c r="J17" s="42"/>
      <c r="K17" s="31">
        <v>11532</v>
      </c>
      <c r="L17" s="31"/>
      <c r="M17" s="31"/>
      <c r="N17" s="31"/>
      <c r="O17" s="166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203"/>
      <c r="B18" s="61" t="s">
        <v>183</v>
      </c>
      <c r="C18" s="42">
        <v>227694</v>
      </c>
      <c r="D18" s="42">
        <v>107647</v>
      </c>
      <c r="E18" s="42">
        <v>60451</v>
      </c>
      <c r="F18" s="42">
        <v>25567</v>
      </c>
      <c r="G18" s="42" t="s">
        <v>59</v>
      </c>
      <c r="H18" s="42" t="s">
        <v>59</v>
      </c>
      <c r="I18" s="42" t="s">
        <v>59</v>
      </c>
      <c r="J18" s="42">
        <v>19684</v>
      </c>
      <c r="K18" s="42" t="s">
        <v>59</v>
      </c>
      <c r="L18" s="42" t="s">
        <v>59</v>
      </c>
      <c r="M18" s="31">
        <v>30960</v>
      </c>
      <c r="N18" s="31" t="s">
        <v>59</v>
      </c>
      <c r="O18" s="166" t="s">
        <v>59</v>
      </c>
      <c r="P18" s="31">
        <v>22525</v>
      </c>
      <c r="Q18" s="31">
        <v>196553</v>
      </c>
      <c r="R18" s="31">
        <v>40740</v>
      </c>
      <c r="S18" s="31">
        <v>45363</v>
      </c>
      <c r="T18" s="31">
        <v>51227</v>
      </c>
      <c r="U18" s="31">
        <v>51227</v>
      </c>
      <c r="V18" s="31">
        <v>11309</v>
      </c>
      <c r="W18" s="31">
        <v>128539</v>
      </c>
      <c r="X18" s="31">
        <v>138028</v>
      </c>
      <c r="Y18" s="31">
        <v>72500</v>
      </c>
      <c r="Z18" s="31">
        <v>121896</v>
      </c>
    </row>
    <row r="19" spans="1:26" x14ac:dyDescent="0.25">
      <c r="B19" s="61" t="s">
        <v>184</v>
      </c>
      <c r="C19" s="42">
        <v>0</v>
      </c>
      <c r="D19" s="42">
        <v>0</v>
      </c>
      <c r="E19" s="42"/>
      <c r="F19" s="42">
        <v>0</v>
      </c>
      <c r="G19" s="42" t="s">
        <v>59</v>
      </c>
      <c r="H19" s="42" t="s">
        <v>59</v>
      </c>
      <c r="I19" s="42" t="s">
        <v>59</v>
      </c>
      <c r="J19" s="42" t="s">
        <v>59</v>
      </c>
      <c r="K19" s="42" t="s">
        <v>59</v>
      </c>
      <c r="L19" s="42" t="s">
        <v>59</v>
      </c>
      <c r="M19" s="31">
        <v>27940</v>
      </c>
      <c r="N19" s="31">
        <v>27479</v>
      </c>
      <c r="O19" s="166">
        <v>30259</v>
      </c>
      <c r="P19" s="31">
        <v>28925</v>
      </c>
      <c r="Q19" s="31">
        <v>24874</v>
      </c>
      <c r="R19" s="31">
        <v>26761</v>
      </c>
      <c r="S19" s="31">
        <v>29963</v>
      </c>
      <c r="T19" s="31">
        <v>27122</v>
      </c>
      <c r="U19" s="31">
        <v>28966</v>
      </c>
      <c r="V19" s="31">
        <v>30646</v>
      </c>
      <c r="W19" s="31">
        <v>29312</v>
      </c>
      <c r="X19" s="31">
        <v>28734</v>
      </c>
      <c r="Y19" s="31">
        <v>27874</v>
      </c>
      <c r="Z19" s="31">
        <v>27924</v>
      </c>
    </row>
    <row r="20" spans="1:26" x14ac:dyDescent="0.25">
      <c r="A20" s="203"/>
      <c r="B20" s="61" t="s">
        <v>185</v>
      </c>
      <c r="C20" s="31">
        <v>340671</v>
      </c>
      <c r="D20" s="31">
        <v>340259</v>
      </c>
      <c r="E20" s="31">
        <v>327081</v>
      </c>
      <c r="F20" s="31">
        <v>309369</v>
      </c>
      <c r="G20" s="31">
        <v>297227</v>
      </c>
      <c r="H20" s="42">
        <v>269306</v>
      </c>
      <c r="I20" s="42">
        <v>257049</v>
      </c>
      <c r="J20" s="42">
        <v>266291</v>
      </c>
      <c r="K20" s="31">
        <v>260730</v>
      </c>
      <c r="L20" s="31">
        <v>239539</v>
      </c>
      <c r="M20" s="31">
        <v>232583</v>
      </c>
      <c r="N20" s="31">
        <v>225061</v>
      </c>
      <c r="O20" s="166">
        <v>207286</v>
      </c>
      <c r="P20" s="31">
        <v>201330</v>
      </c>
      <c r="Q20" s="31">
        <v>198737</v>
      </c>
      <c r="R20" s="31">
        <v>247283</v>
      </c>
      <c r="S20" s="31">
        <v>233315</v>
      </c>
      <c r="T20" s="31">
        <v>237025</v>
      </c>
      <c r="U20" s="31">
        <v>197137</v>
      </c>
      <c r="V20" s="31">
        <v>177505</v>
      </c>
      <c r="W20" s="31">
        <v>179406</v>
      </c>
      <c r="X20" s="31">
        <v>164972</v>
      </c>
      <c r="Y20" s="31">
        <v>175526</v>
      </c>
      <c r="Z20" s="31">
        <v>173728</v>
      </c>
    </row>
    <row r="21" spans="1:26" x14ac:dyDescent="0.25">
      <c r="A21" s="203"/>
      <c r="B21" s="61" t="s">
        <v>186</v>
      </c>
      <c r="C21" s="42">
        <v>603905</v>
      </c>
      <c r="D21" s="42">
        <v>605865</v>
      </c>
      <c r="E21" s="42">
        <v>611292</v>
      </c>
      <c r="F21" s="42">
        <v>0</v>
      </c>
      <c r="G21" s="42" t="s">
        <v>59</v>
      </c>
      <c r="H21" s="42" t="s">
        <v>59</v>
      </c>
      <c r="I21" s="42" t="s">
        <v>59</v>
      </c>
      <c r="J21" s="42" t="s">
        <v>59</v>
      </c>
      <c r="K21" s="42" t="s">
        <v>59</v>
      </c>
      <c r="L21" s="31">
        <v>187180</v>
      </c>
      <c r="M21" s="31">
        <v>117184</v>
      </c>
      <c r="N21" s="31">
        <v>90916</v>
      </c>
      <c r="O21" s="166">
        <v>90923</v>
      </c>
      <c r="P21" s="31">
        <v>90932</v>
      </c>
      <c r="Q21" s="31">
        <v>90963</v>
      </c>
      <c r="R21" s="31">
        <v>97703</v>
      </c>
      <c r="S21" s="31">
        <v>287420</v>
      </c>
      <c r="T21" s="31">
        <v>81981</v>
      </c>
      <c r="U21" s="31">
        <v>81981</v>
      </c>
      <c r="V21" s="31">
        <v>82616</v>
      </c>
      <c r="W21" s="31">
        <v>82616</v>
      </c>
      <c r="X21" s="31">
        <v>82616</v>
      </c>
      <c r="Y21" s="31">
        <v>85543</v>
      </c>
      <c r="Z21" s="31">
        <v>93673</v>
      </c>
    </row>
    <row r="22" spans="1:26" x14ac:dyDescent="0.25">
      <c r="B22" s="61" t="s">
        <v>187</v>
      </c>
      <c r="C22" s="42">
        <v>0</v>
      </c>
      <c r="D22" s="42">
        <v>0</v>
      </c>
      <c r="E22" s="42"/>
      <c r="F22" s="42">
        <v>0</v>
      </c>
      <c r="G22" s="42" t="s">
        <v>59</v>
      </c>
      <c r="H22" s="42" t="s">
        <v>59</v>
      </c>
      <c r="I22" s="42" t="s">
        <v>59</v>
      </c>
      <c r="J22" s="42" t="s">
        <v>59</v>
      </c>
      <c r="K22" s="42" t="s">
        <v>59</v>
      </c>
      <c r="L22" s="42" t="s">
        <v>59</v>
      </c>
      <c r="M22" s="31">
        <v>64727</v>
      </c>
      <c r="N22" s="31">
        <v>59245</v>
      </c>
      <c r="O22" s="166">
        <v>62479</v>
      </c>
      <c r="P22" s="31">
        <v>52541</v>
      </c>
      <c r="Q22" s="31">
        <v>50269</v>
      </c>
      <c r="R22" s="31">
        <v>47801</v>
      </c>
      <c r="S22" s="31">
        <v>46540</v>
      </c>
      <c r="T22" s="31">
        <v>44979</v>
      </c>
      <c r="U22" s="31">
        <v>42730</v>
      </c>
      <c r="V22" s="31">
        <v>43054</v>
      </c>
      <c r="W22" s="31">
        <v>43072</v>
      </c>
      <c r="X22" s="31">
        <v>42228</v>
      </c>
      <c r="Y22" s="31">
        <v>37915</v>
      </c>
      <c r="Z22" s="31">
        <v>29647</v>
      </c>
    </row>
    <row r="23" spans="1:26" x14ac:dyDescent="0.25">
      <c r="A23" s="203"/>
      <c r="B23" s="61" t="s">
        <v>188</v>
      </c>
      <c r="C23" s="31">
        <v>1328786</v>
      </c>
      <c r="D23" s="31">
        <v>1008352</v>
      </c>
      <c r="E23" s="31">
        <v>888080</v>
      </c>
      <c r="F23" s="31">
        <v>995659</v>
      </c>
      <c r="G23" s="31">
        <v>859597</v>
      </c>
      <c r="H23" s="42">
        <v>698166</v>
      </c>
      <c r="I23" s="42">
        <v>484822</v>
      </c>
      <c r="J23" s="42">
        <v>600389</v>
      </c>
      <c r="K23" s="31">
        <v>493934</v>
      </c>
      <c r="L23" s="31">
        <v>516045</v>
      </c>
      <c r="M23" s="31">
        <v>458615</v>
      </c>
      <c r="N23" s="31">
        <v>714258</v>
      </c>
      <c r="O23" s="166">
        <v>746031</v>
      </c>
      <c r="P23" s="31">
        <v>958459</v>
      </c>
      <c r="Q23" s="31">
        <v>1315658</v>
      </c>
      <c r="R23" s="31">
        <v>1048458</v>
      </c>
      <c r="S23" s="31">
        <v>1221433</v>
      </c>
      <c r="T23" s="31">
        <v>684546</v>
      </c>
      <c r="U23" s="31">
        <v>171832</v>
      </c>
      <c r="V23" s="31">
        <v>31039</v>
      </c>
      <c r="W23" s="31" t="s">
        <v>59</v>
      </c>
      <c r="X23" s="31" t="s">
        <v>59</v>
      </c>
      <c r="Y23" s="31">
        <v>686442</v>
      </c>
      <c r="Z23" s="31">
        <v>694783</v>
      </c>
    </row>
    <row r="24" spans="1:26" x14ac:dyDescent="0.25">
      <c r="A24" s="203"/>
      <c r="B24" s="61" t="s">
        <v>189</v>
      </c>
      <c r="C24" s="31">
        <v>706533</v>
      </c>
      <c r="D24" s="31">
        <v>741386</v>
      </c>
      <c r="E24" s="31">
        <v>617361</v>
      </c>
      <c r="F24" s="31">
        <v>715715</v>
      </c>
      <c r="G24" s="31">
        <v>657465</v>
      </c>
      <c r="H24" s="42">
        <v>648019</v>
      </c>
      <c r="I24" s="42">
        <v>557260</v>
      </c>
      <c r="J24" s="42">
        <v>478176</v>
      </c>
      <c r="K24" s="31">
        <v>499241</v>
      </c>
      <c r="L24" s="31">
        <v>312882</v>
      </c>
      <c r="M24" s="31">
        <v>280150</v>
      </c>
      <c r="N24" s="31">
        <v>242029</v>
      </c>
      <c r="O24" s="166">
        <v>209817</v>
      </c>
      <c r="P24" s="31">
        <v>292098</v>
      </c>
      <c r="Q24" s="31">
        <v>394286</v>
      </c>
      <c r="R24" s="31">
        <v>219339</v>
      </c>
      <c r="S24" s="31">
        <v>161923</v>
      </c>
      <c r="T24" s="31">
        <v>176767</v>
      </c>
      <c r="U24" s="31">
        <v>165886</v>
      </c>
      <c r="V24" s="31">
        <v>157615</v>
      </c>
      <c r="W24" s="31">
        <v>135835</v>
      </c>
      <c r="X24" s="31">
        <v>130511</v>
      </c>
      <c r="Y24" s="31">
        <v>123306</v>
      </c>
      <c r="Z24" s="31">
        <v>104332</v>
      </c>
    </row>
    <row r="25" spans="1:26" ht="15.75" thickBot="1" x14ac:dyDescent="0.3">
      <c r="B25" s="113" t="s">
        <v>304</v>
      </c>
      <c r="C25" s="35">
        <v>9607347</v>
      </c>
      <c r="D25" s="35">
        <v>8330132</v>
      </c>
      <c r="E25" s="35">
        <v>9029762</v>
      </c>
      <c r="F25" s="35">
        <v>9657321</v>
      </c>
      <c r="G25" s="35">
        <v>7806006</v>
      </c>
      <c r="H25" s="35">
        <v>8705265</v>
      </c>
      <c r="I25" s="35">
        <v>6383563</v>
      </c>
      <c r="J25" s="35">
        <v>7314574</v>
      </c>
      <c r="K25" s="35">
        <v>6186083</v>
      </c>
      <c r="L25" s="35">
        <v>6783236</v>
      </c>
      <c r="M25" s="35">
        <v>7165719</v>
      </c>
      <c r="N25" s="35">
        <v>6623027</v>
      </c>
      <c r="O25" s="35">
        <v>6990889</v>
      </c>
      <c r="P25" s="35">
        <v>7645430</v>
      </c>
      <c r="Q25" s="35">
        <v>8254104</v>
      </c>
      <c r="R25" s="35">
        <v>7426037</v>
      </c>
      <c r="S25" s="35">
        <v>7760978</v>
      </c>
      <c r="T25" s="35">
        <v>7894779</v>
      </c>
      <c r="U25" s="35">
        <v>7590138</v>
      </c>
      <c r="V25" s="35">
        <v>7275074</v>
      </c>
      <c r="W25" s="35">
        <v>8092769</v>
      </c>
      <c r="X25" s="35">
        <v>8520536</v>
      </c>
      <c r="Y25" s="35">
        <v>7820588</v>
      </c>
      <c r="Z25" s="35">
        <v>5679147</v>
      </c>
    </row>
    <row r="26" spans="1:26" ht="15.75" customHeight="1" thickTop="1" x14ac:dyDescent="0.25">
      <c r="B26" s="38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x14ac:dyDescent="0.25">
      <c r="B27" s="38" t="s">
        <v>305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B28" s="38" t="s">
        <v>190</v>
      </c>
      <c r="C28" s="149">
        <v>13025435</v>
      </c>
      <c r="D28" s="149">
        <v>12665438</v>
      </c>
      <c r="E28" s="149">
        <v>11978938</v>
      </c>
      <c r="F28" s="149">
        <v>11052629</v>
      </c>
      <c r="G28" s="149">
        <v>10600095</v>
      </c>
      <c r="H28" s="149">
        <v>10522096</v>
      </c>
      <c r="I28" s="149">
        <f>SUM(I29:I39)</f>
        <v>9824467</v>
      </c>
      <c r="J28" s="149">
        <v>9271252</v>
      </c>
      <c r="K28" s="149">
        <v>9037446</v>
      </c>
      <c r="L28" s="149">
        <f>SUM(L29:L39)</f>
        <v>8815792</v>
      </c>
      <c r="M28" s="149">
        <f t="shared" ref="M28:Z28" si="0">SUM(M29:M39)</f>
        <v>8176704</v>
      </c>
      <c r="N28" s="149">
        <f t="shared" si="0"/>
        <v>7489114</v>
      </c>
      <c r="O28" s="149">
        <f t="shared" si="0"/>
        <v>6866660</v>
      </c>
      <c r="P28" s="149">
        <f t="shared" si="0"/>
        <v>7437655</v>
      </c>
      <c r="Q28" s="149">
        <f t="shared" si="0"/>
        <v>6992723</v>
      </c>
      <c r="R28" s="149">
        <f t="shared" si="0"/>
        <v>6545206</v>
      </c>
      <c r="S28" s="149">
        <f t="shared" si="0"/>
        <v>7210203</v>
      </c>
      <c r="T28" s="149">
        <f t="shared" si="0"/>
        <v>7938393</v>
      </c>
      <c r="U28" s="149">
        <f t="shared" si="0"/>
        <v>7445731</v>
      </c>
      <c r="V28" s="149">
        <f t="shared" si="0"/>
        <v>7530210</v>
      </c>
      <c r="W28" s="149">
        <f t="shared" si="0"/>
        <v>7674641</v>
      </c>
      <c r="X28" s="149">
        <f t="shared" si="0"/>
        <v>7265668</v>
      </c>
      <c r="Y28" s="149">
        <f t="shared" si="0"/>
        <v>7569061</v>
      </c>
      <c r="Z28" s="149">
        <f t="shared" si="0"/>
        <v>8932359</v>
      </c>
    </row>
    <row r="29" spans="1:26" x14ac:dyDescent="0.25">
      <c r="B29" s="61" t="s">
        <v>178</v>
      </c>
      <c r="C29" s="42">
        <v>0</v>
      </c>
      <c r="D29" s="42">
        <v>0</v>
      </c>
      <c r="E29" s="31">
        <v>23917</v>
      </c>
      <c r="F29" s="31">
        <v>23334</v>
      </c>
      <c r="G29" s="31">
        <v>44576</v>
      </c>
      <c r="H29" s="31">
        <v>55929</v>
      </c>
      <c r="I29" s="31">
        <v>5914</v>
      </c>
      <c r="J29" s="31">
        <v>6383</v>
      </c>
      <c r="K29" s="178">
        <v>0</v>
      </c>
      <c r="L29" s="178">
        <v>0</v>
      </c>
      <c r="M29" s="31">
        <v>1067</v>
      </c>
      <c r="N29" s="178">
        <v>0</v>
      </c>
      <c r="O29" s="31">
        <v>1052</v>
      </c>
      <c r="P29" s="31">
        <v>3233</v>
      </c>
      <c r="Q29" s="31">
        <v>7562</v>
      </c>
      <c r="R29" s="31">
        <v>296</v>
      </c>
      <c r="S29" s="31">
        <v>69125</v>
      </c>
      <c r="T29" s="31">
        <v>269520</v>
      </c>
      <c r="U29" s="31">
        <v>290701</v>
      </c>
      <c r="V29" s="31">
        <v>332010</v>
      </c>
      <c r="W29" s="31">
        <v>472371</v>
      </c>
      <c r="X29" s="31">
        <v>239366</v>
      </c>
      <c r="Y29" s="31">
        <v>105372</v>
      </c>
      <c r="Z29" s="31">
        <v>68801</v>
      </c>
    </row>
    <row r="30" spans="1:26" x14ac:dyDescent="0.25">
      <c r="B30" s="61" t="s">
        <v>192</v>
      </c>
      <c r="C30" s="31">
        <v>693230</v>
      </c>
      <c r="D30" s="31">
        <v>1179096</v>
      </c>
      <c r="E30" s="31">
        <v>1174167</v>
      </c>
      <c r="F30" s="31">
        <v>1206923</v>
      </c>
      <c r="G30" s="31">
        <v>1223647</v>
      </c>
      <c r="H30" s="31">
        <v>1513130</v>
      </c>
      <c r="I30" s="31">
        <v>1565985</v>
      </c>
      <c r="J30" s="31">
        <v>1860060</v>
      </c>
      <c r="K30" s="31">
        <v>1884164</v>
      </c>
      <c r="L30" s="31">
        <v>1966570</v>
      </c>
      <c r="M30" s="31">
        <v>1998584</v>
      </c>
      <c r="N30" s="31">
        <v>2139002</v>
      </c>
      <c r="O30" s="31">
        <v>2119494</v>
      </c>
      <c r="P30" s="31">
        <v>2215225</v>
      </c>
      <c r="Q30" s="31">
        <v>2208825</v>
      </c>
      <c r="R30" s="31">
        <v>1684419</v>
      </c>
      <c r="S30" s="31">
        <v>1656651</v>
      </c>
      <c r="T30" s="31">
        <v>1798121</v>
      </c>
      <c r="U30" s="31">
        <v>1767518</v>
      </c>
      <c r="V30" s="31">
        <v>1764264</v>
      </c>
      <c r="W30" s="31">
        <v>1747020</v>
      </c>
      <c r="X30" s="31">
        <v>1704358</v>
      </c>
      <c r="Y30" s="31">
        <v>1784819</v>
      </c>
      <c r="Z30" s="31">
        <v>1757873</v>
      </c>
    </row>
    <row r="31" spans="1:26" x14ac:dyDescent="0.25">
      <c r="B31" s="61" t="s">
        <v>193</v>
      </c>
      <c r="C31" s="31">
        <v>886637</v>
      </c>
      <c r="D31" s="31">
        <v>851437</v>
      </c>
      <c r="E31" s="31">
        <v>844243</v>
      </c>
      <c r="F31" s="31">
        <v>818447</v>
      </c>
      <c r="G31" s="31">
        <v>802989</v>
      </c>
      <c r="H31" s="31">
        <v>771585</v>
      </c>
      <c r="I31" s="31">
        <v>723329</v>
      </c>
      <c r="J31" s="31">
        <v>699100</v>
      </c>
      <c r="K31" s="31">
        <v>698446</v>
      </c>
      <c r="L31" s="31">
        <v>662916</v>
      </c>
      <c r="M31" s="31">
        <v>626843</v>
      </c>
      <c r="N31" s="31">
        <v>624597</v>
      </c>
      <c r="O31" s="31">
        <v>540281</v>
      </c>
      <c r="P31" s="31">
        <v>863924</v>
      </c>
      <c r="Q31" s="31">
        <v>934329</v>
      </c>
      <c r="R31" s="31">
        <v>925040</v>
      </c>
      <c r="S31" s="31">
        <v>1197692</v>
      </c>
      <c r="T31" s="31">
        <v>1626682</v>
      </c>
      <c r="U31" s="31">
        <v>1930080</v>
      </c>
      <c r="V31" s="31">
        <v>2533743</v>
      </c>
      <c r="W31" s="31">
        <v>2888626</v>
      </c>
      <c r="X31" s="31">
        <v>3140722</v>
      </c>
      <c r="Y31" s="31">
        <v>3463795</v>
      </c>
      <c r="Z31" s="31">
        <v>5178572</v>
      </c>
    </row>
    <row r="32" spans="1:26" x14ac:dyDescent="0.25">
      <c r="B32" s="61" t="s">
        <v>183</v>
      </c>
      <c r="C32" s="31">
        <v>47321</v>
      </c>
      <c r="D32" s="31">
        <v>47287</v>
      </c>
      <c r="E32" s="31">
        <v>46622</v>
      </c>
      <c r="F32" s="31">
        <v>125484</v>
      </c>
      <c r="G32" s="31">
        <v>190579</v>
      </c>
      <c r="H32" s="31">
        <v>180731</v>
      </c>
      <c r="I32" s="31">
        <v>179676</v>
      </c>
      <c r="J32" s="31">
        <v>36150</v>
      </c>
      <c r="K32" s="31">
        <v>113122</v>
      </c>
      <c r="L32" s="31">
        <v>112778</v>
      </c>
      <c r="M32" s="31">
        <v>83409</v>
      </c>
      <c r="N32" s="31">
        <v>78718</v>
      </c>
      <c r="O32" s="31">
        <v>76278</v>
      </c>
      <c r="P32" s="31">
        <v>74280</v>
      </c>
      <c r="Q32" s="31">
        <v>72211</v>
      </c>
      <c r="R32" s="31">
        <v>70419</v>
      </c>
      <c r="S32" s="31">
        <v>68967</v>
      </c>
      <c r="T32" s="31">
        <v>67990</v>
      </c>
      <c r="U32" s="31">
        <v>67283</v>
      </c>
      <c r="V32" s="31">
        <v>66847</v>
      </c>
      <c r="W32" s="31">
        <v>66667</v>
      </c>
      <c r="X32" s="178" t="s">
        <v>59</v>
      </c>
      <c r="Y32" s="178" t="s">
        <v>59</v>
      </c>
      <c r="Z32" s="178" t="s">
        <v>59</v>
      </c>
    </row>
    <row r="33" spans="2:26" x14ac:dyDescent="0.25">
      <c r="B33" s="61" t="s">
        <v>194</v>
      </c>
      <c r="C33" s="31">
        <v>724697</v>
      </c>
      <c r="D33" s="31">
        <v>705974</v>
      </c>
      <c r="E33" s="31">
        <v>689887</v>
      </c>
      <c r="F33" s="31">
        <v>685114</v>
      </c>
      <c r="G33" s="31">
        <v>680175</v>
      </c>
      <c r="H33" s="31">
        <v>672300</v>
      </c>
      <c r="I33" s="31">
        <v>668712</v>
      </c>
      <c r="J33" s="31">
        <v>673459</v>
      </c>
      <c r="K33" s="31">
        <v>662233</v>
      </c>
      <c r="L33" s="31">
        <v>662445</v>
      </c>
      <c r="M33" s="31">
        <v>653081</v>
      </c>
      <c r="N33" s="31">
        <v>647628</v>
      </c>
      <c r="O33" s="31">
        <v>651279</v>
      </c>
      <c r="P33" s="31">
        <v>645720</v>
      </c>
      <c r="Q33" s="31">
        <v>633898</v>
      </c>
      <c r="R33" s="31">
        <v>618225</v>
      </c>
      <c r="S33" s="31">
        <v>619772</v>
      </c>
      <c r="T33" s="31">
        <v>614506</v>
      </c>
      <c r="U33" s="31">
        <v>578075</v>
      </c>
      <c r="V33" s="31">
        <v>575435</v>
      </c>
      <c r="W33" s="31">
        <v>527628</v>
      </c>
      <c r="X33" s="31">
        <v>555355</v>
      </c>
      <c r="Y33" s="31">
        <v>567607</v>
      </c>
      <c r="Z33" s="31">
        <v>562419</v>
      </c>
    </row>
    <row r="34" spans="2:26" x14ac:dyDescent="0.25">
      <c r="B34" s="61" t="s">
        <v>179</v>
      </c>
      <c r="C34" s="178">
        <v>0</v>
      </c>
      <c r="D34" s="178">
        <v>0</v>
      </c>
      <c r="E34" s="178"/>
      <c r="F34" s="178">
        <v>0</v>
      </c>
      <c r="G34" s="178" t="s">
        <v>59</v>
      </c>
      <c r="H34" s="178">
        <v>0</v>
      </c>
      <c r="I34" s="178">
        <v>0</v>
      </c>
      <c r="J34" s="178">
        <v>0</v>
      </c>
      <c r="K34" s="178">
        <v>0</v>
      </c>
      <c r="L34" s="178">
        <v>0</v>
      </c>
      <c r="M34" s="178">
        <v>0</v>
      </c>
      <c r="N34" s="178">
        <v>0</v>
      </c>
      <c r="O34" s="178">
        <v>0</v>
      </c>
      <c r="P34" s="178">
        <v>0</v>
      </c>
      <c r="Q34" s="178">
        <v>0</v>
      </c>
      <c r="R34" s="178">
        <v>0</v>
      </c>
      <c r="S34" s="178">
        <v>0</v>
      </c>
      <c r="T34" s="31">
        <v>31763</v>
      </c>
      <c r="U34" s="31">
        <v>63504</v>
      </c>
      <c r="V34" s="31">
        <v>95257</v>
      </c>
      <c r="W34" s="31">
        <v>120041</v>
      </c>
      <c r="X34" s="31">
        <v>120041</v>
      </c>
      <c r="Y34" s="31">
        <v>711</v>
      </c>
      <c r="Z34" s="31">
        <v>711</v>
      </c>
    </row>
    <row r="35" spans="2:26" x14ac:dyDescent="0.25">
      <c r="B35" s="61" t="s">
        <v>180</v>
      </c>
      <c r="C35" s="31">
        <v>37467</v>
      </c>
      <c r="D35" s="31">
        <v>38023</v>
      </c>
      <c r="E35" s="31">
        <v>38054</v>
      </c>
      <c r="F35" s="31">
        <v>38642</v>
      </c>
      <c r="G35" s="31">
        <v>38881</v>
      </c>
      <c r="H35" s="31">
        <v>36764</v>
      </c>
      <c r="I35" s="31">
        <v>37802</v>
      </c>
      <c r="J35" s="31">
        <v>38617</v>
      </c>
      <c r="K35" s="31">
        <v>38817</v>
      </c>
      <c r="L35" s="31">
        <v>40203</v>
      </c>
      <c r="M35" s="31">
        <v>40907</v>
      </c>
      <c r="N35" s="31">
        <v>41811</v>
      </c>
      <c r="O35" s="31">
        <v>43386</v>
      </c>
      <c r="P35" s="31">
        <v>44981</v>
      </c>
      <c r="Q35" s="31">
        <v>46624</v>
      </c>
      <c r="R35" s="31">
        <v>48130</v>
      </c>
      <c r="S35" s="31">
        <v>48148</v>
      </c>
      <c r="T35" s="31">
        <v>34334</v>
      </c>
      <c r="U35" s="31">
        <v>34366</v>
      </c>
      <c r="V35" s="31">
        <v>34029</v>
      </c>
      <c r="W35" s="31">
        <v>34085</v>
      </c>
      <c r="X35" s="31">
        <v>34166</v>
      </c>
      <c r="Y35" s="31">
        <v>70398</v>
      </c>
      <c r="Z35" s="31">
        <v>70317</v>
      </c>
    </row>
    <row r="36" spans="2:26" x14ac:dyDescent="0.25">
      <c r="B36" s="61" t="s">
        <v>189</v>
      </c>
      <c r="C36" s="31">
        <v>161549</v>
      </c>
      <c r="D36" s="31">
        <v>147918</v>
      </c>
      <c r="E36" s="31">
        <v>58509</v>
      </c>
      <c r="F36" s="31">
        <v>46596</v>
      </c>
      <c r="G36" s="31">
        <v>47013</v>
      </c>
      <c r="H36" s="31">
        <v>46024</v>
      </c>
      <c r="I36" s="31">
        <v>38327</v>
      </c>
      <c r="J36" s="31">
        <v>16883</v>
      </c>
      <c r="K36" s="31">
        <v>16648</v>
      </c>
      <c r="L36" s="31">
        <v>16715</v>
      </c>
      <c r="M36" s="31">
        <v>16686</v>
      </c>
      <c r="N36" s="31">
        <v>16752</v>
      </c>
      <c r="O36" s="31">
        <v>17327</v>
      </c>
      <c r="P36" s="31">
        <v>12894</v>
      </c>
      <c r="Q36" s="31">
        <v>13101</v>
      </c>
      <c r="R36" s="31">
        <v>18789</v>
      </c>
      <c r="S36" s="31">
        <v>13352</v>
      </c>
      <c r="T36" s="31">
        <v>13301</v>
      </c>
      <c r="U36" s="31">
        <v>13424</v>
      </c>
      <c r="V36" s="31">
        <v>13763</v>
      </c>
      <c r="W36" s="31">
        <v>13865</v>
      </c>
      <c r="X36" s="31">
        <v>12802</v>
      </c>
      <c r="Y36" s="31">
        <v>35480</v>
      </c>
      <c r="Z36" s="31">
        <v>36874</v>
      </c>
    </row>
    <row r="37" spans="2:26" x14ac:dyDescent="0.25">
      <c r="B37" s="61" t="s">
        <v>188</v>
      </c>
      <c r="C37" s="31">
        <v>633083</v>
      </c>
      <c r="D37" s="31">
        <v>720886</v>
      </c>
      <c r="E37" s="31">
        <v>688265</v>
      </c>
      <c r="F37" s="31">
        <v>447267</v>
      </c>
      <c r="G37" s="31">
        <v>436030</v>
      </c>
      <c r="H37" s="31">
        <v>522267</v>
      </c>
      <c r="I37" s="31">
        <v>372985</v>
      </c>
      <c r="J37" s="31">
        <v>282649</v>
      </c>
      <c r="K37" s="31">
        <v>311637</v>
      </c>
      <c r="L37" s="31">
        <v>444028</v>
      </c>
      <c r="M37" s="31">
        <v>432194</v>
      </c>
      <c r="N37" s="31">
        <v>277283</v>
      </c>
      <c r="O37" s="31">
        <v>198059</v>
      </c>
      <c r="P37" s="178">
        <v>0</v>
      </c>
      <c r="Q37" s="178">
        <v>0</v>
      </c>
      <c r="R37" s="31">
        <v>401089</v>
      </c>
      <c r="S37" s="31">
        <v>926115</v>
      </c>
      <c r="T37" s="31">
        <v>1237380</v>
      </c>
      <c r="U37" s="31">
        <v>652792</v>
      </c>
      <c r="V37" s="31">
        <v>554724</v>
      </c>
      <c r="W37" s="31">
        <v>132681</v>
      </c>
      <c r="X37" s="178" t="s">
        <v>59</v>
      </c>
      <c r="Y37" s="31">
        <v>239741</v>
      </c>
      <c r="Z37" s="31">
        <v>81101</v>
      </c>
    </row>
    <row r="38" spans="2:26" x14ac:dyDescent="0.25">
      <c r="B38" s="61" t="s">
        <v>195</v>
      </c>
      <c r="C38" s="31">
        <v>3826328</v>
      </c>
      <c r="D38" s="31">
        <v>3436644</v>
      </c>
      <c r="E38" s="31">
        <v>3095447</v>
      </c>
      <c r="F38" s="31">
        <v>2933622</v>
      </c>
      <c r="G38" s="31">
        <v>2714876</v>
      </c>
      <c r="H38" s="31">
        <v>2362728</v>
      </c>
      <c r="I38" s="31">
        <v>2174203</v>
      </c>
      <c r="J38" s="31">
        <v>2032893</v>
      </c>
      <c r="K38" s="31">
        <v>1881509</v>
      </c>
      <c r="L38" s="31">
        <v>1678646</v>
      </c>
      <c r="M38" s="31">
        <v>1538165</v>
      </c>
      <c r="N38" s="31">
        <v>1437515</v>
      </c>
      <c r="O38" s="31">
        <v>1369652</v>
      </c>
      <c r="P38" s="31">
        <v>1059552</v>
      </c>
      <c r="Q38" s="31">
        <v>948513</v>
      </c>
      <c r="R38" s="31">
        <v>779037</v>
      </c>
      <c r="S38" s="31">
        <v>683729</v>
      </c>
      <c r="T38" s="31">
        <v>644510</v>
      </c>
      <c r="U38" s="31">
        <v>582654</v>
      </c>
      <c r="V38" s="31">
        <v>266712</v>
      </c>
      <c r="W38" s="31">
        <v>530058</v>
      </c>
      <c r="X38" s="31">
        <v>497166</v>
      </c>
      <c r="Y38" s="31">
        <v>481371</v>
      </c>
      <c r="Z38" s="31">
        <v>471675</v>
      </c>
    </row>
    <row r="39" spans="2:26" x14ac:dyDescent="0.25">
      <c r="B39" s="61" t="s">
        <v>196</v>
      </c>
      <c r="C39" s="31">
        <v>6015123</v>
      </c>
      <c r="D39" s="31">
        <v>5538173</v>
      </c>
      <c r="E39" s="31">
        <v>5319827</v>
      </c>
      <c r="F39" s="31">
        <v>4727200</v>
      </c>
      <c r="G39" s="31">
        <v>4421329</v>
      </c>
      <c r="H39" s="31">
        <v>4360638</v>
      </c>
      <c r="I39" s="31">
        <v>4057534</v>
      </c>
      <c r="J39" s="31">
        <v>3625058</v>
      </c>
      <c r="K39" s="31">
        <v>3430870</v>
      </c>
      <c r="L39" s="31">
        <v>3231491</v>
      </c>
      <c r="M39" s="31">
        <v>2785768</v>
      </c>
      <c r="N39" s="31">
        <v>2225808</v>
      </c>
      <c r="O39" s="31">
        <v>1849852</v>
      </c>
      <c r="P39" s="31">
        <v>2517846</v>
      </c>
      <c r="Q39" s="31">
        <v>2127660</v>
      </c>
      <c r="R39" s="31">
        <v>1999762</v>
      </c>
      <c r="S39" s="31">
        <v>1926652</v>
      </c>
      <c r="T39" s="31">
        <v>1600286</v>
      </c>
      <c r="U39" s="31">
        <v>1465334</v>
      </c>
      <c r="V39" s="31">
        <v>1293426</v>
      </c>
      <c r="W39" s="31">
        <v>1141599</v>
      </c>
      <c r="X39" s="31">
        <v>961692</v>
      </c>
      <c r="Y39" s="31">
        <v>819767</v>
      </c>
      <c r="Z39" s="31">
        <v>704016</v>
      </c>
    </row>
    <row r="40" spans="2:26" x14ac:dyDescent="0.25">
      <c r="B40" s="38" t="s">
        <v>197</v>
      </c>
      <c r="C40" s="149">
        <v>15387703</v>
      </c>
      <c r="D40" s="149">
        <v>14972155</v>
      </c>
      <c r="E40" s="149">
        <v>14355751</v>
      </c>
      <c r="F40" s="149">
        <v>14135990</v>
      </c>
      <c r="G40" s="149">
        <v>13803949</v>
      </c>
      <c r="H40" s="149">
        <v>13160312</v>
      </c>
      <c r="I40" s="149">
        <v>12732995</v>
      </c>
      <c r="J40" s="149">
        <v>12432335</v>
      </c>
      <c r="K40" s="149">
        <v>12099390</v>
      </c>
      <c r="L40" s="149">
        <v>11702354</v>
      </c>
      <c r="M40" s="149">
        <v>11409347</v>
      </c>
      <c r="N40" s="149">
        <v>11383926</v>
      </c>
      <c r="O40" s="149">
        <v>11314918</v>
      </c>
      <c r="P40" s="149">
        <v>10169806</v>
      </c>
      <c r="Q40" s="149">
        <v>9800404</v>
      </c>
      <c r="R40" s="149">
        <v>9566016</v>
      </c>
      <c r="S40" s="149">
        <v>9449638</v>
      </c>
      <c r="T40" s="149">
        <v>9390879</v>
      </c>
      <c r="U40" s="149">
        <v>9249744</v>
      </c>
      <c r="V40" s="149">
        <v>9199942</v>
      </c>
      <c r="W40" s="149">
        <v>9207269</v>
      </c>
      <c r="X40" s="149">
        <v>9188318</v>
      </c>
      <c r="Y40" s="149">
        <v>9117300</v>
      </c>
      <c r="Z40" s="149">
        <v>9058360</v>
      </c>
    </row>
    <row r="41" spans="2:26" x14ac:dyDescent="0.25">
      <c r="B41" s="38" t="s">
        <v>302</v>
      </c>
      <c r="C41" s="149">
        <v>234765</v>
      </c>
      <c r="D41" s="149">
        <v>243858</v>
      </c>
      <c r="E41" s="149">
        <v>245323</v>
      </c>
      <c r="F41" s="149">
        <v>234078</v>
      </c>
      <c r="G41" s="149">
        <v>243065</v>
      </c>
      <c r="H41" s="149">
        <v>246949</v>
      </c>
      <c r="I41" s="149">
        <v>257803</v>
      </c>
      <c r="J41" s="149">
        <v>250585</v>
      </c>
      <c r="K41" s="149">
        <v>259647</v>
      </c>
      <c r="L41" s="149">
        <v>262944</v>
      </c>
      <c r="M41" s="149">
        <v>272890</v>
      </c>
      <c r="N41" s="149">
        <v>283107</v>
      </c>
      <c r="O41" s="149">
        <v>240178</v>
      </c>
      <c r="P41" s="149">
        <v>162194</v>
      </c>
      <c r="Q41" s="149">
        <v>150896</v>
      </c>
      <c r="R41" s="149">
        <v>164486</v>
      </c>
      <c r="S41" s="149">
        <v>176809</v>
      </c>
      <c r="T41" s="149">
        <v>186606</v>
      </c>
      <c r="U41" s="149">
        <v>145166</v>
      </c>
      <c r="V41" s="149">
        <v>158879</v>
      </c>
      <c r="W41" s="149">
        <v>166344</v>
      </c>
      <c r="X41" s="149">
        <v>178193</v>
      </c>
      <c r="Y41" s="149">
        <v>187418</v>
      </c>
      <c r="Z41" s="149">
        <v>199909</v>
      </c>
    </row>
    <row r="42" spans="2:26" ht="15.75" thickBot="1" x14ac:dyDescent="0.3">
      <c r="B42" s="38" t="s">
        <v>306</v>
      </c>
      <c r="C42" s="35">
        <v>28647903</v>
      </c>
      <c r="D42" s="35">
        <v>27881451</v>
      </c>
      <c r="E42" s="35">
        <v>26580012</v>
      </c>
      <c r="F42" s="35">
        <v>25422697</v>
      </c>
      <c r="G42" s="35">
        <v>24647109</v>
      </c>
      <c r="H42" s="35">
        <v>23929357</v>
      </c>
      <c r="I42" s="35">
        <v>22815265</v>
      </c>
      <c r="J42" s="35">
        <v>21954172</v>
      </c>
      <c r="K42" s="35">
        <v>21396483</v>
      </c>
      <c r="L42" s="35">
        <v>20781090</v>
      </c>
      <c r="M42" s="35">
        <v>19858941</v>
      </c>
      <c r="N42" s="35">
        <v>19156147</v>
      </c>
      <c r="O42" s="35">
        <v>18421756</v>
      </c>
      <c r="P42" s="35">
        <v>17769655</v>
      </c>
      <c r="Q42" s="35">
        <v>16944023</v>
      </c>
      <c r="R42" s="35">
        <v>16275708</v>
      </c>
      <c r="S42" s="35">
        <v>16836650</v>
      </c>
      <c r="T42" s="35">
        <v>17515878</v>
      </c>
      <c r="U42" s="35">
        <v>16840641</v>
      </c>
      <c r="V42" s="35">
        <v>16889031</v>
      </c>
      <c r="W42" s="35">
        <v>17048254</v>
      </c>
      <c r="X42" s="35">
        <v>16632179</v>
      </c>
      <c r="Y42" s="35">
        <v>16873779</v>
      </c>
      <c r="Z42" s="35">
        <v>18190628</v>
      </c>
    </row>
    <row r="43" spans="2:26" ht="16.5" thickTop="1" thickBot="1" x14ac:dyDescent="0.3">
      <c r="B43" s="38" t="s">
        <v>307</v>
      </c>
      <c r="C43" s="35">
        <v>38255250</v>
      </c>
      <c r="D43" s="35">
        <v>36211583</v>
      </c>
      <c r="E43" s="35">
        <v>35609774</v>
      </c>
      <c r="F43" s="35">
        <v>35080018</v>
      </c>
      <c r="G43" s="35">
        <v>32453115</v>
      </c>
      <c r="H43" s="35">
        <v>32634622</v>
      </c>
      <c r="I43" s="35">
        <v>29198828</v>
      </c>
      <c r="J43" s="35">
        <v>29268746</v>
      </c>
      <c r="K43" s="35">
        <v>27582566</v>
      </c>
      <c r="L43" s="35">
        <v>27564326</v>
      </c>
      <c r="M43" s="35">
        <v>27024660</v>
      </c>
      <c r="N43" s="35">
        <v>25779174</v>
      </c>
      <c r="O43" s="35">
        <v>25412645</v>
      </c>
      <c r="P43" s="35">
        <v>25415085</v>
      </c>
      <c r="Q43" s="35">
        <v>25198127</v>
      </c>
      <c r="R43" s="35">
        <v>23701745</v>
      </c>
      <c r="S43" s="35">
        <v>24597628</v>
      </c>
      <c r="T43" s="35">
        <v>25410657</v>
      </c>
      <c r="U43" s="35">
        <v>24430779</v>
      </c>
      <c r="V43" s="35">
        <v>24164105</v>
      </c>
      <c r="W43" s="35">
        <v>25141023</v>
      </c>
      <c r="X43" s="35">
        <v>25152715</v>
      </c>
      <c r="Y43" s="35">
        <v>24694367</v>
      </c>
      <c r="Z43" s="35">
        <v>23869775</v>
      </c>
    </row>
    <row r="44" spans="2:26" ht="15.75" thickTop="1" x14ac:dyDescent="0.25"/>
    <row r="45" spans="2:26" x14ac:dyDescent="0.25">
      <c r="B45" s="207"/>
      <c r="C45" s="207"/>
      <c r="D45" s="207"/>
      <c r="E45" s="207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</row>
    <row r="46" spans="2:26" x14ac:dyDescent="0.25">
      <c r="B46" s="207"/>
      <c r="C46" s="207"/>
      <c r="D46" s="207"/>
      <c r="E46" s="207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</row>
    <row r="47" spans="2:26" x14ac:dyDescent="0.25">
      <c r="B47" s="207"/>
      <c r="C47" s="207"/>
      <c r="D47" s="207"/>
      <c r="E47" s="207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</row>
    <row r="48" spans="2:26" x14ac:dyDescent="0.25">
      <c r="B48" s="207"/>
      <c r="C48" s="207"/>
      <c r="D48" s="207"/>
      <c r="E48" s="207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</row>
    <row r="49" spans="2:25" x14ac:dyDescent="0.25">
      <c r="B49" s="207"/>
      <c r="C49" s="207"/>
      <c r="D49" s="207"/>
      <c r="E49" s="207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</row>
    <row r="50" spans="2:25" x14ac:dyDescent="0.25">
      <c r="D50" s="207"/>
      <c r="E50" s="207"/>
    </row>
  </sheetData>
  <conditionalFormatting sqref="B11:Z43">
    <cfRule type="expression" dxfId="9" priority="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6:Z61"/>
  <sheetViews>
    <sheetView showGridLines="0" showRowColHeaders="0" zoomScale="70" zoomScaleNormal="70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65.7109375" customWidth="1"/>
    <col min="3" max="3" width="15" customWidth="1"/>
    <col min="4" max="4" width="14.5703125" customWidth="1"/>
    <col min="5" max="5" width="15.28515625" customWidth="1"/>
    <col min="6" max="6" width="13.28515625" customWidth="1"/>
    <col min="7" max="25" width="12.5703125" customWidth="1"/>
  </cols>
  <sheetData>
    <row r="6" spans="2:26" ht="17.25" customHeight="1" x14ac:dyDescent="0.25">
      <c r="B6" s="47"/>
      <c r="C6" s="47"/>
      <c r="D6" s="47"/>
      <c r="E6" s="47"/>
      <c r="F6" s="47"/>
      <c r="G6" s="48"/>
      <c r="H6" s="48"/>
    </row>
    <row r="7" spans="2:26" ht="17.25" customHeight="1" x14ac:dyDescent="0.25">
      <c r="B7" s="48"/>
      <c r="C7" s="48"/>
      <c r="D7" s="48"/>
      <c r="E7" s="48"/>
      <c r="F7" s="48"/>
      <c r="G7" s="48"/>
      <c r="H7" s="48"/>
    </row>
    <row r="8" spans="2:26" ht="17.25" customHeight="1" x14ac:dyDescent="0.25">
      <c r="B8" s="48"/>
      <c r="C8" s="48"/>
      <c r="D8" s="48"/>
      <c r="E8" s="48"/>
      <c r="F8" s="48"/>
      <c r="G8" s="48"/>
      <c r="H8" s="48"/>
    </row>
    <row r="9" spans="2:26" ht="20.45" customHeight="1" x14ac:dyDescent="0.25">
      <c r="B9" s="6" t="s">
        <v>21</v>
      </c>
      <c r="C9" s="6"/>
      <c r="D9" s="6"/>
      <c r="E9" s="6"/>
      <c r="F9" s="6"/>
      <c r="G9" s="2"/>
      <c r="H9" s="2"/>
    </row>
    <row r="10" spans="2:26" ht="20.45" customHeight="1" x14ac:dyDescent="0.25">
      <c r="B10" s="87"/>
      <c r="C10" s="161">
        <v>2025</v>
      </c>
      <c r="D10" s="161" t="s">
        <v>144</v>
      </c>
      <c r="E10" s="161" t="s">
        <v>145</v>
      </c>
      <c r="F10" s="36" t="s">
        <v>27</v>
      </c>
      <c r="G10" s="36">
        <v>2024</v>
      </c>
      <c r="H10" s="148" t="s">
        <v>146</v>
      </c>
      <c r="I10" s="148" t="s">
        <v>147</v>
      </c>
      <c r="J10" s="164" t="s">
        <v>30</v>
      </c>
      <c r="K10" s="164">
        <v>2023</v>
      </c>
      <c r="L10" s="164" t="s">
        <v>148</v>
      </c>
      <c r="M10" s="165" t="s">
        <v>149</v>
      </c>
      <c r="N10" s="161" t="s">
        <v>34</v>
      </c>
      <c r="O10" s="161">
        <v>2022</v>
      </c>
      <c r="P10" s="164" t="s">
        <v>150</v>
      </c>
      <c r="Q10" s="165" t="s">
        <v>151</v>
      </c>
      <c r="R10" s="161" t="s">
        <v>38</v>
      </c>
      <c r="S10" s="161">
        <v>2021</v>
      </c>
      <c r="T10" s="164" t="s">
        <v>152</v>
      </c>
      <c r="U10" s="165" t="s">
        <v>153</v>
      </c>
      <c r="V10" s="161" t="s">
        <v>42</v>
      </c>
      <c r="W10" s="161">
        <v>2020</v>
      </c>
      <c r="X10" s="161" t="s">
        <v>154</v>
      </c>
      <c r="Y10" s="161" t="s">
        <v>155</v>
      </c>
      <c r="Z10" s="161" t="s">
        <v>156</v>
      </c>
    </row>
    <row r="11" spans="2:26" s="15" customFormat="1" ht="20.45" customHeight="1" x14ac:dyDescent="0.2">
      <c r="B11" s="13" t="s">
        <v>303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2:26" s="15" customFormat="1" ht="20.45" customHeight="1" x14ac:dyDescent="0.2">
      <c r="B12" s="167" t="s">
        <v>198</v>
      </c>
      <c r="C12" s="14">
        <v>2395885</v>
      </c>
      <c r="D12" s="14">
        <v>2342070</v>
      </c>
      <c r="E12" s="14">
        <v>2337791</v>
      </c>
      <c r="F12" s="14">
        <v>2228174</v>
      </c>
      <c r="G12" s="14">
        <v>2496199</v>
      </c>
      <c r="H12" s="14">
        <v>2488339</v>
      </c>
      <c r="I12" s="14">
        <v>2385439</v>
      </c>
      <c r="J12" s="14">
        <v>595102</v>
      </c>
      <c r="K12" s="14">
        <v>639713</v>
      </c>
      <c r="L12" s="14">
        <v>876764</v>
      </c>
      <c r="M12" s="14">
        <v>881326</v>
      </c>
      <c r="N12" s="14">
        <v>898907</v>
      </c>
      <c r="O12" s="14">
        <v>883795</v>
      </c>
      <c r="P12" s="14">
        <v>911644</v>
      </c>
      <c r="Q12" s="14">
        <v>856258</v>
      </c>
      <c r="R12" s="14">
        <v>856461</v>
      </c>
      <c r="S12" s="14">
        <v>875254</v>
      </c>
      <c r="T12" s="14">
        <v>865986</v>
      </c>
      <c r="U12" s="14">
        <v>826806</v>
      </c>
      <c r="V12" s="14">
        <v>828677</v>
      </c>
      <c r="W12" s="14">
        <v>1181014</v>
      </c>
      <c r="X12" s="14">
        <v>1165219</v>
      </c>
      <c r="Y12" s="14">
        <v>1122908</v>
      </c>
      <c r="Z12" s="14">
        <v>997154</v>
      </c>
    </row>
    <row r="13" spans="2:26" s="15" customFormat="1" ht="20.45" customHeight="1" x14ac:dyDescent="0.2">
      <c r="B13" s="167" t="s">
        <v>199</v>
      </c>
      <c r="C13" s="14">
        <v>1999948</v>
      </c>
      <c r="D13" s="14">
        <v>2169074</v>
      </c>
      <c r="E13" s="14">
        <v>2002860</v>
      </c>
      <c r="F13" s="14">
        <v>1848154</v>
      </c>
      <c r="G13" s="14">
        <v>1973750</v>
      </c>
      <c r="H13" s="14">
        <v>2211900</v>
      </c>
      <c r="I13" s="14">
        <v>1946809</v>
      </c>
      <c r="J13" s="14">
        <v>1868797</v>
      </c>
      <c r="K13" s="14">
        <v>2024449</v>
      </c>
      <c r="L13" s="14">
        <v>1873634</v>
      </c>
      <c r="M13" s="14">
        <v>1697417</v>
      </c>
      <c r="N13" s="14">
        <v>1656588</v>
      </c>
      <c r="O13" s="14">
        <v>1929723</v>
      </c>
      <c r="P13" s="14">
        <v>1811209</v>
      </c>
      <c r="Q13" s="14">
        <v>1578718</v>
      </c>
      <c r="R13" s="14">
        <v>1578913</v>
      </c>
      <c r="S13" s="14">
        <v>2019994</v>
      </c>
      <c r="T13" s="14">
        <v>2478062</v>
      </c>
      <c r="U13" s="14">
        <v>1768948</v>
      </c>
      <c r="V13" s="14">
        <v>1430181</v>
      </c>
      <c r="W13" s="14">
        <v>1783607</v>
      </c>
      <c r="X13" s="14">
        <v>1480758</v>
      </c>
      <c r="Y13" s="14">
        <v>1401163</v>
      </c>
      <c r="Z13" s="14">
        <v>1298051</v>
      </c>
    </row>
    <row r="14" spans="2:26" s="15" customFormat="1" ht="20.45" customHeight="1" x14ac:dyDescent="0.2">
      <c r="B14" s="167" t="s">
        <v>200</v>
      </c>
      <c r="C14" s="14">
        <v>379738</v>
      </c>
      <c r="D14" s="14">
        <v>371829</v>
      </c>
      <c r="E14" s="14">
        <v>384777</v>
      </c>
      <c r="F14" s="14">
        <v>330534</v>
      </c>
      <c r="G14" s="14">
        <v>360012</v>
      </c>
      <c r="H14" s="14">
        <v>276798</v>
      </c>
      <c r="I14" s="14">
        <v>272997</v>
      </c>
      <c r="J14" s="14">
        <v>274936</v>
      </c>
      <c r="K14" s="14">
        <v>268455</v>
      </c>
      <c r="L14" s="14">
        <v>243975</v>
      </c>
      <c r="M14" s="14">
        <v>245235</v>
      </c>
      <c r="N14" s="14">
        <v>267778</v>
      </c>
      <c r="O14" s="14">
        <v>197890</v>
      </c>
      <c r="P14" s="14">
        <v>193708</v>
      </c>
      <c r="Q14" s="14">
        <v>202035</v>
      </c>
      <c r="R14" s="14">
        <v>263710</v>
      </c>
      <c r="S14" s="14">
        <v>226823</v>
      </c>
      <c r="T14" s="14">
        <v>338866</v>
      </c>
      <c r="U14" s="14">
        <v>251862</v>
      </c>
      <c r="V14" s="14">
        <v>299504</v>
      </c>
      <c r="W14" s="14">
        <v>234490</v>
      </c>
      <c r="X14" s="14">
        <v>329089</v>
      </c>
      <c r="Y14" s="14">
        <v>461802</v>
      </c>
      <c r="Z14" s="14">
        <v>227306</v>
      </c>
    </row>
    <row r="15" spans="2:26" s="15" customFormat="1" ht="20.45" customHeight="1" x14ac:dyDescent="0.2">
      <c r="B15" s="167" t="s">
        <v>201</v>
      </c>
      <c r="C15" s="14">
        <v>0</v>
      </c>
      <c r="D15" s="14">
        <v>0</v>
      </c>
      <c r="E15" s="14">
        <v>0</v>
      </c>
      <c r="F15" s="14">
        <v>0</v>
      </c>
      <c r="G15" s="14">
        <v>71701</v>
      </c>
      <c r="H15" s="14">
        <v>37254</v>
      </c>
      <c r="I15" s="14">
        <v>69808</v>
      </c>
      <c r="J15" s="42" t="s">
        <v>59</v>
      </c>
      <c r="K15" s="14">
        <v>80888</v>
      </c>
      <c r="L15" s="14">
        <v>1556</v>
      </c>
      <c r="M15" s="42" t="s">
        <v>59</v>
      </c>
      <c r="N15" s="14">
        <v>120567</v>
      </c>
      <c r="O15" s="14">
        <v>88043</v>
      </c>
      <c r="P15" s="14" t="s">
        <v>59</v>
      </c>
      <c r="Q15" s="42" t="s">
        <v>59</v>
      </c>
      <c r="R15" s="42" t="s">
        <v>59</v>
      </c>
      <c r="S15" s="14" t="s">
        <v>202</v>
      </c>
      <c r="T15" s="14">
        <v>32460</v>
      </c>
      <c r="U15" s="14"/>
      <c r="V15" s="14"/>
      <c r="W15" s="14"/>
      <c r="X15" s="14"/>
      <c r="Y15" s="14"/>
      <c r="Z15" s="14"/>
    </row>
    <row r="16" spans="2:26" s="15" customFormat="1" ht="20.45" customHeight="1" x14ac:dyDescent="0.2">
      <c r="B16" s="167" t="s">
        <v>203</v>
      </c>
      <c r="C16" s="14">
        <v>146059</v>
      </c>
      <c r="D16" s="14">
        <v>171261</v>
      </c>
      <c r="E16" s="14">
        <v>170002</v>
      </c>
      <c r="F16" s="14">
        <v>136240</v>
      </c>
      <c r="G16" s="14">
        <v>139537</v>
      </c>
      <c r="H16" s="14">
        <v>203695</v>
      </c>
      <c r="I16" s="14">
        <v>228943</v>
      </c>
      <c r="J16" s="14">
        <v>151802</v>
      </c>
      <c r="K16" s="14">
        <v>153285</v>
      </c>
      <c r="L16" s="14">
        <v>159147</v>
      </c>
      <c r="M16" s="14">
        <v>149019</v>
      </c>
      <c r="N16" s="14">
        <v>144612</v>
      </c>
      <c r="O16" s="14">
        <v>162661</v>
      </c>
      <c r="P16" s="14">
        <v>169372</v>
      </c>
      <c r="Q16" s="14">
        <v>171696</v>
      </c>
      <c r="R16" s="14">
        <v>131604</v>
      </c>
      <c r="S16" s="14">
        <v>141428</v>
      </c>
      <c r="T16" s="14">
        <v>148022</v>
      </c>
      <c r="U16" s="14">
        <v>160890</v>
      </c>
      <c r="V16" s="14">
        <v>124011</v>
      </c>
      <c r="W16" s="14">
        <v>138444</v>
      </c>
      <c r="X16" s="14">
        <v>158522</v>
      </c>
      <c r="Y16" s="14">
        <v>160233</v>
      </c>
      <c r="Z16" s="14">
        <v>121395</v>
      </c>
    </row>
    <row r="17" spans="2:26" s="15" customFormat="1" ht="20.45" customHeight="1" x14ac:dyDescent="0.2">
      <c r="B17" s="167" t="s">
        <v>204</v>
      </c>
      <c r="C17" s="14">
        <v>338712</v>
      </c>
      <c r="D17" s="14">
        <v>386769</v>
      </c>
      <c r="E17" s="14">
        <v>379750</v>
      </c>
      <c r="F17" s="14">
        <v>309418</v>
      </c>
      <c r="G17" s="14">
        <v>245500</v>
      </c>
      <c r="H17" s="14">
        <v>244495</v>
      </c>
      <c r="I17" s="14">
        <v>279469</v>
      </c>
      <c r="J17" s="14">
        <v>342749</v>
      </c>
      <c r="K17" s="14">
        <v>373039</v>
      </c>
      <c r="L17" s="14">
        <v>417526</v>
      </c>
      <c r="M17" s="14">
        <v>429179</v>
      </c>
      <c r="N17" s="14">
        <v>421920</v>
      </c>
      <c r="O17" s="14">
        <v>393389</v>
      </c>
      <c r="P17" s="14">
        <v>414200</v>
      </c>
      <c r="Q17" s="14">
        <v>403543</v>
      </c>
      <c r="R17" s="14">
        <v>387752</v>
      </c>
      <c r="S17" s="14">
        <v>499178</v>
      </c>
      <c r="T17" s="14">
        <v>514376</v>
      </c>
      <c r="U17" s="14">
        <v>416937</v>
      </c>
      <c r="V17" s="14">
        <v>366826</v>
      </c>
      <c r="W17" s="14">
        <v>267696</v>
      </c>
      <c r="X17" s="14">
        <v>214621</v>
      </c>
      <c r="Y17" s="14">
        <v>207825</v>
      </c>
      <c r="Z17" s="14">
        <v>273145</v>
      </c>
    </row>
    <row r="18" spans="2:26" s="15" customFormat="1" ht="20.45" customHeight="1" x14ac:dyDescent="0.2">
      <c r="B18" s="167" t="s">
        <v>205</v>
      </c>
      <c r="C18" s="14">
        <v>74663</v>
      </c>
      <c r="D18" s="14">
        <v>74187</v>
      </c>
      <c r="E18" s="14">
        <v>55654</v>
      </c>
      <c r="F18" s="14">
        <v>84567</v>
      </c>
      <c r="G18" s="14">
        <v>58697</v>
      </c>
      <c r="H18" s="14">
        <v>73672</v>
      </c>
      <c r="I18" s="14">
        <v>50411</v>
      </c>
      <c r="J18" s="14">
        <v>120007</v>
      </c>
      <c r="K18" s="14">
        <v>95134</v>
      </c>
      <c r="L18" s="14">
        <v>71257</v>
      </c>
      <c r="M18" s="14">
        <v>47808</v>
      </c>
      <c r="N18" s="14">
        <v>76887</v>
      </c>
      <c r="O18" s="14">
        <v>52273</v>
      </c>
      <c r="P18" s="14">
        <v>77051</v>
      </c>
      <c r="Q18" s="14">
        <v>68234</v>
      </c>
      <c r="R18" s="14">
        <v>111115</v>
      </c>
      <c r="S18" s="14">
        <v>87116</v>
      </c>
      <c r="T18" s="14">
        <v>69716</v>
      </c>
      <c r="U18" s="14">
        <v>40533</v>
      </c>
      <c r="V18" s="14">
        <v>89807</v>
      </c>
      <c r="W18" s="14">
        <v>73691</v>
      </c>
      <c r="X18" s="14">
        <v>59903</v>
      </c>
      <c r="Y18" s="14">
        <v>134991</v>
      </c>
      <c r="Z18" s="14">
        <v>132196</v>
      </c>
    </row>
    <row r="19" spans="2:26" s="15" customFormat="1" ht="20.45" customHeight="1" x14ac:dyDescent="0.2">
      <c r="B19" s="167" t="s">
        <v>82</v>
      </c>
      <c r="C19" s="14">
        <v>93884</v>
      </c>
      <c r="D19" s="14">
        <v>144134</v>
      </c>
      <c r="E19" s="14">
        <v>148273</v>
      </c>
      <c r="F19" s="14">
        <v>131521</v>
      </c>
      <c r="G19" s="14">
        <v>162817</v>
      </c>
      <c r="H19" s="14">
        <v>158200</v>
      </c>
      <c r="I19" s="14">
        <v>159970</v>
      </c>
      <c r="J19" s="14">
        <v>198431</v>
      </c>
      <c r="K19" s="14">
        <v>231390</v>
      </c>
      <c r="L19" s="14">
        <v>263256</v>
      </c>
      <c r="M19" s="14">
        <v>289196</v>
      </c>
      <c r="N19" s="14">
        <v>282640</v>
      </c>
      <c r="O19" s="14">
        <v>274904</v>
      </c>
      <c r="P19" s="14">
        <v>264770</v>
      </c>
      <c r="Q19" s="14">
        <v>258999</v>
      </c>
      <c r="R19" s="14">
        <v>248639</v>
      </c>
      <c r="S19" s="14">
        <v>244559</v>
      </c>
      <c r="T19" s="14">
        <v>234676</v>
      </c>
      <c r="U19" s="14">
        <v>228042</v>
      </c>
      <c r="V19" s="14">
        <v>219686</v>
      </c>
      <c r="W19" s="14">
        <v>213283</v>
      </c>
      <c r="X19" s="14">
        <v>207472</v>
      </c>
      <c r="Y19" s="14">
        <v>217996</v>
      </c>
      <c r="Z19" s="14">
        <v>203161</v>
      </c>
    </row>
    <row r="20" spans="2:26" s="15" customFormat="1" ht="20.45" customHeight="1" x14ac:dyDescent="0.2">
      <c r="B20" s="167" t="s">
        <v>185</v>
      </c>
      <c r="C20" s="14">
        <v>542706</v>
      </c>
      <c r="D20" s="14">
        <v>539632</v>
      </c>
      <c r="E20" s="14">
        <v>496942</v>
      </c>
      <c r="F20" s="14">
        <v>480506</v>
      </c>
      <c r="G20" s="14">
        <v>475037</v>
      </c>
      <c r="H20" s="14">
        <v>435597</v>
      </c>
      <c r="I20" s="14">
        <v>410341</v>
      </c>
      <c r="J20" s="14">
        <v>419030</v>
      </c>
      <c r="K20" s="14">
        <v>424713</v>
      </c>
      <c r="L20" s="14">
        <v>384611</v>
      </c>
      <c r="M20" s="14">
        <v>372094</v>
      </c>
      <c r="N20" s="14">
        <v>330992</v>
      </c>
      <c r="O20" s="14">
        <v>312475</v>
      </c>
      <c r="P20" s="14">
        <v>290352</v>
      </c>
      <c r="Q20" s="14">
        <v>291511</v>
      </c>
      <c r="R20" s="14">
        <v>376412</v>
      </c>
      <c r="S20" s="14">
        <v>357106</v>
      </c>
      <c r="T20" s="14">
        <v>334805</v>
      </c>
      <c r="U20" s="14">
        <v>282268</v>
      </c>
      <c r="V20" s="14">
        <v>268843</v>
      </c>
      <c r="W20" s="14">
        <v>304869</v>
      </c>
      <c r="X20" s="14">
        <v>233749</v>
      </c>
      <c r="Y20" s="14">
        <v>238296</v>
      </c>
      <c r="Z20" s="14">
        <v>247968</v>
      </c>
    </row>
    <row r="21" spans="2:26" s="15" customFormat="1" ht="20.45" customHeight="1" x14ac:dyDescent="0.2">
      <c r="B21" s="167" t="s">
        <v>206</v>
      </c>
      <c r="C21" s="14">
        <v>0</v>
      </c>
      <c r="D21" s="14">
        <v>0</v>
      </c>
      <c r="E21" s="14"/>
      <c r="F21" s="14">
        <v>0</v>
      </c>
      <c r="G21" s="14" t="s">
        <v>59</v>
      </c>
      <c r="H21" s="14" t="s">
        <v>59</v>
      </c>
      <c r="I21" s="14" t="s">
        <v>59</v>
      </c>
      <c r="J21" s="14" t="s">
        <v>59</v>
      </c>
      <c r="K21" s="14" t="s">
        <v>59</v>
      </c>
      <c r="L21" s="14" t="s">
        <v>59</v>
      </c>
      <c r="M21" s="14" t="s">
        <v>59</v>
      </c>
      <c r="N21" s="14" t="s">
        <v>59</v>
      </c>
      <c r="O21" s="14" t="s">
        <v>59</v>
      </c>
      <c r="P21" s="14" t="s">
        <v>59</v>
      </c>
      <c r="Q21" s="14" t="s">
        <v>59</v>
      </c>
      <c r="R21" s="14">
        <v>100791</v>
      </c>
      <c r="S21" s="14" t="s">
        <v>59</v>
      </c>
      <c r="T21" s="14" t="s">
        <v>59</v>
      </c>
      <c r="U21" s="14" t="s">
        <v>59</v>
      </c>
      <c r="V21" s="14" t="s">
        <v>59</v>
      </c>
      <c r="W21" s="14" t="s">
        <v>59</v>
      </c>
      <c r="X21" s="14" t="s">
        <v>59</v>
      </c>
      <c r="Y21" s="14" t="s">
        <v>59</v>
      </c>
      <c r="Z21" s="14" t="s">
        <v>59</v>
      </c>
    </row>
    <row r="22" spans="2:26" s="15" customFormat="1" ht="20.45" customHeight="1" x14ac:dyDescent="0.2">
      <c r="B22" s="167" t="s">
        <v>333</v>
      </c>
      <c r="C22" s="14">
        <v>302627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2:26" s="15" customFormat="1" ht="20.45" customHeight="1" x14ac:dyDescent="0.2">
      <c r="B23" s="167" t="s">
        <v>332</v>
      </c>
      <c r="C23" s="14">
        <v>1825274</v>
      </c>
      <c r="D23" s="14">
        <v>1739449</v>
      </c>
      <c r="E23" s="14">
        <v>1640563</v>
      </c>
      <c r="F23" s="14">
        <v>1434732</v>
      </c>
      <c r="G23" s="14">
        <v>1251298</v>
      </c>
      <c r="H23" s="14">
        <v>1145073</v>
      </c>
      <c r="I23" s="14">
        <v>967329</v>
      </c>
      <c r="J23" s="14">
        <v>781661</v>
      </c>
      <c r="K23" s="14">
        <v>704653</v>
      </c>
      <c r="L23" s="14">
        <v>608389</v>
      </c>
      <c r="M23" s="14">
        <v>510559</v>
      </c>
      <c r="N23" s="14">
        <v>563397</v>
      </c>
      <c r="O23" s="14">
        <v>455273</v>
      </c>
      <c r="P23" s="14">
        <v>378920</v>
      </c>
      <c r="Q23" s="14">
        <v>310622</v>
      </c>
      <c r="R23" s="14" t="s">
        <v>59</v>
      </c>
      <c r="S23" s="14">
        <v>236000</v>
      </c>
      <c r="T23" s="14" t="s">
        <v>59</v>
      </c>
      <c r="U23" s="14" t="s">
        <v>59</v>
      </c>
      <c r="V23" s="14" t="s">
        <v>59</v>
      </c>
      <c r="W23" s="14" t="s">
        <v>59</v>
      </c>
      <c r="X23" s="14" t="s">
        <v>59</v>
      </c>
      <c r="Y23" s="14" t="s">
        <v>59</v>
      </c>
      <c r="Z23" s="14" t="s">
        <v>59</v>
      </c>
    </row>
    <row r="24" spans="2:26" s="15" customFormat="1" ht="20.45" customHeight="1" x14ac:dyDescent="0.2">
      <c r="B24" s="167" t="s">
        <v>207</v>
      </c>
      <c r="C24" s="14">
        <v>0</v>
      </c>
      <c r="D24" s="14" t="s">
        <v>191</v>
      </c>
      <c r="E24" s="14" t="s">
        <v>191</v>
      </c>
      <c r="F24" s="14">
        <v>19678</v>
      </c>
      <c r="G24" s="14">
        <v>16470</v>
      </c>
      <c r="H24" s="14" t="s">
        <v>59</v>
      </c>
      <c r="I24" s="14" t="s">
        <v>59</v>
      </c>
      <c r="J24" s="14" t="s">
        <v>59</v>
      </c>
      <c r="K24" s="14" t="s">
        <v>59</v>
      </c>
      <c r="L24" s="14" t="s">
        <v>59</v>
      </c>
      <c r="M24" s="14" t="s">
        <v>59</v>
      </c>
      <c r="N24" s="14" t="s">
        <v>59</v>
      </c>
      <c r="O24" s="14" t="s">
        <v>59</v>
      </c>
      <c r="P24" s="14" t="s">
        <v>59</v>
      </c>
      <c r="Q24" s="14" t="s">
        <v>59</v>
      </c>
      <c r="R24" s="14">
        <v>1466</v>
      </c>
      <c r="S24" s="14">
        <v>51359</v>
      </c>
      <c r="T24" s="14">
        <v>98537</v>
      </c>
      <c r="U24" s="14">
        <v>138808</v>
      </c>
      <c r="V24" s="14">
        <v>59026</v>
      </c>
      <c r="W24" s="14">
        <v>231322</v>
      </c>
      <c r="X24" s="14">
        <v>330743</v>
      </c>
      <c r="Y24" s="14" t="s">
        <v>59</v>
      </c>
      <c r="Z24" s="14" t="s">
        <v>59</v>
      </c>
    </row>
    <row r="25" spans="2:26" s="15" customFormat="1" ht="20.45" customHeight="1" x14ac:dyDescent="0.2">
      <c r="B25" s="167" t="s">
        <v>208</v>
      </c>
      <c r="C25" s="14">
        <v>1074587</v>
      </c>
      <c r="D25" s="14">
        <v>1030587</v>
      </c>
      <c r="E25" s="14">
        <v>784914</v>
      </c>
      <c r="F25" s="14">
        <v>1314512</v>
      </c>
      <c r="G25" s="14">
        <v>1117129</v>
      </c>
      <c r="H25" s="14">
        <v>1947041</v>
      </c>
      <c r="I25" s="14">
        <v>1781628</v>
      </c>
      <c r="J25" s="14">
        <v>1636891</v>
      </c>
      <c r="K25" s="14">
        <v>1499524</v>
      </c>
      <c r="L25" s="14">
        <v>656551</v>
      </c>
      <c r="M25" s="14">
        <v>508078</v>
      </c>
      <c r="N25" s="14">
        <v>635824</v>
      </c>
      <c r="O25" s="14">
        <v>504052</v>
      </c>
      <c r="P25" s="14">
        <v>1106176</v>
      </c>
      <c r="Q25" s="14">
        <v>986795</v>
      </c>
      <c r="R25" s="14">
        <v>1027849</v>
      </c>
      <c r="S25" s="14">
        <v>916961</v>
      </c>
      <c r="T25" s="14">
        <v>310834</v>
      </c>
      <c r="U25" s="14">
        <v>221463</v>
      </c>
      <c r="V25" s="14">
        <v>383101</v>
      </c>
      <c r="W25" s="14">
        <v>309434</v>
      </c>
      <c r="X25" s="14">
        <v>432612</v>
      </c>
      <c r="Y25" s="14">
        <v>352287</v>
      </c>
      <c r="Z25" s="14">
        <v>822183</v>
      </c>
    </row>
    <row r="26" spans="2:26" s="15" customFormat="1" ht="20.45" customHeight="1" x14ac:dyDescent="0.2">
      <c r="B26" s="167" t="s">
        <v>209</v>
      </c>
      <c r="C26" s="14">
        <v>340800</v>
      </c>
      <c r="D26" s="14">
        <v>340800</v>
      </c>
      <c r="E26" s="14">
        <v>371509</v>
      </c>
      <c r="F26" s="14">
        <v>456887</v>
      </c>
      <c r="G26" s="14">
        <v>526498</v>
      </c>
      <c r="H26" s="14">
        <v>515823</v>
      </c>
      <c r="I26" s="14">
        <v>340800</v>
      </c>
      <c r="J26" s="14">
        <v>530986</v>
      </c>
      <c r="K26" s="14">
        <v>853652</v>
      </c>
      <c r="L26" s="14">
        <v>1193055</v>
      </c>
      <c r="M26" s="14">
        <v>1505176</v>
      </c>
      <c r="N26" s="67">
        <v>799983</v>
      </c>
      <c r="O26" s="14">
        <v>1495598</v>
      </c>
      <c r="P26" s="14">
        <v>1873276</v>
      </c>
      <c r="Q26" s="14">
        <v>2579363</v>
      </c>
      <c r="R26" s="14">
        <v>267307</v>
      </c>
      <c r="S26" s="14">
        <v>704025</v>
      </c>
      <c r="T26" s="14">
        <v>1145019</v>
      </c>
      <c r="U26" s="14">
        <v>1590108</v>
      </c>
      <c r="V26" s="14">
        <v>836107</v>
      </c>
      <c r="W26" s="14">
        <v>448019</v>
      </c>
      <c r="X26" s="14">
        <v>630993</v>
      </c>
      <c r="Y26" s="14">
        <v>714339</v>
      </c>
      <c r="Z26" s="14" t="s">
        <v>59</v>
      </c>
    </row>
    <row r="27" spans="2:26" s="15" customFormat="1" ht="20.45" customHeight="1" x14ac:dyDescent="0.2">
      <c r="B27" s="167" t="s">
        <v>210</v>
      </c>
      <c r="C27" s="14"/>
      <c r="D27" s="14">
        <v>0</v>
      </c>
      <c r="E27" s="14"/>
      <c r="F27" s="14">
        <v>0</v>
      </c>
      <c r="G27" s="14" t="s">
        <v>59</v>
      </c>
      <c r="H27" s="14" t="s">
        <v>59</v>
      </c>
      <c r="I27" s="14" t="s">
        <v>59</v>
      </c>
      <c r="J27" s="14" t="s">
        <v>59</v>
      </c>
      <c r="K27" s="14" t="s">
        <v>59</v>
      </c>
      <c r="L27" s="14" t="s">
        <v>59</v>
      </c>
      <c r="M27" s="14" t="s">
        <v>59</v>
      </c>
      <c r="N27" s="67">
        <v>352806</v>
      </c>
      <c r="O27" s="14" t="s">
        <v>59</v>
      </c>
      <c r="P27" s="14" t="s">
        <v>59</v>
      </c>
      <c r="Q27" s="14" t="s">
        <v>59</v>
      </c>
      <c r="R27" s="14" t="s">
        <v>59</v>
      </c>
      <c r="S27" s="14" t="s">
        <v>59</v>
      </c>
      <c r="T27" s="14" t="s">
        <v>59</v>
      </c>
      <c r="U27" s="14" t="s">
        <v>59</v>
      </c>
      <c r="V27" s="14" t="s">
        <v>59</v>
      </c>
      <c r="W27" s="14" t="s">
        <v>59</v>
      </c>
      <c r="X27" s="14" t="s">
        <v>59</v>
      </c>
      <c r="Y27" s="14" t="s">
        <v>59</v>
      </c>
      <c r="Z27" s="14" t="s">
        <v>59</v>
      </c>
    </row>
    <row r="28" spans="2:26" s="15" customFormat="1" ht="20.45" customHeight="1" x14ac:dyDescent="0.2">
      <c r="B28" s="167" t="s">
        <v>211</v>
      </c>
      <c r="C28" s="14">
        <v>63963</v>
      </c>
      <c r="D28" s="14">
        <v>63387</v>
      </c>
      <c r="E28" s="14">
        <v>62095</v>
      </c>
      <c r="F28" s="14">
        <v>56323</v>
      </c>
      <c r="G28" s="14">
        <v>55728</v>
      </c>
      <c r="H28" s="14">
        <v>54111</v>
      </c>
      <c r="I28" s="14">
        <v>54232</v>
      </c>
      <c r="J28" s="14">
        <v>50196</v>
      </c>
      <c r="K28" s="14">
        <v>56294</v>
      </c>
      <c r="L28" s="14">
        <v>55633</v>
      </c>
      <c r="M28" s="14">
        <v>55715</v>
      </c>
      <c r="N28" s="67">
        <v>55884</v>
      </c>
      <c r="O28" s="67">
        <v>43602</v>
      </c>
      <c r="P28" s="14">
        <v>21120</v>
      </c>
      <c r="Q28" s="14">
        <v>30109</v>
      </c>
      <c r="R28" s="14">
        <v>39807</v>
      </c>
      <c r="S28" s="14">
        <v>49261</v>
      </c>
      <c r="T28" s="14">
        <v>57859</v>
      </c>
      <c r="U28" s="14">
        <v>27258</v>
      </c>
      <c r="V28" s="14">
        <v>35565</v>
      </c>
      <c r="W28" s="14">
        <v>38521</v>
      </c>
      <c r="X28" s="14">
        <v>55512</v>
      </c>
      <c r="Y28" s="14">
        <v>58814</v>
      </c>
      <c r="Z28" s="14">
        <v>61386</v>
      </c>
    </row>
    <row r="29" spans="2:26" s="15" customFormat="1" ht="20.45" customHeight="1" x14ac:dyDescent="0.2">
      <c r="B29" s="167" t="s">
        <v>212</v>
      </c>
      <c r="C29" s="14">
        <v>370546</v>
      </c>
      <c r="D29" s="14">
        <v>396942</v>
      </c>
      <c r="E29" s="14">
        <v>395055</v>
      </c>
      <c r="F29" s="14">
        <v>565767</v>
      </c>
      <c r="G29" s="14">
        <v>481646</v>
      </c>
      <c r="H29" s="14">
        <v>324056</v>
      </c>
      <c r="I29" s="14">
        <v>327223</v>
      </c>
      <c r="J29" s="14">
        <v>488117</v>
      </c>
      <c r="K29" s="14">
        <v>354578</v>
      </c>
      <c r="L29" s="14">
        <v>350184</v>
      </c>
      <c r="M29" s="14">
        <v>368278</v>
      </c>
      <c r="N29" s="67">
        <v>408893</v>
      </c>
      <c r="O29" s="14">
        <v>325837</v>
      </c>
      <c r="P29" s="14">
        <v>267151</v>
      </c>
      <c r="Q29" s="14">
        <v>261002</v>
      </c>
      <c r="R29" s="14">
        <v>499408</v>
      </c>
      <c r="S29" s="14">
        <v>250829</v>
      </c>
      <c r="T29" s="14">
        <v>421754</v>
      </c>
      <c r="U29" s="14">
        <v>404815</v>
      </c>
      <c r="V29" s="14">
        <v>359952</v>
      </c>
      <c r="W29" s="14">
        <v>338794</v>
      </c>
      <c r="X29" s="14">
        <v>299206</v>
      </c>
      <c r="Y29" s="14">
        <v>330929</v>
      </c>
      <c r="Z29" s="14">
        <v>232372</v>
      </c>
    </row>
    <row r="30" spans="2:26" s="15" customFormat="1" ht="20.45" customHeight="1" x14ac:dyDescent="0.2">
      <c r="B30" s="168" t="s">
        <v>304</v>
      </c>
      <c r="C30" s="66">
        <v>9949392</v>
      </c>
      <c r="D30" s="66">
        <v>9770121</v>
      </c>
      <c r="E30" s="66">
        <f>SUM(E12:E29)</f>
        <v>9230185</v>
      </c>
      <c r="F30" s="66">
        <v>9397013</v>
      </c>
      <c r="G30" s="66">
        <v>9432019</v>
      </c>
      <c r="H30" s="66">
        <v>10116054</v>
      </c>
      <c r="I30" s="66">
        <v>9275399</v>
      </c>
      <c r="J30" s="66">
        <v>7458705</v>
      </c>
      <c r="K30" s="66">
        <v>7759767</v>
      </c>
      <c r="L30" s="66">
        <v>7155538</v>
      </c>
      <c r="M30" s="66">
        <v>7059080</v>
      </c>
      <c r="N30" s="169">
        <v>7017678</v>
      </c>
      <c r="O30" s="66">
        <v>7119515</v>
      </c>
      <c r="P30" s="66">
        <v>7778949</v>
      </c>
      <c r="Q30" s="66">
        <v>7998885</v>
      </c>
      <c r="R30" s="66">
        <v>5891234</v>
      </c>
      <c r="S30" s="66">
        <v>6659893</v>
      </c>
      <c r="T30" s="66">
        <v>7050972</v>
      </c>
      <c r="U30" s="66">
        <v>6358738</v>
      </c>
      <c r="V30" s="66">
        <f>SUM(V12:V29)</f>
        <v>5301286</v>
      </c>
      <c r="W30" s="66">
        <f t="shared" ref="W30:Y30" si="0">SUM(W12:W29)</f>
        <v>5563184</v>
      </c>
      <c r="X30" s="66">
        <f t="shared" si="0"/>
        <v>5598399</v>
      </c>
      <c r="Y30" s="66">
        <f t="shared" si="0"/>
        <v>5401583</v>
      </c>
      <c r="Z30" s="66">
        <v>4616317</v>
      </c>
    </row>
    <row r="31" spans="2:26" s="15" customFormat="1" ht="20.45" customHeight="1" x14ac:dyDescent="0.2">
      <c r="B31" s="16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2:26" s="15" customFormat="1" ht="20.45" customHeight="1" x14ac:dyDescent="0.2">
      <c r="B32" s="168" t="s">
        <v>305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s="15" customFormat="1" ht="20.45" customHeight="1" x14ac:dyDescent="0.2">
      <c r="B33" s="167" t="s">
        <v>198</v>
      </c>
      <c r="C33" s="14">
        <v>12496203</v>
      </c>
      <c r="D33" s="14">
        <v>10035950</v>
      </c>
      <c r="E33" s="14">
        <v>9995250</v>
      </c>
      <c r="F33" s="14">
        <v>10099033</v>
      </c>
      <c r="G33" s="14">
        <v>7541422</v>
      </c>
      <c r="H33" s="14">
        <v>7463335</v>
      </c>
      <c r="I33" s="14">
        <v>4995632</v>
      </c>
      <c r="J33" s="14">
        <v>6936646</v>
      </c>
      <c r="K33" s="14">
        <v>5247909</v>
      </c>
      <c r="L33" s="14">
        <v>5222404</v>
      </c>
      <c r="M33" s="14">
        <v>5198274</v>
      </c>
      <c r="N33" s="14">
        <v>3325340</v>
      </c>
      <c r="O33" s="14">
        <v>3692203</v>
      </c>
      <c r="P33" s="14">
        <v>3795880</v>
      </c>
      <c r="Q33" s="14">
        <v>3939029</v>
      </c>
      <c r="R33" s="14">
        <v>3016414</v>
      </c>
      <c r="S33" s="14">
        <v>3371907</v>
      </c>
      <c r="T33" s="14">
        <v>3420114</v>
      </c>
      <c r="U33" s="14">
        <v>3495740</v>
      </c>
      <c r="V33" s="14">
        <v>3592483</v>
      </c>
      <c r="W33" s="14">
        <v>3916226</v>
      </c>
      <c r="X33" s="14">
        <v>3982839</v>
      </c>
      <c r="Y33" s="14">
        <v>4087879</v>
      </c>
      <c r="Z33" s="14">
        <v>4256054</v>
      </c>
    </row>
    <row r="34" spans="1:26" s="15" customFormat="1" ht="20.45" customHeight="1" x14ac:dyDescent="0.2">
      <c r="B34" s="167" t="s">
        <v>87</v>
      </c>
      <c r="C34" s="14">
        <v>1348991</v>
      </c>
      <c r="D34" s="14">
        <v>1173831</v>
      </c>
      <c r="E34" s="14">
        <v>1142832</v>
      </c>
      <c r="F34" s="14">
        <v>1122749</v>
      </c>
      <c r="G34" s="14">
        <v>1064553</v>
      </c>
      <c r="H34" s="14">
        <v>1038680</v>
      </c>
      <c r="I34" s="14">
        <v>1023307</v>
      </c>
      <c r="J34" s="14">
        <v>1533167</v>
      </c>
      <c r="K34" s="14">
        <v>1480183</v>
      </c>
      <c r="L34" s="14">
        <v>1450241</v>
      </c>
      <c r="M34" s="14">
        <v>1405726</v>
      </c>
      <c r="N34" s="14">
        <v>1367211</v>
      </c>
      <c r="O34" s="14">
        <v>1342624</v>
      </c>
      <c r="P34" s="14">
        <v>1291310</v>
      </c>
      <c r="Q34" s="14">
        <v>2641239</v>
      </c>
      <c r="R34" s="14">
        <v>1229175</v>
      </c>
      <c r="S34" s="14">
        <v>1203590</v>
      </c>
      <c r="T34" s="14">
        <v>1207120</v>
      </c>
      <c r="U34" s="14">
        <v>1216047</v>
      </c>
      <c r="V34" s="14">
        <v>1206105</v>
      </c>
      <c r="W34" s="14">
        <v>1246762</v>
      </c>
      <c r="X34" s="14">
        <v>1234826</v>
      </c>
      <c r="Y34" s="14">
        <v>1220392</v>
      </c>
      <c r="Z34" s="14">
        <v>1210196</v>
      </c>
    </row>
    <row r="35" spans="1:26" s="15" customFormat="1" ht="20.45" customHeight="1" x14ac:dyDescent="0.2">
      <c r="B35" s="167" t="s">
        <v>82</v>
      </c>
      <c r="C35" s="14">
        <v>942505</v>
      </c>
      <c r="D35" s="14">
        <v>2668017</v>
      </c>
      <c r="E35" s="14">
        <v>2737319</v>
      </c>
      <c r="F35" s="14">
        <v>2713850</v>
      </c>
      <c r="G35" s="14">
        <v>2714679</v>
      </c>
      <c r="H35" s="14">
        <v>3450810</v>
      </c>
      <c r="I35" s="14">
        <v>3426137</v>
      </c>
      <c r="J35" s="14">
        <v>3418295</v>
      </c>
      <c r="K35" s="14">
        <v>3379693</v>
      </c>
      <c r="L35" s="14">
        <v>3548083</v>
      </c>
      <c r="M35" s="14">
        <v>3501965</v>
      </c>
      <c r="N35" s="14">
        <v>3491310</v>
      </c>
      <c r="O35" s="14">
        <v>3550093</v>
      </c>
      <c r="P35" s="14">
        <v>3994639</v>
      </c>
      <c r="Q35" s="14">
        <v>3974206</v>
      </c>
      <c r="R35" s="14">
        <v>3957227</v>
      </c>
      <c r="S35" s="14">
        <v>3928836</v>
      </c>
      <c r="T35" s="14">
        <v>4449402</v>
      </c>
      <c r="U35" s="14">
        <v>4445118</v>
      </c>
      <c r="V35" s="14">
        <v>4440138</v>
      </c>
      <c r="W35" s="14">
        <v>4433298</v>
      </c>
      <c r="X35" s="14">
        <v>4411719</v>
      </c>
      <c r="Y35" s="14">
        <v>4416742</v>
      </c>
      <c r="Z35" s="14">
        <v>4377491</v>
      </c>
    </row>
    <row r="36" spans="1:26" s="15" customFormat="1" ht="20.45" customHeight="1" x14ac:dyDescent="0.2">
      <c r="B36" s="167" t="s">
        <v>333</v>
      </c>
      <c r="C36" s="14">
        <v>604552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s="15" customFormat="1" ht="20.45" customHeight="1" x14ac:dyDescent="0.2">
      <c r="B37" s="167" t="s">
        <v>204</v>
      </c>
      <c r="C37" s="14">
        <v>141432</v>
      </c>
      <c r="D37" s="14">
        <v>136380</v>
      </c>
      <c r="E37" s="14">
        <v>119518</v>
      </c>
      <c r="F37" s="14">
        <v>105320</v>
      </c>
      <c r="G37" s="14">
        <v>157767</v>
      </c>
      <c r="H37" s="14">
        <v>189295</v>
      </c>
      <c r="I37" s="14">
        <v>167295</v>
      </c>
      <c r="J37" s="14">
        <v>104341</v>
      </c>
      <c r="K37" s="14">
        <v>81147</v>
      </c>
      <c r="L37" s="14">
        <v>27631</v>
      </c>
      <c r="M37" s="14">
        <v>37947</v>
      </c>
      <c r="N37" s="14">
        <v>37586</v>
      </c>
      <c r="O37" s="14">
        <v>55437</v>
      </c>
      <c r="P37" s="14">
        <v>57518</v>
      </c>
      <c r="Q37" s="14">
        <v>48300</v>
      </c>
      <c r="R37" s="14">
        <v>75785</v>
      </c>
      <c r="S37" s="14">
        <v>197457</v>
      </c>
      <c r="T37" s="14">
        <v>176346</v>
      </c>
      <c r="U37" s="14">
        <v>152193</v>
      </c>
      <c r="V37" s="14">
        <v>121203</v>
      </c>
      <c r="W37" s="14">
        <v>234237</v>
      </c>
      <c r="X37" s="14">
        <v>217041</v>
      </c>
      <c r="Y37" s="14">
        <v>231857</v>
      </c>
      <c r="Z37" s="14">
        <v>122541</v>
      </c>
    </row>
    <row r="38" spans="1:26" s="15" customFormat="1" ht="20.45" customHeight="1" x14ac:dyDescent="0.2">
      <c r="B38" s="167" t="s">
        <v>207</v>
      </c>
      <c r="C38" s="14">
        <v>0</v>
      </c>
      <c r="D38" s="14">
        <v>0</v>
      </c>
      <c r="E38" s="14">
        <v>0</v>
      </c>
      <c r="F38" s="14">
        <v>0</v>
      </c>
      <c r="G38" s="14" t="s">
        <v>59</v>
      </c>
      <c r="H38" s="14" t="s">
        <v>59</v>
      </c>
      <c r="I38" s="14" t="s">
        <v>59</v>
      </c>
      <c r="J38" s="14" t="s">
        <v>59</v>
      </c>
      <c r="K38" s="14" t="s">
        <v>59</v>
      </c>
      <c r="L38" s="14" t="s">
        <v>59</v>
      </c>
      <c r="M38" s="14" t="s">
        <v>59</v>
      </c>
      <c r="N38" s="14" t="s">
        <v>59</v>
      </c>
      <c r="O38" s="14" t="s">
        <v>59</v>
      </c>
      <c r="P38" s="14">
        <v>271196</v>
      </c>
      <c r="Q38" s="14">
        <v>270951</v>
      </c>
      <c r="R38" s="14" t="s">
        <v>59</v>
      </c>
      <c r="S38" s="14" t="s">
        <v>59</v>
      </c>
      <c r="T38" s="14" t="s">
        <v>59</v>
      </c>
      <c r="U38" s="14" t="s">
        <v>59</v>
      </c>
      <c r="V38" s="14" t="s">
        <v>59</v>
      </c>
      <c r="W38" s="14" t="s">
        <v>59</v>
      </c>
      <c r="X38" s="14">
        <v>633</v>
      </c>
      <c r="Y38" s="14" t="s">
        <v>59</v>
      </c>
      <c r="Z38" s="14" t="s">
        <v>59</v>
      </c>
    </row>
    <row r="39" spans="1:26" s="15" customFormat="1" ht="20.45" customHeight="1" x14ac:dyDescent="0.2">
      <c r="B39" s="167" t="s">
        <v>209</v>
      </c>
      <c r="C39" s="14">
        <v>25853</v>
      </c>
      <c r="D39" s="14">
        <v>25268</v>
      </c>
      <c r="E39" s="14">
        <v>24685</v>
      </c>
      <c r="F39" s="14">
        <v>24165</v>
      </c>
      <c r="G39" s="14">
        <v>22880</v>
      </c>
      <c r="H39" s="14">
        <v>22075</v>
      </c>
      <c r="I39" s="14">
        <v>123880</v>
      </c>
      <c r="J39" s="14">
        <v>524799</v>
      </c>
      <c r="K39" s="14">
        <v>501159</v>
      </c>
      <c r="L39" s="14">
        <v>466602</v>
      </c>
      <c r="M39" s="14">
        <v>420936</v>
      </c>
      <c r="N39" s="14">
        <v>1699493</v>
      </c>
      <c r="O39" s="14">
        <v>1632200</v>
      </c>
      <c r="P39" s="14">
        <v>1545228</v>
      </c>
      <c r="Q39" s="14">
        <v>33384</v>
      </c>
      <c r="R39" s="14">
        <v>2184324</v>
      </c>
      <c r="S39" s="14">
        <v>2132289</v>
      </c>
      <c r="T39" s="14">
        <v>2071342</v>
      </c>
      <c r="U39" s="14">
        <v>2038718</v>
      </c>
      <c r="V39" s="14">
        <v>3023426</v>
      </c>
      <c r="W39" s="14">
        <v>3569837</v>
      </c>
      <c r="X39" s="14">
        <v>3535250</v>
      </c>
      <c r="Y39" s="14">
        <v>3522442</v>
      </c>
      <c r="Z39" s="14">
        <v>4217114</v>
      </c>
    </row>
    <row r="40" spans="1:26" s="15" customFormat="1" ht="20.45" customHeight="1" x14ac:dyDescent="0.2">
      <c r="B40" s="167" t="s">
        <v>208</v>
      </c>
      <c r="C40" s="14">
        <v>0</v>
      </c>
      <c r="D40" s="14">
        <v>0</v>
      </c>
      <c r="E40" s="14">
        <v>0</v>
      </c>
      <c r="F40" s="14">
        <v>0</v>
      </c>
      <c r="G40" s="14" t="s">
        <v>59</v>
      </c>
      <c r="H40" s="14" t="s">
        <v>59</v>
      </c>
      <c r="I40" s="14" t="s">
        <v>59</v>
      </c>
      <c r="J40" s="14" t="s">
        <v>59</v>
      </c>
      <c r="K40" s="14" t="s">
        <v>59</v>
      </c>
      <c r="L40" s="14">
        <v>679794</v>
      </c>
      <c r="M40" s="14">
        <v>679794</v>
      </c>
      <c r="N40" s="14">
        <v>679794</v>
      </c>
      <c r="O40" s="14">
        <v>679794</v>
      </c>
      <c r="P40" s="14" t="s">
        <v>59</v>
      </c>
      <c r="Q40" s="14" t="s">
        <v>59</v>
      </c>
      <c r="R40" s="14" t="s">
        <v>59</v>
      </c>
      <c r="S40" s="14" t="s">
        <v>59</v>
      </c>
      <c r="T40" s="14" t="s">
        <v>59</v>
      </c>
      <c r="U40" s="14" t="s">
        <v>59</v>
      </c>
      <c r="V40" s="14" t="s">
        <v>59</v>
      </c>
      <c r="W40" s="14" t="s">
        <v>59</v>
      </c>
      <c r="X40" s="14" t="s">
        <v>59</v>
      </c>
      <c r="Y40" s="14" t="s">
        <v>59</v>
      </c>
      <c r="Z40" s="14" t="s">
        <v>59</v>
      </c>
    </row>
    <row r="41" spans="1:26" s="15" customFormat="1" ht="20.45" customHeight="1" x14ac:dyDescent="0.2">
      <c r="B41" s="167" t="s">
        <v>211</v>
      </c>
      <c r="C41" s="14">
        <v>205747</v>
      </c>
      <c r="D41" s="14">
        <v>214830</v>
      </c>
      <c r="E41" s="14">
        <v>216760</v>
      </c>
      <c r="F41" s="14">
        <v>210403</v>
      </c>
      <c r="G41" s="14">
        <v>219249</v>
      </c>
      <c r="H41" s="14">
        <v>223882</v>
      </c>
      <c r="I41" s="14">
        <v>233805</v>
      </c>
      <c r="J41" s="14">
        <v>229577</v>
      </c>
      <c r="K41" s="14">
        <v>230235</v>
      </c>
      <c r="L41" s="14">
        <v>232523</v>
      </c>
      <c r="M41" s="14">
        <v>240684</v>
      </c>
      <c r="N41" s="14">
        <v>248886</v>
      </c>
      <c r="O41" s="14">
        <v>216271</v>
      </c>
      <c r="P41" s="14">
        <v>159045</v>
      </c>
      <c r="Q41" s="14">
        <v>137305</v>
      </c>
      <c r="R41" s="14">
        <v>140211</v>
      </c>
      <c r="S41" s="14">
        <v>141751</v>
      </c>
      <c r="T41" s="14">
        <v>141851</v>
      </c>
      <c r="U41" s="14">
        <v>130735</v>
      </c>
      <c r="V41" s="14">
        <v>135340</v>
      </c>
      <c r="W41" s="14">
        <v>139241</v>
      </c>
      <c r="X41" s="14">
        <v>133922</v>
      </c>
      <c r="Y41" s="14">
        <v>139088</v>
      </c>
      <c r="Z41" s="14">
        <v>147956</v>
      </c>
    </row>
    <row r="42" spans="1:26" s="15" customFormat="1" ht="20.45" customHeight="1" x14ac:dyDescent="0.2">
      <c r="B42" s="167" t="s">
        <v>212</v>
      </c>
      <c r="C42" s="14">
        <v>18660</v>
      </c>
      <c r="D42" s="14">
        <v>19043</v>
      </c>
      <c r="E42" s="14">
        <v>19132</v>
      </c>
      <c r="F42" s="14">
        <v>19294</v>
      </c>
      <c r="G42" s="14">
        <v>19293</v>
      </c>
      <c r="H42" s="14">
        <v>19260</v>
      </c>
      <c r="I42" s="14">
        <v>19261</v>
      </c>
      <c r="J42" s="14">
        <v>19262</v>
      </c>
      <c r="K42" s="14">
        <v>19248</v>
      </c>
      <c r="L42" s="14">
        <v>19249</v>
      </c>
      <c r="M42" s="14">
        <v>19246</v>
      </c>
      <c r="N42" s="14">
        <v>19246</v>
      </c>
      <c r="O42" s="14">
        <v>19248</v>
      </c>
      <c r="P42" s="14">
        <v>19245</v>
      </c>
      <c r="Q42" s="14">
        <v>19232</v>
      </c>
      <c r="R42" s="14">
        <v>19239</v>
      </c>
      <c r="S42" s="14">
        <v>19239</v>
      </c>
      <c r="T42" s="14">
        <v>19340</v>
      </c>
      <c r="U42" s="14">
        <v>14152</v>
      </c>
      <c r="V42" s="14">
        <v>17008</v>
      </c>
      <c r="W42" s="14">
        <v>16607</v>
      </c>
      <c r="X42" s="14">
        <v>16719</v>
      </c>
      <c r="Y42" s="14">
        <v>16890</v>
      </c>
      <c r="Z42" s="14">
        <v>17309</v>
      </c>
    </row>
    <row r="43" spans="1:26" s="15" customFormat="1" ht="20.45" customHeight="1" x14ac:dyDescent="0.2">
      <c r="B43" s="168" t="s">
        <v>306</v>
      </c>
      <c r="C43" s="66">
        <v>15783943</v>
      </c>
      <c r="D43" s="66">
        <v>14273319</v>
      </c>
      <c r="E43" s="66">
        <f>SUM(E33:E42)</f>
        <v>14255496</v>
      </c>
      <c r="F43" s="66">
        <v>14294814</v>
      </c>
      <c r="G43" s="66">
        <v>11739843</v>
      </c>
      <c r="H43" s="66">
        <v>12407337</v>
      </c>
      <c r="I43" s="66">
        <v>9989317</v>
      </c>
      <c r="J43" s="66">
        <v>12766087</v>
      </c>
      <c r="K43" s="66">
        <v>10939574</v>
      </c>
      <c r="L43" s="66">
        <v>11646527</v>
      </c>
      <c r="M43" s="66">
        <v>11504572</v>
      </c>
      <c r="N43" s="66">
        <v>10868866</v>
      </c>
      <c r="O43" s="66">
        <v>11187870</v>
      </c>
      <c r="P43" s="66">
        <v>11134061</v>
      </c>
      <c r="Q43" s="66">
        <v>11063646</v>
      </c>
      <c r="R43" s="66">
        <v>10622375</v>
      </c>
      <c r="S43" s="66">
        <v>10995069</v>
      </c>
      <c r="T43" s="66">
        <v>11485515</v>
      </c>
      <c r="U43" s="66">
        <v>11492703</v>
      </c>
      <c r="V43" s="66">
        <v>12535703</v>
      </c>
      <c r="W43" s="66">
        <v>13556208</v>
      </c>
      <c r="X43" s="66">
        <v>13532949</v>
      </c>
      <c r="Y43" s="66">
        <v>13635290</v>
      </c>
      <c r="Z43" s="66">
        <v>14348661</v>
      </c>
    </row>
    <row r="44" spans="1:26" s="15" customFormat="1" ht="20.45" customHeight="1" x14ac:dyDescent="0.2">
      <c r="B44" s="168" t="s">
        <v>308</v>
      </c>
      <c r="C44" s="66">
        <v>25733335</v>
      </c>
      <c r="D44" s="66">
        <v>24043440</v>
      </c>
      <c r="E44" s="66">
        <v>23485681</v>
      </c>
      <c r="F44" s="66">
        <v>23691827</v>
      </c>
      <c r="G44" s="66">
        <v>21171862</v>
      </c>
      <c r="H44" s="66">
        <v>22523391</v>
      </c>
      <c r="I44" s="66">
        <v>19264716</v>
      </c>
      <c r="J44" s="66">
        <v>20224792</v>
      </c>
      <c r="K44" s="66">
        <v>18699341</v>
      </c>
      <c r="L44" s="66">
        <v>18802065</v>
      </c>
      <c r="M44" s="66">
        <v>18563652</v>
      </c>
      <c r="N44" s="66">
        <v>17886544</v>
      </c>
      <c r="O44" s="66">
        <v>18307385</v>
      </c>
      <c r="P44" s="66">
        <v>18913010</v>
      </c>
      <c r="Q44" s="66">
        <v>19062531</v>
      </c>
      <c r="R44" s="66">
        <v>16513609</v>
      </c>
      <c r="S44" s="66">
        <v>17654962</v>
      </c>
      <c r="T44" s="66">
        <v>18536487</v>
      </c>
      <c r="U44" s="66">
        <f>U43+U30</f>
        <v>17851441</v>
      </c>
      <c r="V44" s="66">
        <f t="shared" ref="V44:Y44" si="1">V43+V30</f>
        <v>17836989</v>
      </c>
      <c r="W44" s="66">
        <f t="shared" si="1"/>
        <v>19119392</v>
      </c>
      <c r="X44" s="66">
        <f t="shared" si="1"/>
        <v>19131348</v>
      </c>
      <c r="Y44" s="66">
        <f t="shared" si="1"/>
        <v>19036873</v>
      </c>
      <c r="Z44" s="66">
        <v>18964978</v>
      </c>
    </row>
    <row r="45" spans="1:26" s="15" customFormat="1" ht="20.45" customHeight="1" x14ac:dyDescent="0.2">
      <c r="B45" s="16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s="15" customFormat="1" ht="20.25" customHeight="1" x14ac:dyDescent="0.25">
      <c r="A46"/>
      <c r="B46" s="168" t="s">
        <v>309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s="15" customFormat="1" ht="18" customHeight="1" x14ac:dyDescent="0.25">
      <c r="A47"/>
      <c r="B47" s="167" t="s">
        <v>213</v>
      </c>
      <c r="C47" s="14">
        <v>6964105</v>
      </c>
      <c r="D47" s="14">
        <v>6964105</v>
      </c>
      <c r="E47" s="14">
        <v>6964105</v>
      </c>
      <c r="F47" s="14">
        <v>6964105</v>
      </c>
      <c r="G47" s="14">
        <v>6964105</v>
      </c>
      <c r="H47" s="14">
        <v>6284312</v>
      </c>
      <c r="I47" s="14">
        <v>6284312</v>
      </c>
      <c r="J47" s="14">
        <v>6284312</v>
      </c>
      <c r="K47" s="14">
        <v>6284312</v>
      </c>
      <c r="L47" s="14">
        <v>6284312</v>
      </c>
      <c r="M47" s="14">
        <v>5834312</v>
      </c>
      <c r="N47" s="14">
        <v>5371998</v>
      </c>
      <c r="O47" s="14">
        <v>5371998</v>
      </c>
      <c r="P47" s="14">
        <v>5371998</v>
      </c>
      <c r="Q47" s="14">
        <v>5371998</v>
      </c>
      <c r="R47" s="14">
        <v>5371998</v>
      </c>
      <c r="S47" s="14">
        <v>5371998</v>
      </c>
      <c r="T47" s="14">
        <v>5371998</v>
      </c>
      <c r="U47" s="14">
        <v>5371998</v>
      </c>
      <c r="V47" s="14">
        <v>5371998</v>
      </c>
      <c r="W47" s="14">
        <v>5371998</v>
      </c>
      <c r="X47" s="14">
        <v>5371998</v>
      </c>
      <c r="Y47" s="14">
        <v>5371998</v>
      </c>
      <c r="Z47" s="14">
        <v>5371998</v>
      </c>
    </row>
    <row r="48" spans="1:26" s="15" customFormat="1" x14ac:dyDescent="0.25">
      <c r="A48"/>
      <c r="B48" s="167" t="s">
        <v>214</v>
      </c>
      <c r="C48" s="14">
        <v>0</v>
      </c>
      <c r="D48" s="14">
        <v>0</v>
      </c>
      <c r="E48" s="14"/>
      <c r="F48" s="14">
        <v>0</v>
      </c>
      <c r="G48" s="14" t="s">
        <v>59</v>
      </c>
      <c r="H48" s="14" t="s">
        <v>59</v>
      </c>
      <c r="I48" s="14" t="s">
        <v>59</v>
      </c>
      <c r="J48" s="14" t="s">
        <v>59</v>
      </c>
      <c r="K48" s="14" t="s">
        <v>59</v>
      </c>
      <c r="L48" s="14" t="s">
        <v>59</v>
      </c>
      <c r="M48" s="14">
        <v>450000</v>
      </c>
      <c r="N48" s="14">
        <v>544000</v>
      </c>
      <c r="O48" s="14" t="s">
        <v>59</v>
      </c>
      <c r="P48" s="14" t="s">
        <v>59</v>
      </c>
      <c r="Q48" s="14" t="s">
        <v>59</v>
      </c>
      <c r="R48" s="14" t="s">
        <v>59</v>
      </c>
      <c r="S48" s="14" t="s">
        <v>59</v>
      </c>
      <c r="T48" s="14" t="s">
        <v>59</v>
      </c>
      <c r="U48" s="14" t="s">
        <v>59</v>
      </c>
      <c r="V48" s="14" t="s">
        <v>59</v>
      </c>
      <c r="W48" s="14" t="s">
        <v>59</v>
      </c>
      <c r="X48" s="14" t="s">
        <v>59</v>
      </c>
      <c r="Y48" s="14" t="s">
        <v>59</v>
      </c>
      <c r="Z48" s="14" t="s">
        <v>59</v>
      </c>
    </row>
    <row r="49" spans="1:26" s="15" customFormat="1" x14ac:dyDescent="0.25">
      <c r="A49"/>
      <c r="B49" s="167" t="s">
        <v>215</v>
      </c>
      <c r="C49" s="14">
        <v>6048031</v>
      </c>
      <c r="D49" s="14">
        <v>5688534</v>
      </c>
      <c r="E49" s="14">
        <v>5688534</v>
      </c>
      <c r="F49" s="14">
        <v>5206587</v>
      </c>
      <c r="G49" s="14">
        <v>5206587</v>
      </c>
      <c r="H49" s="14">
        <v>3976565</v>
      </c>
      <c r="I49" s="14">
        <v>3976565</v>
      </c>
      <c r="J49" s="14">
        <v>3976565</v>
      </c>
      <c r="K49" s="14">
        <v>3976565</v>
      </c>
      <c r="L49" s="14">
        <v>3270982</v>
      </c>
      <c r="M49" s="14">
        <v>3270982</v>
      </c>
      <c r="N49" s="14">
        <v>3115956</v>
      </c>
      <c r="O49" s="14">
        <v>3270982</v>
      </c>
      <c r="P49" s="14">
        <v>3404039</v>
      </c>
      <c r="Q49" s="14">
        <v>3404039</v>
      </c>
      <c r="R49" s="14">
        <v>3273582</v>
      </c>
      <c r="S49" s="14">
        <v>3404039</v>
      </c>
      <c r="T49" s="14">
        <v>2366442</v>
      </c>
      <c r="U49" s="14">
        <v>2471584</v>
      </c>
      <c r="V49" s="14">
        <v>2567003</v>
      </c>
      <c r="W49" s="14">
        <v>2653670</v>
      </c>
      <c r="X49" s="14">
        <v>1799685</v>
      </c>
      <c r="Y49" s="14">
        <v>1799685</v>
      </c>
      <c r="Z49" s="14">
        <v>1329789</v>
      </c>
    </row>
    <row r="50" spans="1:26" s="15" customFormat="1" x14ac:dyDescent="0.25">
      <c r="A50"/>
      <c r="B50" s="167" t="s">
        <v>216</v>
      </c>
      <c r="C50" s="14">
        <v>-490221</v>
      </c>
      <c r="D50" s="14">
        <v>-832951</v>
      </c>
      <c r="E50" s="14">
        <v>-883929</v>
      </c>
      <c r="F50" s="14">
        <v>-861442</v>
      </c>
      <c r="G50" s="14">
        <v>-889439</v>
      </c>
      <c r="H50" s="14">
        <v>-1377652</v>
      </c>
      <c r="I50" s="14">
        <v>-1377652</v>
      </c>
      <c r="J50" s="14">
        <v>-1377652</v>
      </c>
      <c r="K50" s="14">
        <v>-1377652</v>
      </c>
      <c r="L50" s="14">
        <v>-1508854</v>
      </c>
      <c r="M50" s="14">
        <v>-1508854</v>
      </c>
      <c r="N50" s="14">
        <v>-1508854</v>
      </c>
      <c r="O50" s="14">
        <v>-1537720</v>
      </c>
      <c r="P50" s="14">
        <v>-1833371</v>
      </c>
      <c r="Q50" s="14">
        <v>-1833371</v>
      </c>
      <c r="R50" s="14">
        <v>-1833371</v>
      </c>
      <c r="S50" s="14">
        <v>-1833371</v>
      </c>
      <c r="T50" s="14">
        <v>-2004037</v>
      </c>
      <c r="U50" s="14">
        <v>-2004037</v>
      </c>
      <c r="V50" s="14">
        <v>-2004037</v>
      </c>
      <c r="W50" s="14">
        <v>-2004037</v>
      </c>
      <c r="X50" s="14">
        <v>-1993579</v>
      </c>
      <c r="Y50" s="14">
        <v>-1993579</v>
      </c>
      <c r="Z50" s="14">
        <v>-1993579</v>
      </c>
    </row>
    <row r="51" spans="1:26" s="15" customFormat="1" x14ac:dyDescent="0.25">
      <c r="A51"/>
      <c r="B51" s="167" t="s">
        <v>217</v>
      </c>
      <c r="C51" s="14">
        <v>0</v>
      </c>
      <c r="D51" s="14">
        <v>348455</v>
      </c>
      <c r="E51" s="14">
        <v>355383</v>
      </c>
      <c r="F51" s="14">
        <v>78941</v>
      </c>
      <c r="G51" s="14" t="s">
        <v>59</v>
      </c>
      <c r="H51" s="14">
        <v>1228006</v>
      </c>
      <c r="I51" s="14">
        <v>1050887</v>
      </c>
      <c r="J51" s="14">
        <v>160729</v>
      </c>
      <c r="K51" s="14" t="s">
        <v>59</v>
      </c>
      <c r="L51" s="14">
        <v>715821</v>
      </c>
      <c r="M51" s="14">
        <v>414568</v>
      </c>
      <c r="N51" s="14">
        <v>369530</v>
      </c>
      <c r="O51" s="14" t="s">
        <v>59</v>
      </c>
      <c r="P51" s="14">
        <v>-440591</v>
      </c>
      <c r="Q51" s="14">
        <v>-807070</v>
      </c>
      <c r="R51" s="14">
        <v>375927</v>
      </c>
      <c r="S51" s="14" t="s">
        <v>59</v>
      </c>
      <c r="T51" s="14">
        <v>1139767</v>
      </c>
      <c r="U51" s="14">
        <v>739793</v>
      </c>
      <c r="V51" s="14">
        <v>392152</v>
      </c>
      <c r="W51" s="14" t="s">
        <v>59</v>
      </c>
      <c r="X51" s="14">
        <v>843263</v>
      </c>
      <c r="Y51" s="14">
        <v>479390</v>
      </c>
      <c r="Z51" s="14">
        <v>196589</v>
      </c>
    </row>
    <row r="52" spans="1:26" x14ac:dyDescent="0.25">
      <c r="B52" s="163" t="s">
        <v>310</v>
      </c>
      <c r="C52" s="66">
        <v>12521915</v>
      </c>
      <c r="D52" s="66">
        <v>12168143</v>
      </c>
      <c r="E52" s="66">
        <v>12124093</v>
      </c>
      <c r="F52" s="66">
        <v>11388191</v>
      </c>
      <c r="G52" s="66">
        <v>11281253</v>
      </c>
      <c r="H52" s="66">
        <v>10111231</v>
      </c>
      <c r="I52" s="66">
        <v>9934112</v>
      </c>
      <c r="J52" s="66">
        <v>9043954</v>
      </c>
      <c r="K52" s="66">
        <v>8883225</v>
      </c>
      <c r="L52" s="66">
        <v>8762261</v>
      </c>
      <c r="M52" s="66">
        <v>8461008</v>
      </c>
      <c r="N52" s="66">
        <v>7892630</v>
      </c>
      <c r="O52" s="66">
        <v>7105260</v>
      </c>
      <c r="P52" s="66">
        <v>6502075</v>
      </c>
      <c r="Q52" s="66">
        <v>6135596</v>
      </c>
      <c r="R52" s="66">
        <v>7188136</v>
      </c>
      <c r="S52" s="66">
        <v>6942666</v>
      </c>
      <c r="T52" s="66">
        <v>6874170</v>
      </c>
      <c r="U52" s="66">
        <v>6579338</v>
      </c>
      <c r="V52" s="66">
        <v>6327116</v>
      </c>
      <c r="W52" s="66">
        <v>6021631</v>
      </c>
      <c r="X52" s="66">
        <v>6021367</v>
      </c>
      <c r="Y52" s="66">
        <v>5657494</v>
      </c>
      <c r="Z52" s="66">
        <v>4904797</v>
      </c>
    </row>
    <row r="53" spans="1:26" ht="15.75" thickBot="1" x14ac:dyDescent="0.3">
      <c r="B53" s="163" t="s">
        <v>311</v>
      </c>
      <c r="C53" s="40">
        <v>38255250</v>
      </c>
      <c r="D53" s="40">
        <v>36211583</v>
      </c>
      <c r="E53" s="40">
        <v>35609774</v>
      </c>
      <c r="F53" s="40">
        <v>35080018</v>
      </c>
      <c r="G53" s="40">
        <v>32453115</v>
      </c>
      <c r="H53" s="40">
        <v>32634622</v>
      </c>
      <c r="I53" s="40">
        <v>29198828</v>
      </c>
      <c r="J53" s="40">
        <v>29268746</v>
      </c>
      <c r="K53" s="40">
        <v>27582566</v>
      </c>
      <c r="L53" s="40">
        <v>27564326</v>
      </c>
      <c r="M53" s="40">
        <v>27024660</v>
      </c>
      <c r="N53" s="40">
        <v>25779174</v>
      </c>
      <c r="O53" s="40">
        <v>25412645</v>
      </c>
      <c r="P53" s="40">
        <v>25415085</v>
      </c>
      <c r="Q53" s="40">
        <v>25198127</v>
      </c>
      <c r="R53" s="40">
        <v>23701745</v>
      </c>
      <c r="S53" s="40">
        <v>24597628</v>
      </c>
      <c r="T53" s="40">
        <v>25410657</v>
      </c>
      <c r="U53" s="40">
        <f>U52+U44</f>
        <v>24430779</v>
      </c>
      <c r="V53" s="40">
        <f t="shared" ref="V53:Y53" si="2">V52+V44</f>
        <v>24164105</v>
      </c>
      <c r="W53" s="40">
        <f t="shared" si="2"/>
        <v>25141023</v>
      </c>
      <c r="X53" s="40">
        <f t="shared" si="2"/>
        <v>25152715</v>
      </c>
      <c r="Y53" s="40">
        <f t="shared" si="2"/>
        <v>24694367</v>
      </c>
      <c r="Z53" s="40">
        <v>23869775</v>
      </c>
    </row>
    <row r="54" spans="1:26" ht="15.75" thickTop="1" x14ac:dyDescent="0.25"/>
    <row r="55" spans="1:26" x14ac:dyDescent="0.25">
      <c r="B55" s="207"/>
      <c r="C55" s="207"/>
      <c r="D55" s="207"/>
      <c r="E55" s="207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6" x14ac:dyDescent="0.25">
      <c r="B56" s="207"/>
      <c r="C56" s="207"/>
      <c r="D56" s="207"/>
      <c r="E56" s="207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6" x14ac:dyDescent="0.25">
      <c r="B57" s="207"/>
      <c r="C57" s="207"/>
      <c r="D57" s="207"/>
      <c r="E57" s="207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6" x14ac:dyDescent="0.25">
      <c r="B58" s="207"/>
      <c r="C58" s="207"/>
      <c r="D58" s="207"/>
      <c r="E58" s="207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6" x14ac:dyDescent="0.25">
      <c r="B59" s="207"/>
      <c r="C59" s="207"/>
      <c r="D59" s="207"/>
      <c r="E59" s="207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6" x14ac:dyDescent="0.25">
      <c r="D60" s="207"/>
      <c r="E60" s="207"/>
    </row>
    <row r="61" spans="1:26" x14ac:dyDescent="0.25">
      <c r="B61" s="207"/>
      <c r="C61" s="207"/>
      <c r="F61" s="41"/>
    </row>
  </sheetData>
  <conditionalFormatting sqref="B11:Z53">
    <cfRule type="expression" dxfId="8" priority="1">
      <formula>MOD(ROW(),2)=0</formula>
    </cfRule>
  </conditionalFormatting>
  <conditionalFormatting sqref="K12:K53">
    <cfRule type="expression" dxfId="7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F017-24E1-4008-AAD6-20C691D037F1}">
  <dimension ref="B6:AC48"/>
  <sheetViews>
    <sheetView showGridLines="0" showRowColHeaders="0" zoomScale="85" zoomScaleNormal="85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7109375" customWidth="1"/>
    <col min="3" max="4" width="16.140625" customWidth="1"/>
    <col min="5" max="5" width="17" customWidth="1"/>
    <col min="6" max="6" width="9" bestFit="1" customWidth="1"/>
    <col min="7" max="7" width="14.140625" customWidth="1"/>
    <col min="8" max="8" width="12.7109375" customWidth="1"/>
    <col min="9" max="9" width="13.5703125" customWidth="1"/>
    <col min="10" max="10" width="15.28515625" customWidth="1"/>
    <col min="11" max="11" width="10.85546875" customWidth="1"/>
    <col min="12" max="12" width="10.28515625" bestFit="1" customWidth="1"/>
    <col min="13" max="13" width="13" customWidth="1"/>
    <col min="14" max="14" width="13.7109375" customWidth="1"/>
    <col min="15" max="15" width="10.5703125" bestFit="1" customWidth="1"/>
    <col min="17" max="17" width="13.28515625" customWidth="1"/>
    <col min="18" max="18" width="13.42578125" customWidth="1"/>
    <col min="21" max="21" width="13.5703125" customWidth="1"/>
    <col min="22" max="22" width="15.140625" customWidth="1"/>
    <col min="25" max="25" width="13.28515625" customWidth="1"/>
    <col min="26" max="26" width="13.42578125" customWidth="1"/>
  </cols>
  <sheetData>
    <row r="6" spans="2:29" ht="18.75" x14ac:dyDescent="0.25">
      <c r="B6" s="18"/>
      <c r="C6" s="18"/>
      <c r="D6" s="18"/>
    </row>
    <row r="7" spans="2:29" ht="20.25" x14ac:dyDescent="0.25">
      <c r="B7" s="274" t="s">
        <v>337</v>
      </c>
      <c r="C7" s="275"/>
      <c r="D7" s="276"/>
      <c r="G7" s="6"/>
      <c r="H7" s="6"/>
      <c r="I7" s="6"/>
    </row>
    <row r="8" spans="2:29" ht="18.75" x14ac:dyDescent="0.25">
      <c r="B8" s="18"/>
      <c r="C8" s="18"/>
      <c r="D8" s="18"/>
      <c r="G8" s="328" t="s">
        <v>21</v>
      </c>
      <c r="H8" s="328"/>
      <c r="I8" s="328"/>
    </row>
    <row r="9" spans="2:29" ht="17.25" customHeight="1" x14ac:dyDescent="0.25"/>
    <row r="10" spans="2:29" ht="27.75" customHeight="1" x14ac:dyDescent="0.25">
      <c r="B10" s="54" t="s">
        <v>334</v>
      </c>
      <c r="C10" s="55" t="s">
        <v>340</v>
      </c>
      <c r="D10" s="55" t="s">
        <v>339</v>
      </c>
      <c r="G10" s="325" t="s">
        <v>218</v>
      </c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7"/>
    </row>
    <row r="11" spans="2:29" ht="27.75" customHeight="1" x14ac:dyDescent="0.25">
      <c r="B11" s="80" t="s">
        <v>219</v>
      </c>
      <c r="C11" s="14">
        <v>977362</v>
      </c>
      <c r="D11" s="14">
        <v>451758</v>
      </c>
      <c r="E11" s="41"/>
      <c r="G11" s="55" t="s">
        <v>23</v>
      </c>
      <c r="H11" s="55" t="s">
        <v>26</v>
      </c>
      <c r="I11" s="55" t="s">
        <v>27</v>
      </c>
      <c r="J11" s="170" t="s">
        <v>28</v>
      </c>
      <c r="K11" s="170" t="s">
        <v>24</v>
      </c>
      <c r="L11" s="170" t="s">
        <v>29</v>
      </c>
      <c r="M11" s="170" t="s">
        <v>30</v>
      </c>
      <c r="N11" s="161" t="s">
        <v>31</v>
      </c>
      <c r="O11" s="171" t="s">
        <v>32</v>
      </c>
      <c r="P11" s="161" t="s">
        <v>33</v>
      </c>
      <c r="Q11" s="161" t="s">
        <v>34</v>
      </c>
      <c r="R11" s="161" t="s">
        <v>35</v>
      </c>
      <c r="S11" s="161" t="s">
        <v>36</v>
      </c>
      <c r="T11" s="161" t="s">
        <v>37</v>
      </c>
      <c r="U11" s="161" t="s">
        <v>38</v>
      </c>
      <c r="V11" s="161" t="s">
        <v>39</v>
      </c>
      <c r="W11" s="161" t="s">
        <v>40</v>
      </c>
      <c r="X11" s="161" t="s">
        <v>41</v>
      </c>
      <c r="Y11" s="161" t="s">
        <v>42</v>
      </c>
      <c r="Z11" s="161" t="s">
        <v>43</v>
      </c>
      <c r="AA11" s="161" t="s">
        <v>44</v>
      </c>
      <c r="AB11" s="161" t="s">
        <v>45</v>
      </c>
      <c r="AC11" s="161" t="s">
        <v>46</v>
      </c>
    </row>
    <row r="12" spans="2:29" x14ac:dyDescent="0.25">
      <c r="B12" s="80" t="s">
        <v>220</v>
      </c>
      <c r="C12" s="14">
        <v>213926</v>
      </c>
      <c r="D12" s="14">
        <v>116608</v>
      </c>
      <c r="F12" s="133"/>
      <c r="G12" s="14">
        <v>282099</v>
      </c>
      <c r="H12" s="14">
        <v>550554</v>
      </c>
      <c r="I12" s="14">
        <v>311158</v>
      </c>
      <c r="J12" s="14">
        <v>2206255</v>
      </c>
      <c r="K12" s="14">
        <v>371723</v>
      </c>
      <c r="L12" s="14">
        <v>1060436</v>
      </c>
      <c r="M12" s="14">
        <v>322338</v>
      </c>
      <c r="N12" s="14">
        <v>1611460</v>
      </c>
      <c r="O12" s="14">
        <v>475927</v>
      </c>
      <c r="P12" s="14">
        <v>365439</v>
      </c>
      <c r="Q12" s="14">
        <v>369530</v>
      </c>
      <c r="R12" s="14">
        <v>443475</v>
      </c>
      <c r="S12" s="14">
        <v>506928</v>
      </c>
      <c r="T12" s="14">
        <v>-900278</v>
      </c>
      <c r="U12" s="14">
        <v>375927</v>
      </c>
      <c r="V12" s="14">
        <v>1700541</v>
      </c>
      <c r="W12" s="14">
        <v>399974</v>
      </c>
      <c r="X12" s="14">
        <v>347641</v>
      </c>
      <c r="Y12" s="14">
        <v>392152</v>
      </c>
      <c r="Z12" s="14">
        <v>1201554</v>
      </c>
      <c r="AA12" s="14">
        <v>458373</v>
      </c>
      <c r="AB12" s="14">
        <v>282801</v>
      </c>
      <c r="AC12" s="14">
        <v>196589</v>
      </c>
    </row>
    <row r="13" spans="2:29" ht="15.75" customHeight="1" x14ac:dyDescent="0.25">
      <c r="B13" s="80" t="s">
        <v>221</v>
      </c>
      <c r="C13" s="14">
        <v>218302</v>
      </c>
      <c r="D13" s="14">
        <v>137897</v>
      </c>
      <c r="F13" s="134"/>
      <c r="G13" s="14">
        <v>5915</v>
      </c>
      <c r="H13" s="14">
        <v>147390</v>
      </c>
      <c r="I13" s="14">
        <v>58607</v>
      </c>
      <c r="J13" s="14">
        <v>661916</v>
      </c>
      <c r="K13" s="14">
        <v>95972</v>
      </c>
      <c r="L13" s="14">
        <v>350163</v>
      </c>
      <c r="M13" s="14">
        <v>99173</v>
      </c>
      <c r="N13" s="14">
        <v>405149</v>
      </c>
      <c r="O13" s="14">
        <v>54973</v>
      </c>
      <c r="P13" s="14">
        <v>137575</v>
      </c>
      <c r="Q13" s="14">
        <v>118970</v>
      </c>
      <c r="R13" s="14">
        <v>-66564</v>
      </c>
      <c r="S13" s="14">
        <v>175269</v>
      </c>
      <c r="T13" s="14">
        <v>-524406</v>
      </c>
      <c r="U13" s="14">
        <v>128030</v>
      </c>
      <c r="V13" s="14">
        <v>654863</v>
      </c>
      <c r="W13" s="14">
        <v>154503</v>
      </c>
      <c r="X13" s="14">
        <v>126983</v>
      </c>
      <c r="Y13" s="14">
        <v>149439</v>
      </c>
      <c r="Z13" s="14">
        <v>430313</v>
      </c>
      <c r="AA13" s="14">
        <v>180554</v>
      </c>
      <c r="AB13" s="14">
        <v>140915</v>
      </c>
      <c r="AC13" s="14">
        <v>100629</v>
      </c>
    </row>
    <row r="14" spans="2:29" ht="18" customHeight="1" x14ac:dyDescent="0.25">
      <c r="B14" s="80" t="s">
        <v>222</v>
      </c>
      <c r="C14" s="62">
        <v>290460</v>
      </c>
      <c r="D14" s="62">
        <v>251511</v>
      </c>
      <c r="F14" s="135"/>
      <c r="G14" s="14">
        <v>208460</v>
      </c>
      <c r="H14" s="14">
        <v>257443</v>
      </c>
      <c r="I14" s="14">
        <v>202096</v>
      </c>
      <c r="J14" s="14">
        <v>16815</v>
      </c>
      <c r="K14" s="14">
        <v>75596</v>
      </c>
      <c r="L14" s="14">
        <v>-305458</v>
      </c>
      <c r="M14" s="14">
        <v>108780</v>
      </c>
      <c r="N14" s="14">
        <v>253125</v>
      </c>
      <c r="O14" s="14">
        <v>99429</v>
      </c>
      <c r="P14" s="14">
        <v>-11565</v>
      </c>
      <c r="Q14" s="14">
        <v>92348</v>
      </c>
      <c r="R14" s="14">
        <v>1115245</v>
      </c>
      <c r="S14" s="14">
        <v>-11465</v>
      </c>
      <c r="T14" s="14">
        <v>332387</v>
      </c>
      <c r="U14" s="14">
        <v>-24803</v>
      </c>
      <c r="V14" s="14">
        <v>7532</v>
      </c>
      <c r="W14" s="14">
        <v>-2606</v>
      </c>
      <c r="X14" s="14">
        <v>-49913</v>
      </c>
      <c r="Y14" s="14">
        <v>39455</v>
      </c>
      <c r="Z14" s="14">
        <v>-8968</v>
      </c>
      <c r="AA14" s="14">
        <v>-3348</v>
      </c>
      <c r="AB14" s="14">
        <v>-59071</v>
      </c>
      <c r="AC14" s="14">
        <v>34416</v>
      </c>
    </row>
    <row r="15" spans="2:29" x14ac:dyDescent="0.25">
      <c r="B15" s="81" t="s">
        <v>223</v>
      </c>
      <c r="C15" s="63">
        <v>1700050</v>
      </c>
      <c r="D15" s="63">
        <v>957774</v>
      </c>
      <c r="F15" s="132"/>
      <c r="G15" s="62">
        <v>262003</v>
      </c>
      <c r="H15" s="62">
        <v>254373</v>
      </c>
      <c r="I15" s="62">
        <v>247491</v>
      </c>
      <c r="J15" s="62">
        <v>921920</v>
      </c>
      <c r="K15" s="62">
        <v>230097</v>
      </c>
      <c r="L15" s="62">
        <v>224113</v>
      </c>
      <c r="M15" s="62">
        <v>216199</v>
      </c>
      <c r="N15" s="62">
        <v>833857</v>
      </c>
      <c r="O15" s="62">
        <v>205259</v>
      </c>
      <c r="P15" s="62">
        <v>196874</v>
      </c>
      <c r="Q15" s="62">
        <v>194240</v>
      </c>
      <c r="R15" s="62">
        <v>738025</v>
      </c>
      <c r="S15" s="62">
        <v>188247</v>
      </c>
      <c r="T15" s="62">
        <v>178881</v>
      </c>
      <c r="U15" s="62">
        <v>175375</v>
      </c>
      <c r="V15" s="62">
        <v>682595</v>
      </c>
      <c r="W15" s="62">
        <v>170790</v>
      </c>
      <c r="X15" s="62">
        <v>165872</v>
      </c>
      <c r="Y15" s="62">
        <v>164257</v>
      </c>
      <c r="Z15" s="62">
        <v>668414</v>
      </c>
      <c r="AA15" s="62">
        <v>167217</v>
      </c>
      <c r="AB15" s="62">
        <v>166051</v>
      </c>
      <c r="AC15" s="62">
        <v>163082</v>
      </c>
    </row>
    <row r="16" spans="2:29" x14ac:dyDescent="0.25">
      <c r="B16" s="80" t="s">
        <v>224</v>
      </c>
      <c r="C16" s="64">
        <v>0</v>
      </c>
      <c r="D16" s="64">
        <v>0</v>
      </c>
      <c r="F16" s="132"/>
      <c r="G16" s="63">
        <v>758477</v>
      </c>
      <c r="H16" s="63">
        <v>1209760</v>
      </c>
      <c r="I16" s="63">
        <v>819352</v>
      </c>
      <c r="J16" s="63">
        <v>3806906</v>
      </c>
      <c r="K16" s="63">
        <v>773388</v>
      </c>
      <c r="L16" s="63">
        <v>1329254</v>
      </c>
      <c r="M16" s="63">
        <v>746490</v>
      </c>
      <c r="N16" s="63">
        <v>3103591</v>
      </c>
      <c r="O16" s="63">
        <v>835588</v>
      </c>
      <c r="P16" s="63">
        <v>688323</v>
      </c>
      <c r="Q16" s="63">
        <v>775088</v>
      </c>
      <c r="R16" s="63">
        <f>SUM(R12:R15)</f>
        <v>2230181</v>
      </c>
      <c r="S16" s="63">
        <v>858979</v>
      </c>
      <c r="T16" s="63">
        <v>-913416</v>
      </c>
      <c r="U16" s="63">
        <v>654529</v>
      </c>
      <c r="V16" s="63">
        <f>SUM(V12:V15)</f>
        <v>3045531</v>
      </c>
      <c r="W16" s="63">
        <v>722661</v>
      </c>
      <c r="X16" s="63">
        <v>590583</v>
      </c>
      <c r="Y16" s="63">
        <v>745303</v>
      </c>
      <c r="Z16" s="63">
        <f>SUM(Z12:Z15)</f>
        <v>2291313</v>
      </c>
      <c r="AA16" s="63">
        <v>802796</v>
      </c>
      <c r="AB16" s="63">
        <v>530696</v>
      </c>
      <c r="AC16" s="63">
        <v>494716</v>
      </c>
    </row>
    <row r="17" spans="2:28" ht="14.25" customHeight="1" x14ac:dyDescent="0.25">
      <c r="B17" s="80" t="s">
        <v>225</v>
      </c>
      <c r="C17" s="65">
        <v>0</v>
      </c>
      <c r="D17" s="65">
        <v>0</v>
      </c>
    </row>
    <row r="18" spans="2:28" ht="14.25" customHeight="1" x14ac:dyDescent="0.25">
      <c r="B18" s="80" t="s">
        <v>336</v>
      </c>
      <c r="C18" s="64">
        <v>138741</v>
      </c>
      <c r="D18" s="65">
        <v>0</v>
      </c>
    </row>
    <row r="19" spans="2:28" ht="15.75" customHeight="1" x14ac:dyDescent="0.25">
      <c r="B19" s="80" t="s">
        <v>226</v>
      </c>
      <c r="C19" s="195">
        <v>-864844</v>
      </c>
      <c r="D19" s="195">
        <v>0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</row>
    <row r="20" spans="2:28" x14ac:dyDescent="0.25">
      <c r="B20" s="81" t="s">
        <v>227</v>
      </c>
      <c r="C20" s="196">
        <f>C15+SUM(C16:C19)</f>
        <v>973947</v>
      </c>
      <c r="D20" s="196">
        <f>D15+SUM(D16:D19)</f>
        <v>957774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</row>
    <row r="21" spans="2:28" x14ac:dyDescent="0.25"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spans="2:28" x14ac:dyDescent="0.25">
      <c r="B22" s="80" t="s">
        <v>348</v>
      </c>
      <c r="C22" s="65">
        <v>-15929</v>
      </c>
      <c r="D22" s="65">
        <v>-34754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</row>
    <row r="23" spans="2:28" x14ac:dyDescent="0.25">
      <c r="B23" s="81" t="s">
        <v>349</v>
      </c>
      <c r="C23" s="65">
        <v>958018</v>
      </c>
      <c r="D23" s="65">
        <v>923020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spans="2:28" x14ac:dyDescent="0.25"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spans="2:28" x14ac:dyDescent="0.25">
      <c r="B25" s="207"/>
      <c r="C25" s="207"/>
      <c r="D25" s="207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spans="2:28" x14ac:dyDescent="0.25">
      <c r="M26" s="191"/>
    </row>
    <row r="27" spans="2:28" ht="20.25" x14ac:dyDescent="0.3">
      <c r="B27" s="223" t="s">
        <v>338</v>
      </c>
      <c r="C27" s="224"/>
      <c r="D27" s="226"/>
      <c r="E27" s="225"/>
    </row>
    <row r="28" spans="2:28" x14ac:dyDescent="0.25">
      <c r="B28" s="221"/>
      <c r="C28" s="225"/>
      <c r="D28" s="225"/>
      <c r="E28" s="225"/>
    </row>
    <row r="29" spans="2:28" x14ac:dyDescent="0.25">
      <c r="B29" s="225"/>
      <c r="C29" s="225"/>
      <c r="D29" s="225"/>
      <c r="E29" s="225"/>
    </row>
    <row r="30" spans="2:28" x14ac:dyDescent="0.25">
      <c r="B30" s="237" t="s">
        <v>345</v>
      </c>
      <c r="C30" s="238">
        <v>2025</v>
      </c>
      <c r="D30" s="238">
        <v>2024</v>
      </c>
      <c r="E30" s="165" t="s">
        <v>346</v>
      </c>
    </row>
    <row r="31" spans="2:28" x14ac:dyDescent="0.25">
      <c r="B31" s="240" t="s">
        <v>219</v>
      </c>
      <c r="C31" s="268">
        <v>2121173</v>
      </c>
      <c r="D31" s="268">
        <v>2206255</v>
      </c>
      <c r="E31" s="264">
        <f>C31/D31-1</f>
        <v>-3.8563991922964447E-2</v>
      </c>
    </row>
    <row r="32" spans="2:28" x14ac:dyDescent="0.25">
      <c r="B32" s="239" t="s">
        <v>220</v>
      </c>
      <c r="C32" s="269">
        <v>425838</v>
      </c>
      <c r="D32" s="269">
        <v>661916</v>
      </c>
      <c r="E32" s="265">
        <f t="shared" ref="E32:E36" si="0">C32/D32-1</f>
        <v>-0.35665854881888337</v>
      </c>
    </row>
    <row r="33" spans="2:5" x14ac:dyDescent="0.25">
      <c r="B33" s="240" t="s">
        <v>221</v>
      </c>
      <c r="C33" s="268">
        <v>886301</v>
      </c>
      <c r="D33" s="268">
        <v>16815</v>
      </c>
      <c r="E33" s="264">
        <f t="shared" si="0"/>
        <v>51.708950341956587</v>
      </c>
    </row>
    <row r="34" spans="2:5" x14ac:dyDescent="0.25">
      <c r="B34" s="239" t="s">
        <v>222</v>
      </c>
      <c r="C34" s="269">
        <v>1054327</v>
      </c>
      <c r="D34" s="269">
        <v>921920</v>
      </c>
      <c r="E34" s="265">
        <f t="shared" si="0"/>
        <v>0.14362092155501571</v>
      </c>
    </row>
    <row r="35" spans="2:5" x14ac:dyDescent="0.25">
      <c r="B35" s="242" t="s">
        <v>223</v>
      </c>
      <c r="C35" s="270">
        <v>4487639</v>
      </c>
      <c r="D35" s="270">
        <v>3806906</v>
      </c>
      <c r="E35" s="266">
        <f t="shared" si="0"/>
        <v>0.17881528989683493</v>
      </c>
    </row>
    <row r="36" spans="2:5" x14ac:dyDescent="0.25">
      <c r="B36" s="239" t="s">
        <v>224</v>
      </c>
      <c r="C36" s="269">
        <v>18889</v>
      </c>
      <c r="D36" s="269">
        <v>56468</v>
      </c>
      <c r="E36" s="265">
        <f t="shared" si="0"/>
        <v>-0.6654919600481688</v>
      </c>
    </row>
    <row r="37" spans="2:5" x14ac:dyDescent="0.25">
      <c r="B37" s="240" t="s">
        <v>225</v>
      </c>
      <c r="C37" s="272">
        <v>0</v>
      </c>
      <c r="D37" s="268">
        <v>-513331</v>
      </c>
      <c r="E37" s="272">
        <v>0</v>
      </c>
    </row>
    <row r="38" spans="2:5" x14ac:dyDescent="0.25">
      <c r="B38" s="239" t="s">
        <v>336</v>
      </c>
      <c r="C38" s="269">
        <v>138741</v>
      </c>
      <c r="D38" s="273">
        <v>0</v>
      </c>
      <c r="E38" s="273">
        <v>0</v>
      </c>
    </row>
    <row r="39" spans="2:5" x14ac:dyDescent="0.25">
      <c r="B39" s="240" t="s">
        <v>226</v>
      </c>
      <c r="C39" s="268">
        <v>-921761</v>
      </c>
      <c r="D39" s="272">
        <v>0</v>
      </c>
      <c r="E39" s="272">
        <v>0</v>
      </c>
    </row>
    <row r="40" spans="2:5" x14ac:dyDescent="0.25">
      <c r="B40" s="241" t="s">
        <v>347</v>
      </c>
      <c r="C40" s="271">
        <f>C35+SUM(C36:C39)</f>
        <v>3723508</v>
      </c>
      <c r="D40" s="271">
        <f>D35+SUM(D36:D39)</f>
        <v>3350043</v>
      </c>
      <c r="E40" s="267">
        <f t="shared" ref="E40" si="1">C40/D40-1</f>
        <v>0.11148065860647161</v>
      </c>
    </row>
    <row r="41" spans="2:5" x14ac:dyDescent="0.25">
      <c r="C41" s="190"/>
      <c r="D41" s="190"/>
    </row>
    <row r="42" spans="2:5" x14ac:dyDescent="0.25">
      <c r="C42" s="190"/>
      <c r="D42" s="190"/>
    </row>
    <row r="44" spans="2:5" x14ac:dyDescent="0.25">
      <c r="C44" s="12"/>
    </row>
    <row r="45" spans="2:5" x14ac:dyDescent="0.25">
      <c r="C45" s="12"/>
    </row>
    <row r="46" spans="2:5" x14ac:dyDescent="0.25">
      <c r="C46" s="12"/>
    </row>
    <row r="47" spans="2:5" x14ac:dyDescent="0.25">
      <c r="C47" s="12"/>
    </row>
    <row r="48" spans="2:5" x14ac:dyDescent="0.25">
      <c r="C48" s="12"/>
    </row>
  </sheetData>
  <mergeCells count="2">
    <mergeCell ref="G10:AC10"/>
    <mergeCell ref="G8:I8"/>
  </mergeCells>
  <conditionalFormatting sqref="B11:D20">
    <cfRule type="expression" dxfId="6" priority="6">
      <formula>MOD(ROW(),2)=0</formula>
    </cfRule>
  </conditionalFormatting>
  <conditionalFormatting sqref="B22:D23">
    <cfRule type="expression" dxfId="5" priority="1">
      <formula>MOD(ROW(),2)=0</formula>
    </cfRule>
  </conditionalFormatting>
  <conditionalFormatting sqref="G12:AC16">
    <cfRule type="expression" dxfId="4" priority="5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5:AD73"/>
  <sheetViews>
    <sheetView showGridLines="0" showRowColHeaders="0" zoomScale="85" zoomScaleNormal="85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2.140625" defaultRowHeight="15" x14ac:dyDescent="0.25"/>
  <cols>
    <col min="1" max="1" width="9.85546875" customWidth="1"/>
    <col min="2" max="2" width="63.28515625" customWidth="1"/>
    <col min="3" max="3" width="20.28515625" customWidth="1"/>
    <col min="4" max="4" width="19" customWidth="1"/>
    <col min="5" max="5" width="18.42578125" customWidth="1"/>
    <col min="6" max="6" width="18.140625" customWidth="1"/>
    <col min="7" max="7" width="9.42578125" customWidth="1"/>
    <col min="8" max="8" width="14.7109375" customWidth="1"/>
    <col min="9" max="9" width="15" customWidth="1"/>
    <col min="10" max="10" width="13.7109375" customWidth="1"/>
    <col min="11" max="11" width="13.85546875" customWidth="1"/>
    <col min="14" max="15" width="13.5703125" customWidth="1"/>
    <col min="18" max="18" width="14.7109375" customWidth="1"/>
    <col min="19" max="19" width="13.85546875" customWidth="1"/>
    <col min="22" max="22" width="13.85546875" customWidth="1"/>
    <col min="23" max="23" width="14.140625" customWidth="1"/>
    <col min="26" max="26" width="13.7109375" customWidth="1"/>
    <col min="27" max="27" width="14.5703125" customWidth="1"/>
  </cols>
  <sheetData>
    <row r="5" spans="2:30" x14ac:dyDescent="0.25">
      <c r="B5" s="317"/>
    </row>
    <row r="6" spans="2:30" x14ac:dyDescent="0.25">
      <c r="B6" s="329"/>
    </row>
    <row r="7" spans="2:30" x14ac:dyDescent="0.25">
      <c r="B7" s="329"/>
    </row>
    <row r="8" spans="2:30" x14ac:dyDescent="0.25">
      <c r="B8" s="29" t="s">
        <v>228</v>
      </c>
    </row>
    <row r="9" spans="2:30" x14ac:dyDescent="0.25">
      <c r="B9" s="222" t="s">
        <v>341</v>
      </c>
      <c r="C9" s="306" t="s">
        <v>337</v>
      </c>
      <c r="D9" s="307"/>
      <c r="E9" s="306" t="s">
        <v>338</v>
      </c>
      <c r="F9" s="307"/>
    </row>
    <row r="10" spans="2:30" ht="15" customHeight="1" x14ac:dyDescent="0.25">
      <c r="B10" s="308"/>
      <c r="C10" s="304" t="s">
        <v>340</v>
      </c>
      <c r="D10" s="304" t="s">
        <v>339</v>
      </c>
      <c r="E10" s="310">
        <v>2025</v>
      </c>
      <c r="F10" s="311">
        <v>2024</v>
      </c>
      <c r="H10" s="236" t="s">
        <v>22</v>
      </c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</row>
    <row r="11" spans="2:30" ht="30" x14ac:dyDescent="0.25">
      <c r="B11" s="309"/>
      <c r="C11" s="305"/>
      <c r="D11" s="305"/>
      <c r="E11" s="305"/>
      <c r="F11" s="312"/>
      <c r="H11" s="53" t="s">
        <v>23</v>
      </c>
      <c r="I11" s="53" t="s">
        <v>26</v>
      </c>
      <c r="J11" s="53" t="s">
        <v>27</v>
      </c>
      <c r="K11" s="53" t="s">
        <v>28</v>
      </c>
      <c r="L11" s="53" t="s">
        <v>24</v>
      </c>
      <c r="M11" s="53" t="s">
        <v>29</v>
      </c>
      <c r="N11" s="53" t="s">
        <v>30</v>
      </c>
      <c r="O11" s="53" t="s">
        <v>31</v>
      </c>
      <c r="P11" s="53" t="s">
        <v>32</v>
      </c>
      <c r="Q11" s="208" t="s">
        <v>33</v>
      </c>
      <c r="R11" s="209" t="s">
        <v>34</v>
      </c>
      <c r="S11" s="208" t="s">
        <v>35</v>
      </c>
      <c r="T11" s="208" t="s">
        <v>36</v>
      </c>
      <c r="U11" s="208" t="s">
        <v>37</v>
      </c>
      <c r="V11" s="208" t="s">
        <v>38</v>
      </c>
      <c r="W11" s="208" t="s">
        <v>39</v>
      </c>
      <c r="X11" s="208" t="s">
        <v>40</v>
      </c>
      <c r="Y11" s="208" t="s">
        <v>41</v>
      </c>
      <c r="Z11" s="208" t="s">
        <v>42</v>
      </c>
      <c r="AA11" s="208" t="s">
        <v>43</v>
      </c>
      <c r="AB11" s="208" t="s">
        <v>44</v>
      </c>
      <c r="AC11" s="210" t="s">
        <v>45</v>
      </c>
      <c r="AD11" s="172" t="s">
        <v>46</v>
      </c>
    </row>
    <row r="12" spans="2:30" x14ac:dyDescent="0.25">
      <c r="B12" s="13" t="s">
        <v>229</v>
      </c>
      <c r="C12" s="59">
        <v>7983155</v>
      </c>
      <c r="D12" s="59">
        <v>7561633</v>
      </c>
      <c r="E12" s="59">
        <v>29043367</v>
      </c>
      <c r="F12" s="59">
        <v>26617174</v>
      </c>
      <c r="H12" s="59">
        <v>7286787</v>
      </c>
      <c r="I12" s="59">
        <v>7269939</v>
      </c>
      <c r="J12" s="59">
        <v>6503486</v>
      </c>
      <c r="K12" s="59">
        <v>26617174</v>
      </c>
      <c r="L12" s="59">
        <v>6758464</v>
      </c>
      <c r="M12" s="59">
        <v>6326844</v>
      </c>
      <c r="N12" s="59">
        <v>5970233</v>
      </c>
      <c r="O12" s="59">
        <v>23348437</v>
      </c>
      <c r="P12" s="59">
        <v>5994696</v>
      </c>
      <c r="Q12" s="59">
        <v>5549457</v>
      </c>
      <c r="R12" s="59">
        <v>5376937</v>
      </c>
      <c r="S12" s="59">
        <v>20918716</v>
      </c>
      <c r="T12" s="59">
        <v>5740890</v>
      </c>
      <c r="U12" s="59">
        <v>4931119</v>
      </c>
      <c r="V12" s="59">
        <v>4748317</v>
      </c>
      <c r="W12" s="59">
        <v>22344681</v>
      </c>
      <c r="X12" s="59">
        <v>6291002</v>
      </c>
      <c r="Y12" s="59">
        <v>4801038</v>
      </c>
      <c r="Z12" s="59">
        <v>4661975</v>
      </c>
      <c r="AA12" s="59">
        <v>16511662</v>
      </c>
      <c r="AB12" s="59">
        <v>4167458</v>
      </c>
      <c r="AC12" s="59">
        <v>3778352</v>
      </c>
      <c r="AD12" s="59">
        <v>3777379</v>
      </c>
    </row>
    <row r="13" spans="2:30" x14ac:dyDescent="0.25">
      <c r="B13" s="13"/>
      <c r="C13" s="14"/>
      <c r="D13" s="14"/>
      <c r="E13" s="14"/>
      <c r="F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2:30" x14ac:dyDescent="0.25">
      <c r="B14" s="13" t="s">
        <v>230</v>
      </c>
      <c r="C14" s="14"/>
      <c r="D14" s="14"/>
      <c r="E14" s="14"/>
      <c r="F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2:30" x14ac:dyDescent="0.25">
      <c r="B15" s="27" t="s">
        <v>231</v>
      </c>
      <c r="C15" s="14">
        <v>-4083405</v>
      </c>
      <c r="D15" s="14">
        <v>-4117785</v>
      </c>
      <c r="E15" s="14">
        <v>-15511085</v>
      </c>
      <c r="F15" s="14">
        <v>-14734515</v>
      </c>
      <c r="H15" s="14">
        <v>-4047449</v>
      </c>
      <c r="I15" s="14">
        <v>-3772388</v>
      </c>
      <c r="J15" s="14">
        <v>-3607843</v>
      </c>
      <c r="K15" s="14">
        <v>-14734515</v>
      </c>
      <c r="L15" s="14">
        <v>-3947319</v>
      </c>
      <c r="M15" s="14">
        <v>-3394675</v>
      </c>
      <c r="N15" s="14">
        <v>-3274736</v>
      </c>
      <c r="O15" s="14">
        <v>-12656237</v>
      </c>
      <c r="P15" s="14">
        <v>-3170310</v>
      </c>
      <c r="Q15" s="14">
        <v>-3038649</v>
      </c>
      <c r="R15" s="14">
        <v>-3053276</v>
      </c>
      <c r="S15" s="14">
        <v>-11938473</v>
      </c>
      <c r="T15" s="14">
        <v>-3077521</v>
      </c>
      <c r="U15" s="14">
        <v>-2836650</v>
      </c>
      <c r="V15" s="14">
        <v>-2867437</v>
      </c>
      <c r="W15" s="14">
        <v>-14852695</v>
      </c>
      <c r="X15" s="14">
        <v>-4400225</v>
      </c>
      <c r="Y15" s="14">
        <v>-3095654</v>
      </c>
      <c r="Z15" s="14">
        <v>-2913613</v>
      </c>
      <c r="AA15" s="14">
        <v>-9960012</v>
      </c>
      <c r="AB15" s="14">
        <v>-2462609</v>
      </c>
      <c r="AC15" s="14">
        <v>-2168570</v>
      </c>
      <c r="AD15" s="14">
        <v>-2291760</v>
      </c>
    </row>
    <row r="16" spans="2:30" x14ac:dyDescent="0.25">
      <c r="B16" s="27" t="s">
        <v>232</v>
      </c>
      <c r="C16" s="64">
        <v>-1620755</v>
      </c>
      <c r="D16" s="64">
        <v>-1289864</v>
      </c>
      <c r="E16" s="64">
        <v>-5325444</v>
      </c>
      <c r="F16" s="64">
        <v>-4378611</v>
      </c>
      <c r="H16" s="64">
        <v>-1426038</v>
      </c>
      <c r="I16" s="64">
        <v>-1231705</v>
      </c>
      <c r="J16" s="64">
        <v>-1046946</v>
      </c>
      <c r="K16" s="64">
        <v>-4378611</v>
      </c>
      <c r="L16" s="64">
        <v>-1151083</v>
      </c>
      <c r="M16" s="64">
        <v>-1078688</v>
      </c>
      <c r="N16" s="64">
        <v>-858976</v>
      </c>
      <c r="O16" s="64">
        <v>-3600374</v>
      </c>
      <c r="P16" s="64">
        <v>-1030177</v>
      </c>
      <c r="Q16" s="64">
        <v>-859801</v>
      </c>
      <c r="R16" s="64">
        <v>-657608</v>
      </c>
      <c r="S16" s="64">
        <v>-3193092</v>
      </c>
      <c r="T16" s="64">
        <v>-1050012</v>
      </c>
      <c r="U16" s="64">
        <v>-683279</v>
      </c>
      <c r="V16" s="64">
        <v>-429503</v>
      </c>
      <c r="W16" s="64">
        <v>-1802361</v>
      </c>
      <c r="X16" s="64">
        <v>-486414</v>
      </c>
      <c r="Y16" s="64">
        <v>-398218</v>
      </c>
      <c r="Z16" s="64">
        <v>-321301</v>
      </c>
      <c r="AA16" s="64">
        <v>-1384334</v>
      </c>
      <c r="AB16" s="64">
        <v>-386669</v>
      </c>
      <c r="AC16" s="64">
        <v>-333337</v>
      </c>
      <c r="AD16" s="64">
        <v>-248407</v>
      </c>
    </row>
    <row r="17" spans="2:30" x14ac:dyDescent="0.25">
      <c r="B17" s="27" t="s">
        <v>233</v>
      </c>
      <c r="C17" s="62">
        <v>-1269627</v>
      </c>
      <c r="D17" s="62">
        <v>-1038938</v>
      </c>
      <c r="E17" s="62">
        <v>-4163761</v>
      </c>
      <c r="F17" s="62">
        <v>-3188276</v>
      </c>
      <c r="H17" s="62">
        <v>-996636</v>
      </c>
      <c r="I17" s="62">
        <v>-967183</v>
      </c>
      <c r="J17" s="62">
        <v>-930315</v>
      </c>
      <c r="K17" s="62">
        <v>-3188276</v>
      </c>
      <c r="L17" s="62">
        <v>-867673</v>
      </c>
      <c r="M17" s="62">
        <v>-374537</v>
      </c>
      <c r="N17" s="62">
        <v>-907128</v>
      </c>
      <c r="O17" s="62">
        <v>-3262761</v>
      </c>
      <c r="P17" s="62">
        <v>-789006</v>
      </c>
      <c r="Q17" s="62">
        <v>-782541</v>
      </c>
      <c r="R17" s="62">
        <v>-805597</v>
      </c>
      <c r="S17" s="62">
        <v>-2956091</v>
      </c>
      <c r="T17" s="62">
        <v>-740335</v>
      </c>
      <c r="U17" s="62">
        <v>-2089903</v>
      </c>
      <c r="V17" s="62">
        <v>-673874</v>
      </c>
      <c r="W17" s="62">
        <v>-2481608</v>
      </c>
      <c r="X17" s="62">
        <v>-545979</v>
      </c>
      <c r="Y17" s="62">
        <f t="shared" ref="Y17:AD17" si="0">Y18-SUM(Y15:Y16)</f>
        <v>-717914</v>
      </c>
      <c r="Z17" s="62">
        <f t="shared" si="0"/>
        <v>-539918</v>
      </c>
      <c r="AA17" s="62">
        <f t="shared" si="0"/>
        <v>-2422348</v>
      </c>
      <c r="AB17" s="62">
        <f t="shared" si="0"/>
        <v>-573067</v>
      </c>
      <c r="AC17" s="62">
        <f t="shared" si="0"/>
        <v>-649682</v>
      </c>
      <c r="AD17" s="62">
        <f t="shared" si="0"/>
        <v>-551394</v>
      </c>
    </row>
    <row r="18" spans="2:30" x14ac:dyDescent="0.25">
      <c r="B18" s="13"/>
      <c r="C18" s="65">
        <f>SUM(C15:C17)</f>
        <v>-6973787</v>
      </c>
      <c r="D18" s="65">
        <v>-6446587</v>
      </c>
      <c r="E18" s="65">
        <v>-25000290</v>
      </c>
      <c r="F18" s="65">
        <v>-22301402</v>
      </c>
      <c r="H18" s="65">
        <v>-6470123</v>
      </c>
      <c r="I18" s="65">
        <v>-5971276</v>
      </c>
      <c r="J18" s="65">
        <v>-5585104</v>
      </c>
      <c r="K18" s="65">
        <v>-22301402</v>
      </c>
      <c r="L18" s="65">
        <v>-5966075</v>
      </c>
      <c r="M18" s="65">
        <v>-4847900</v>
      </c>
      <c r="N18" s="65">
        <v>-5040840</v>
      </c>
      <c r="O18" s="65">
        <v>-19519372</v>
      </c>
      <c r="P18" s="65">
        <v>-4989493</v>
      </c>
      <c r="Q18" s="65">
        <v>-4680991</v>
      </c>
      <c r="R18" s="65">
        <v>-4516481</v>
      </c>
      <c r="S18" s="65">
        <v>-18087656</v>
      </c>
      <c r="T18" s="65">
        <v>-4867868</v>
      </c>
      <c r="U18" s="65">
        <v>-5609832</v>
      </c>
      <c r="V18" s="65">
        <v>-3970814</v>
      </c>
      <c r="W18" s="65">
        <v>-19136664</v>
      </c>
      <c r="X18" s="65">
        <v>-5432618</v>
      </c>
      <c r="Y18" s="65">
        <v>-4211786</v>
      </c>
      <c r="Z18" s="65">
        <v>-3774832</v>
      </c>
      <c r="AA18" s="65">
        <v>-13766694</v>
      </c>
      <c r="AB18" s="65">
        <v>-3422345</v>
      </c>
      <c r="AC18" s="65">
        <v>-3151589</v>
      </c>
      <c r="AD18" s="65">
        <v>-3091561</v>
      </c>
    </row>
    <row r="19" spans="2:30" x14ac:dyDescent="0.25">
      <c r="B19" s="13"/>
      <c r="C19" s="14"/>
      <c r="D19" s="14"/>
      <c r="E19" s="14"/>
      <c r="F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2:30" x14ac:dyDescent="0.25">
      <c r="B20" s="13" t="s">
        <v>234</v>
      </c>
      <c r="C20" s="65">
        <f>C18+C12</f>
        <v>1009368</v>
      </c>
      <c r="D20" s="65">
        <f>D18+D12</f>
        <v>1115046</v>
      </c>
      <c r="E20" s="65">
        <v>4043077</v>
      </c>
      <c r="F20" s="65">
        <v>4315772</v>
      </c>
      <c r="H20" s="65">
        <v>816664</v>
      </c>
      <c r="I20" s="65">
        <v>1298663</v>
      </c>
      <c r="J20" s="65">
        <v>918382</v>
      </c>
      <c r="K20" s="65">
        <v>4315772</v>
      </c>
      <c r="L20" s="65">
        <v>792389</v>
      </c>
      <c r="M20" s="65">
        <v>1478944</v>
      </c>
      <c r="N20" s="65">
        <v>929393</v>
      </c>
      <c r="O20" s="65">
        <v>3829065</v>
      </c>
      <c r="P20" s="65">
        <v>1005203</v>
      </c>
      <c r="Q20" s="65">
        <v>868466</v>
      </c>
      <c r="R20" s="65">
        <v>860456</v>
      </c>
      <c r="S20" s="65">
        <v>2831060</v>
      </c>
      <c r="T20" s="65">
        <v>873022</v>
      </c>
      <c r="U20" s="65">
        <v>-678713</v>
      </c>
      <c r="V20" s="65">
        <v>777503</v>
      </c>
      <c r="W20" s="65">
        <v>3208017</v>
      </c>
      <c r="X20" s="65">
        <v>858384</v>
      </c>
      <c r="Y20" s="65">
        <v>589252</v>
      </c>
      <c r="Z20" s="65">
        <v>887143</v>
      </c>
      <c r="AA20" s="65">
        <v>2744968</v>
      </c>
      <c r="AB20" s="65">
        <v>745113</v>
      </c>
      <c r="AC20" s="65">
        <v>626763</v>
      </c>
      <c r="AD20" s="65">
        <v>685818</v>
      </c>
    </row>
    <row r="21" spans="2:30" x14ac:dyDescent="0.25">
      <c r="B21" s="56"/>
      <c r="C21" s="14"/>
      <c r="D21" s="14"/>
      <c r="E21" s="14"/>
      <c r="F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 t="s">
        <v>102</v>
      </c>
      <c r="W21" s="14"/>
      <c r="X21" s="14"/>
      <c r="Y21" s="14"/>
      <c r="Z21" s="14"/>
      <c r="AA21" s="14"/>
      <c r="AB21" s="14"/>
      <c r="AC21" s="14"/>
      <c r="AD21" s="14"/>
    </row>
    <row r="22" spans="2:30" x14ac:dyDescent="0.25">
      <c r="B22" s="13" t="s">
        <v>235</v>
      </c>
      <c r="C22" s="64"/>
      <c r="D22" s="64"/>
      <c r="E22" s="64"/>
      <c r="F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 t="s">
        <v>102</v>
      </c>
      <c r="W22" s="64"/>
      <c r="X22" s="64"/>
      <c r="Y22" s="64"/>
      <c r="Z22" s="64"/>
      <c r="AA22" s="64"/>
      <c r="AB22" s="64"/>
      <c r="AC22" s="64"/>
      <c r="AD22" s="64"/>
    </row>
    <row r="23" spans="2:30" x14ac:dyDescent="0.25">
      <c r="B23" s="27" t="s">
        <v>236</v>
      </c>
      <c r="C23" s="14">
        <v>-45406</v>
      </c>
      <c r="D23" s="14">
        <v>-74422</v>
      </c>
      <c r="E23" s="14">
        <v>-158305</v>
      </c>
      <c r="F23" s="14">
        <v>-164690</v>
      </c>
      <c r="H23" s="14">
        <v>-60464</v>
      </c>
      <c r="I23" s="14">
        <v>-2184</v>
      </c>
      <c r="J23" s="14">
        <v>-50251</v>
      </c>
      <c r="K23" s="14">
        <v>-164690</v>
      </c>
      <c r="L23" s="14">
        <v>55187</v>
      </c>
      <c r="M23" s="14">
        <v>-72477</v>
      </c>
      <c r="N23" s="14">
        <v>-72978</v>
      </c>
      <c r="O23" s="14">
        <v>-159694</v>
      </c>
      <c r="P23" s="14">
        <v>-40398</v>
      </c>
      <c r="Q23" s="14">
        <v>-21334</v>
      </c>
      <c r="R23" s="14">
        <v>-8081</v>
      </c>
      <c r="S23" s="14">
        <v>-108141</v>
      </c>
      <c r="T23" s="14">
        <v>85706</v>
      </c>
      <c r="U23" s="14">
        <v>-89450</v>
      </c>
      <c r="V23" s="14">
        <v>-44259</v>
      </c>
      <c r="W23" s="14">
        <v>-130175</v>
      </c>
      <c r="X23" s="14">
        <v>-29676</v>
      </c>
      <c r="Y23" s="14">
        <v>7789</v>
      </c>
      <c r="Z23" s="14">
        <v>-44178</v>
      </c>
      <c r="AA23" s="14">
        <v>-135265</v>
      </c>
      <c r="AB23" s="14">
        <v>152817</v>
      </c>
      <c r="AC23" s="14">
        <v>-102504</v>
      </c>
      <c r="AD23" s="14">
        <v>-96145</v>
      </c>
    </row>
    <row r="24" spans="2:30" x14ac:dyDescent="0.25">
      <c r="B24" s="27" t="s">
        <v>237</v>
      </c>
      <c r="C24" s="64">
        <v>-196173</v>
      </c>
      <c r="D24" s="64">
        <v>-189421</v>
      </c>
      <c r="E24" s="64">
        <v>-556179</v>
      </c>
      <c r="F24" s="64">
        <v>-582666</v>
      </c>
      <c r="H24" s="64">
        <v>-97486</v>
      </c>
      <c r="I24" s="64">
        <v>-117699</v>
      </c>
      <c r="J24" s="64">
        <v>-144821</v>
      </c>
      <c r="K24" s="64">
        <v>-582666</v>
      </c>
      <c r="L24" s="64">
        <v>-133456</v>
      </c>
      <c r="M24" s="64">
        <v>-145806</v>
      </c>
      <c r="N24" s="64">
        <v>-113983</v>
      </c>
      <c r="O24" s="64">
        <v>-530776</v>
      </c>
      <c r="P24" s="64">
        <v>-121571</v>
      </c>
      <c r="Q24" s="64">
        <v>-127174</v>
      </c>
      <c r="R24" s="64">
        <v>-116988</v>
      </c>
      <c r="S24" s="64">
        <v>-569188</v>
      </c>
      <c r="T24" s="64">
        <v>-120818</v>
      </c>
      <c r="U24" s="64">
        <v>-153135</v>
      </c>
      <c r="V24" s="64">
        <v>-112244</v>
      </c>
      <c r="W24" s="64">
        <v>-434976</v>
      </c>
      <c r="X24" s="64">
        <v>-123046</v>
      </c>
      <c r="Y24" s="64">
        <v>-49160</v>
      </c>
      <c r="Z24" s="64">
        <v>-145704</v>
      </c>
      <c r="AA24" s="64">
        <v>-430193</v>
      </c>
      <c r="AB24" s="64">
        <v>-103962</v>
      </c>
      <c r="AC24" s="64">
        <v>-49872</v>
      </c>
      <c r="AD24" s="64">
        <v>-135316</v>
      </c>
    </row>
    <row r="25" spans="2:30" x14ac:dyDescent="0.25">
      <c r="B25" s="281" t="s">
        <v>238</v>
      </c>
      <c r="C25" s="64">
        <v>601505</v>
      </c>
      <c r="D25" s="14">
        <v>-144940</v>
      </c>
      <c r="E25" s="14">
        <v>64423</v>
      </c>
      <c r="F25" s="14">
        <v>-683430</v>
      </c>
      <c r="G25" s="41"/>
      <c r="H25" s="14">
        <v>-162240</v>
      </c>
      <c r="I25" s="14">
        <v>-223393</v>
      </c>
      <c r="J25" s="14">
        <v>-151449</v>
      </c>
      <c r="K25" s="14">
        <v>-683430</v>
      </c>
      <c r="L25" s="14">
        <v>-170829</v>
      </c>
      <c r="M25" s="14">
        <v>-155520</v>
      </c>
      <c r="N25" s="14">
        <v>-212141</v>
      </c>
      <c r="O25" s="14">
        <v>-868861</v>
      </c>
      <c r="P25" s="14">
        <v>-212905</v>
      </c>
      <c r="Q25" s="14">
        <v>-228509</v>
      </c>
      <c r="R25" s="14">
        <v>-154539</v>
      </c>
      <c r="S25" s="14">
        <v>-661575</v>
      </c>
      <c r="T25" s="14">
        <v>-167178</v>
      </c>
      <c r="U25" s="14">
        <v>-170999</v>
      </c>
      <c r="V25" s="14">
        <v>-141846</v>
      </c>
      <c r="W25" s="14">
        <v>-279930</v>
      </c>
      <c r="X25" s="14">
        <v>-153791</v>
      </c>
      <c r="Y25" s="14">
        <v>-123170</v>
      </c>
      <c r="Z25" s="14">
        <v>-116215</v>
      </c>
      <c r="AA25" s="14">
        <v>-556611</v>
      </c>
      <c r="AB25" s="14">
        <v>-158389</v>
      </c>
      <c r="AC25" s="14">
        <v>-109742</v>
      </c>
      <c r="AD25" s="14">
        <v>-122723</v>
      </c>
    </row>
    <row r="26" spans="2:30" x14ac:dyDescent="0.25">
      <c r="B26" s="27" t="s">
        <v>344</v>
      </c>
      <c r="C26" s="64">
        <v>40296</v>
      </c>
      <c r="D26" s="64">
        <v>0</v>
      </c>
      <c r="E26" s="64">
        <v>40296</v>
      </c>
      <c r="F26" s="64">
        <v>0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</row>
    <row r="27" spans="2:30" x14ac:dyDescent="0.25">
      <c r="B27" s="56"/>
      <c r="C27" s="147">
        <v>400222</v>
      </c>
      <c r="D27" s="147">
        <v>-408783</v>
      </c>
      <c r="E27" s="147">
        <v>-609765</v>
      </c>
      <c r="F27" s="147">
        <v>-1430786</v>
      </c>
      <c r="H27" s="147">
        <v>-320190</v>
      </c>
      <c r="I27" s="147">
        <v>-343276</v>
      </c>
      <c r="J27" s="147">
        <v>-346521</v>
      </c>
      <c r="K27" s="147">
        <v>-1430786</v>
      </c>
      <c r="L27" s="147">
        <v>-249098</v>
      </c>
      <c r="M27" s="147">
        <v>-373803</v>
      </c>
      <c r="N27" s="147">
        <v>-399102</v>
      </c>
      <c r="O27" s="147">
        <v>-1559331</v>
      </c>
      <c r="P27" s="147">
        <v>-374874</v>
      </c>
      <c r="Q27" s="147">
        <v>-377017</v>
      </c>
      <c r="R27" s="147">
        <v>-279608</v>
      </c>
      <c r="S27" s="147">
        <v>-1338904</v>
      </c>
      <c r="T27" s="147">
        <v>-202290</v>
      </c>
      <c r="U27" s="147">
        <v>-413584</v>
      </c>
      <c r="V27" s="147">
        <v>-298349</v>
      </c>
      <c r="W27" s="147">
        <v>-845081</v>
      </c>
      <c r="X27" s="147">
        <v>-306513</v>
      </c>
      <c r="Y27" s="147">
        <v>-164541</v>
      </c>
      <c r="Z27" s="147">
        <v>-306097</v>
      </c>
      <c r="AA27" s="147">
        <v>-1122069</v>
      </c>
      <c r="AB27" s="147">
        <v>-109534</v>
      </c>
      <c r="AC27" s="147">
        <v>-262118</v>
      </c>
      <c r="AD27" s="147">
        <v>-354184</v>
      </c>
    </row>
    <row r="28" spans="2:30" x14ac:dyDescent="0.25">
      <c r="B28" s="56"/>
      <c r="C28" s="14"/>
      <c r="D28" s="14"/>
      <c r="E28" s="14"/>
      <c r="F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 t="s">
        <v>102</v>
      </c>
      <c r="W28" s="14"/>
      <c r="X28" s="14"/>
      <c r="Y28" s="14"/>
      <c r="Z28" s="14"/>
      <c r="AA28" s="14"/>
      <c r="AB28" s="14"/>
      <c r="AC28" s="14"/>
      <c r="AD28" s="14"/>
    </row>
    <row r="29" spans="2:30" ht="25.5" x14ac:dyDescent="0.25">
      <c r="B29" s="13" t="s">
        <v>239</v>
      </c>
      <c r="C29" s="65">
        <f>C27+C20</f>
        <v>1409590</v>
      </c>
      <c r="D29" s="65">
        <v>706263</v>
      </c>
      <c r="E29" s="65">
        <v>3433312</v>
      </c>
      <c r="F29" s="65">
        <v>2884986</v>
      </c>
      <c r="H29" s="65">
        <v>496474</v>
      </c>
      <c r="I29" s="65">
        <v>955387</v>
      </c>
      <c r="J29" s="65">
        <v>571861</v>
      </c>
      <c r="K29" s="65">
        <v>2884986</v>
      </c>
      <c r="L29" s="65">
        <v>543291</v>
      </c>
      <c r="M29" s="65">
        <v>1105141</v>
      </c>
      <c r="N29" s="65">
        <v>530291</v>
      </c>
      <c r="O29" s="65">
        <v>2269734</v>
      </c>
      <c r="P29" s="65">
        <v>630329</v>
      </c>
      <c r="Q29" s="65">
        <v>491449</v>
      </c>
      <c r="R29" s="65">
        <v>580848</v>
      </c>
      <c r="S29" s="65">
        <v>1492156</v>
      </c>
      <c r="T29" s="65">
        <v>670732</v>
      </c>
      <c r="U29" s="65">
        <v>-1092297</v>
      </c>
      <c r="V29" s="65">
        <v>479154</v>
      </c>
      <c r="W29" s="65">
        <v>2362936</v>
      </c>
      <c r="X29" s="65">
        <v>551871</v>
      </c>
      <c r="Y29" s="65">
        <v>424711</v>
      </c>
      <c r="Z29" s="65">
        <v>581046</v>
      </c>
      <c r="AA29" s="65">
        <v>1622899</v>
      </c>
      <c r="AB29" s="65">
        <v>635579</v>
      </c>
      <c r="AC29" s="65">
        <v>364645</v>
      </c>
      <c r="AD29" s="65">
        <v>331634</v>
      </c>
    </row>
    <row r="30" spans="2:30" x14ac:dyDescent="0.25">
      <c r="B30" s="56" t="s">
        <v>240</v>
      </c>
      <c r="C30" s="14">
        <v>193935</v>
      </c>
      <c r="D30" s="64">
        <v>160780</v>
      </c>
      <c r="E30" s="64">
        <v>793041</v>
      </c>
      <c r="F30" s="64">
        <v>984588</v>
      </c>
      <c r="G30" s="41"/>
      <c r="H30" s="14">
        <v>203320</v>
      </c>
      <c r="I30" s="14">
        <v>232834</v>
      </c>
      <c r="J30" s="14">
        <v>166155</v>
      </c>
      <c r="K30" s="64">
        <v>984588</v>
      </c>
      <c r="L30" s="64">
        <v>133816</v>
      </c>
      <c r="M30" s="64">
        <v>566796</v>
      </c>
      <c r="N30" s="64">
        <v>123196</v>
      </c>
      <c r="O30" s="64">
        <v>583789</v>
      </c>
      <c r="P30" s="64">
        <v>159821</v>
      </c>
      <c r="Q30" s="64">
        <v>189527</v>
      </c>
      <c r="R30" s="64">
        <v>124238</v>
      </c>
      <c r="S30" s="64">
        <v>790885</v>
      </c>
      <c r="T30" s="64">
        <v>195706</v>
      </c>
      <c r="U30" s="64">
        <v>218830</v>
      </c>
      <c r="V30" s="64">
        <v>186327</v>
      </c>
      <c r="W30" s="64">
        <v>657355</v>
      </c>
      <c r="X30" s="64">
        <v>186487</v>
      </c>
      <c r="Y30" s="64">
        <v>185337</v>
      </c>
      <c r="Z30" s="64">
        <v>126899</v>
      </c>
      <c r="AA30" s="64">
        <v>520191</v>
      </c>
      <c r="AB30" s="64">
        <v>128498</v>
      </c>
      <c r="AC30" s="64">
        <v>156874</v>
      </c>
      <c r="AD30" s="64">
        <v>128024</v>
      </c>
    </row>
    <row r="31" spans="2:30" x14ac:dyDescent="0.25">
      <c r="B31" s="56" t="s">
        <v>241</v>
      </c>
      <c r="C31" s="64">
        <v>-412237</v>
      </c>
      <c r="D31" s="64">
        <v>-298677</v>
      </c>
      <c r="E31" s="64">
        <v>-1679342</v>
      </c>
      <c r="F31" s="64">
        <v>-1001403</v>
      </c>
      <c r="G31" s="41"/>
      <c r="H31" s="64">
        <v>-411780</v>
      </c>
      <c r="I31" s="64">
        <v>-490277</v>
      </c>
      <c r="J31" s="64">
        <v>-368251</v>
      </c>
      <c r="K31" s="64">
        <v>-1001403</v>
      </c>
      <c r="L31" s="64">
        <v>-209412</v>
      </c>
      <c r="M31" s="64">
        <v>-261338</v>
      </c>
      <c r="N31" s="64">
        <v>-231976</v>
      </c>
      <c r="O31" s="64">
        <v>-836914</v>
      </c>
      <c r="P31" s="64">
        <v>-259250</v>
      </c>
      <c r="Q31" s="64">
        <v>-177962</v>
      </c>
      <c r="R31" s="64">
        <v>-216586</v>
      </c>
      <c r="S31" s="64">
        <v>-1906130</v>
      </c>
      <c r="T31" s="64">
        <v>-184241</v>
      </c>
      <c r="U31" s="64">
        <v>-551217</v>
      </c>
      <c r="V31" s="64">
        <v>-161524</v>
      </c>
      <c r="W31" s="64">
        <v>-664887</v>
      </c>
      <c r="X31" s="64">
        <v>-183881</v>
      </c>
      <c r="Y31" s="64">
        <v>-135424</v>
      </c>
      <c r="Z31" s="64">
        <v>-166354</v>
      </c>
      <c r="AA31" s="64">
        <v>-511223</v>
      </c>
      <c r="AB31" s="64">
        <v>-125150</v>
      </c>
      <c r="AC31" s="64">
        <v>-97803</v>
      </c>
      <c r="AD31" s="64">
        <v>-162440</v>
      </c>
    </row>
    <row r="32" spans="2:30" x14ac:dyDescent="0.25">
      <c r="B32" s="56"/>
      <c r="C32" s="147">
        <f>SUM(C30:C31)</f>
        <v>-218302</v>
      </c>
      <c r="D32" s="147">
        <v>-137897</v>
      </c>
      <c r="E32" s="147">
        <v>-886301</v>
      </c>
      <c r="F32" s="147">
        <v>-16815</v>
      </c>
      <c r="G32" s="41"/>
      <c r="H32" s="147">
        <v>-208460</v>
      </c>
      <c r="I32" s="147">
        <v>-257443</v>
      </c>
      <c r="J32" s="147">
        <v>-202096</v>
      </c>
      <c r="K32" s="147">
        <v>-16815</v>
      </c>
      <c r="L32" s="147">
        <v>-75596</v>
      </c>
      <c r="M32" s="147">
        <v>305458</v>
      </c>
      <c r="N32" s="147">
        <v>-108780</v>
      </c>
      <c r="O32" s="147">
        <v>-253125</v>
      </c>
      <c r="P32" s="147">
        <v>-99429</v>
      </c>
      <c r="Q32" s="147">
        <v>11565</v>
      </c>
      <c r="R32" s="147">
        <v>-92348</v>
      </c>
      <c r="S32" s="147">
        <v>-1115245</v>
      </c>
      <c r="T32" s="147">
        <v>11465</v>
      </c>
      <c r="U32" s="147">
        <v>-332387</v>
      </c>
      <c r="V32" s="147">
        <v>24803</v>
      </c>
      <c r="W32" s="147">
        <v>-7532</v>
      </c>
      <c r="X32" s="147">
        <v>2606</v>
      </c>
      <c r="Y32" s="147">
        <v>49913</v>
      </c>
      <c r="Z32" s="147">
        <v>-39455</v>
      </c>
      <c r="AA32" s="147">
        <v>8968</v>
      </c>
      <c r="AB32" s="147">
        <v>3348</v>
      </c>
      <c r="AC32" s="147">
        <v>59071</v>
      </c>
      <c r="AD32" s="147">
        <v>-34416</v>
      </c>
    </row>
    <row r="33" spans="2:30" x14ac:dyDescent="0.25">
      <c r="B33" s="56"/>
      <c r="C33" s="64"/>
      <c r="D33" s="146"/>
      <c r="E33" s="146"/>
      <c r="F33" s="146"/>
      <c r="G33" s="41"/>
      <c r="H33" s="64"/>
      <c r="I33" s="64"/>
      <c r="J33" s="64"/>
      <c r="K33" s="64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</row>
    <row r="34" spans="2:30" x14ac:dyDescent="0.25">
      <c r="B34" s="13" t="s">
        <v>242</v>
      </c>
      <c r="C34" s="143">
        <f>C29+C32</f>
        <v>1191288</v>
      </c>
      <c r="D34" s="143">
        <f>D29+D32</f>
        <v>568366</v>
      </c>
      <c r="E34" s="65">
        <v>2547011</v>
      </c>
      <c r="F34" s="65">
        <v>2868171</v>
      </c>
      <c r="G34" s="41"/>
      <c r="H34" s="143">
        <v>288014</v>
      </c>
      <c r="I34" s="143">
        <v>697944</v>
      </c>
      <c r="J34" s="143">
        <v>369765</v>
      </c>
      <c r="K34" s="143">
        <v>2868171</v>
      </c>
      <c r="L34" s="65">
        <v>467695</v>
      </c>
      <c r="M34" s="65">
        <v>1410599</v>
      </c>
      <c r="N34" s="65">
        <v>421511</v>
      </c>
      <c r="O34" s="65">
        <v>2016609</v>
      </c>
      <c r="P34" s="65">
        <v>530900</v>
      </c>
      <c r="Q34" s="65">
        <v>503014</v>
      </c>
      <c r="R34" s="65">
        <v>488500</v>
      </c>
      <c r="S34" s="65">
        <v>376911</v>
      </c>
      <c r="T34" s="65">
        <v>682197</v>
      </c>
      <c r="U34" s="65">
        <v>-1424684</v>
      </c>
      <c r="V34" s="65">
        <v>503957</v>
      </c>
      <c r="W34" s="65">
        <v>2355404</v>
      </c>
      <c r="X34" s="65">
        <v>554477</v>
      </c>
      <c r="Y34" s="65">
        <v>474624</v>
      </c>
      <c r="Z34" s="65">
        <v>541591</v>
      </c>
      <c r="AA34" s="65">
        <v>1631867</v>
      </c>
      <c r="AB34" s="65">
        <v>638927</v>
      </c>
      <c r="AC34" s="65">
        <v>423716</v>
      </c>
      <c r="AD34" s="65">
        <v>297218</v>
      </c>
    </row>
    <row r="35" spans="2:30" x14ac:dyDescent="0.25">
      <c r="B35" s="56"/>
      <c r="C35" s="14">
        <v>0</v>
      </c>
      <c r="D35" s="64">
        <v>0</v>
      </c>
      <c r="E35" s="64"/>
      <c r="F35" s="64"/>
      <c r="H35" s="14"/>
      <c r="I35" s="14"/>
      <c r="J35" s="1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 t="s">
        <v>102</v>
      </c>
      <c r="W35" s="64"/>
      <c r="X35" s="64"/>
      <c r="Y35" s="64"/>
      <c r="Z35" s="64"/>
      <c r="AA35" s="64"/>
      <c r="AB35" s="64"/>
      <c r="AC35" s="64"/>
      <c r="AD35" s="64"/>
    </row>
    <row r="36" spans="2:30" x14ac:dyDescent="0.25">
      <c r="B36" s="56" t="s">
        <v>243</v>
      </c>
      <c r="C36" s="64">
        <v>93375</v>
      </c>
      <c r="D36" s="14">
        <v>-78630</v>
      </c>
      <c r="E36" s="14">
        <v>-103085</v>
      </c>
      <c r="F36" s="14">
        <v>-252904</v>
      </c>
      <c r="H36" s="64">
        <v>-37105</v>
      </c>
      <c r="I36" s="64">
        <v>-103051</v>
      </c>
      <c r="J36" s="64">
        <v>-56304</v>
      </c>
      <c r="K36" s="14">
        <v>-252904</v>
      </c>
      <c r="L36" s="14">
        <v>-43117</v>
      </c>
      <c r="M36" s="14">
        <v>-56088</v>
      </c>
      <c r="N36" s="14">
        <v>-75069</v>
      </c>
      <c r="O36" s="14">
        <v>-252278</v>
      </c>
      <c r="P36" s="14">
        <v>-22959</v>
      </c>
      <c r="Q36" s="14">
        <v>2843</v>
      </c>
      <c r="R36" s="14">
        <v>-153349</v>
      </c>
      <c r="S36" s="14">
        <v>-548585</v>
      </c>
      <c r="T36" s="14">
        <v>-181669</v>
      </c>
      <c r="U36" s="14">
        <v>0</v>
      </c>
      <c r="V36" s="14">
        <v>-155798</v>
      </c>
      <c r="W36" s="14">
        <v>-632400</v>
      </c>
      <c r="X36" s="14">
        <v>-185106</v>
      </c>
      <c r="Y36" s="14">
        <v>-130237</v>
      </c>
      <c r="Z36" s="14">
        <v>-166683</v>
      </c>
      <c r="AA36" s="14">
        <v>-430401</v>
      </c>
      <c r="AB36" s="14">
        <v>-100093</v>
      </c>
      <c r="AC36" s="14">
        <v>-167861</v>
      </c>
      <c r="AD36" s="14">
        <v>-116958</v>
      </c>
    </row>
    <row r="37" spans="2:30" x14ac:dyDescent="0.25">
      <c r="B37" s="56" t="s">
        <v>244</v>
      </c>
      <c r="C37" s="64">
        <v>-307301</v>
      </c>
      <c r="D37" s="64">
        <v>-37978</v>
      </c>
      <c r="E37" s="64">
        <v>-322753</v>
      </c>
      <c r="F37" s="64">
        <v>-409012</v>
      </c>
      <c r="H37" s="64">
        <v>31190</v>
      </c>
      <c r="I37" s="64">
        <v>-44339</v>
      </c>
      <c r="J37" s="64">
        <v>-2303</v>
      </c>
      <c r="K37" s="64">
        <v>-409012</v>
      </c>
      <c r="L37" s="64">
        <v>-52855</v>
      </c>
      <c r="M37" s="64">
        <v>-294075</v>
      </c>
      <c r="N37" s="64">
        <v>-24104</v>
      </c>
      <c r="O37" s="64">
        <v>-152871</v>
      </c>
      <c r="P37" s="64">
        <v>-32014</v>
      </c>
      <c r="Q37" s="64">
        <v>-140418</v>
      </c>
      <c r="R37" s="64">
        <v>34379</v>
      </c>
      <c r="S37" s="64">
        <v>615149</v>
      </c>
      <c r="T37" s="64">
        <v>6400</v>
      </c>
      <c r="U37" s="64">
        <v>524406</v>
      </c>
      <c r="V37" s="64">
        <v>27768</v>
      </c>
      <c r="W37" s="64">
        <v>-22463</v>
      </c>
      <c r="X37" s="64">
        <v>30603</v>
      </c>
      <c r="Y37" s="64">
        <v>3254</v>
      </c>
      <c r="Z37" s="64">
        <v>17244</v>
      </c>
      <c r="AA37" s="64">
        <v>88</v>
      </c>
      <c r="AB37" s="64">
        <v>-80461</v>
      </c>
      <c r="AC37" s="64">
        <v>26946</v>
      </c>
      <c r="AD37" s="64">
        <v>16329</v>
      </c>
    </row>
    <row r="38" spans="2:30" ht="15.75" thickBot="1" x14ac:dyDescent="0.3">
      <c r="B38" s="13" t="s">
        <v>245</v>
      </c>
      <c r="C38" s="82">
        <f>SUM(C34:C37)</f>
        <v>977362</v>
      </c>
      <c r="D38" s="82">
        <v>451758</v>
      </c>
      <c r="E38" s="82">
        <v>2121173</v>
      </c>
      <c r="F38" s="82">
        <v>2206255</v>
      </c>
      <c r="H38" s="82">
        <v>282099</v>
      </c>
      <c r="I38" s="82">
        <v>550554</v>
      </c>
      <c r="J38" s="82">
        <v>311158</v>
      </c>
      <c r="K38" s="82">
        <v>2206255</v>
      </c>
      <c r="L38" s="82">
        <v>371723</v>
      </c>
      <c r="M38" s="82">
        <v>1060436</v>
      </c>
      <c r="N38" s="82">
        <v>322338</v>
      </c>
      <c r="O38" s="82">
        <v>1611460</v>
      </c>
      <c r="P38" s="82">
        <v>475927</v>
      </c>
      <c r="Q38" s="82">
        <v>365439</v>
      </c>
      <c r="R38" s="82">
        <v>369530</v>
      </c>
      <c r="S38" s="82">
        <v>443475</v>
      </c>
      <c r="T38" s="82">
        <v>506928</v>
      </c>
      <c r="U38" s="82">
        <v>-900278</v>
      </c>
      <c r="V38" s="82">
        <v>375927</v>
      </c>
      <c r="W38" s="82">
        <v>1700541</v>
      </c>
      <c r="X38" s="82">
        <v>399974</v>
      </c>
      <c r="Y38" s="82">
        <v>347641</v>
      </c>
      <c r="Z38" s="82">
        <v>392152</v>
      </c>
      <c r="AA38" s="82">
        <v>1201554</v>
      </c>
      <c r="AB38" s="82">
        <v>458373</v>
      </c>
      <c r="AC38" s="82">
        <v>282801</v>
      </c>
      <c r="AD38" s="82">
        <v>196589</v>
      </c>
    </row>
    <row r="39" spans="2:30" ht="15.75" thickTop="1" x14ac:dyDescent="0.25">
      <c r="B39" s="13" t="s">
        <v>246</v>
      </c>
      <c r="C39" s="114">
        <v>0.41429207195245987</v>
      </c>
      <c r="D39" s="114">
        <v>0.19149481752011982</v>
      </c>
      <c r="E39" s="114">
        <v>0.9</v>
      </c>
      <c r="F39" s="114">
        <v>0.93520512891382546</v>
      </c>
      <c r="H39" s="114">
        <v>0.12</v>
      </c>
      <c r="I39" s="114">
        <v>0.23</v>
      </c>
      <c r="J39" s="114">
        <v>0.13</v>
      </c>
      <c r="K39" s="114">
        <f>K38/2359113452*1000</f>
        <v>0.93520512891382546</v>
      </c>
      <c r="L39" s="114">
        <v>0.16</v>
      </c>
      <c r="M39" s="114">
        <v>0.45</v>
      </c>
      <c r="N39" s="114">
        <v>0.14000000000000001</v>
      </c>
      <c r="O39" s="114">
        <v>0.68307863644024525</v>
      </c>
      <c r="P39" s="114">
        <v>0.2</v>
      </c>
      <c r="Q39" s="114">
        <v>0.15</v>
      </c>
      <c r="R39" s="114">
        <v>0.16</v>
      </c>
      <c r="S39" s="114">
        <v>0.19</v>
      </c>
      <c r="T39" s="114">
        <v>0.21</v>
      </c>
      <c r="U39" s="114">
        <v>-0.38</v>
      </c>
      <c r="V39" s="114">
        <v>0.16</v>
      </c>
      <c r="W39" s="114">
        <v>0.72</v>
      </c>
      <c r="X39" s="114">
        <v>0.17</v>
      </c>
      <c r="Y39" s="114">
        <v>0.15</v>
      </c>
      <c r="Z39" s="114">
        <v>0.17</v>
      </c>
      <c r="AA39" s="114">
        <v>0.51</v>
      </c>
      <c r="AB39" s="114">
        <v>0.19</v>
      </c>
      <c r="AC39" s="114">
        <v>0.12</v>
      </c>
      <c r="AD39" s="114">
        <v>0.08</v>
      </c>
    </row>
    <row r="40" spans="2:30" x14ac:dyDescent="0.25">
      <c r="C40" s="45"/>
      <c r="D40" s="45"/>
      <c r="K40" s="189"/>
      <c r="N40" s="12"/>
    </row>
    <row r="41" spans="2:30" x14ac:dyDescent="0.25">
      <c r="B41" s="207"/>
      <c r="C41" s="207"/>
      <c r="D41" s="207"/>
      <c r="E41" s="207"/>
      <c r="F41" s="20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</row>
    <row r="42" spans="2:30" x14ac:dyDescent="0.25">
      <c r="B42" s="207"/>
      <c r="C42" s="207"/>
      <c r="D42" s="207"/>
      <c r="E42" s="207"/>
      <c r="F42" s="20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</row>
    <row r="43" spans="2:30" x14ac:dyDescent="0.25">
      <c r="B43" s="207"/>
      <c r="C43" s="207"/>
      <c r="D43" s="207"/>
      <c r="E43" s="207"/>
      <c r="F43" s="207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</row>
    <row r="44" spans="2:30" x14ac:dyDescent="0.25">
      <c r="B44" s="207"/>
      <c r="C44" s="282"/>
      <c r="D44" s="207"/>
      <c r="E44" s="207"/>
      <c r="F44" s="207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2:30" x14ac:dyDescent="0.25">
      <c r="B45" s="207"/>
      <c r="C45" s="207"/>
      <c r="D45" s="207"/>
      <c r="E45" s="207"/>
      <c r="F45" s="207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</row>
    <row r="46" spans="2:30" x14ac:dyDescent="0.25">
      <c r="B46" s="207"/>
      <c r="C46" s="207"/>
      <c r="D46" s="207"/>
      <c r="E46" s="207"/>
      <c r="F46" s="207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</row>
    <row r="47" spans="2:30" x14ac:dyDescent="0.25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</row>
    <row r="48" spans="2:30" x14ac:dyDescent="0.25"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</row>
    <row r="49" spans="13:15" x14ac:dyDescent="0.25">
      <c r="M49" s="41"/>
      <c r="O49" s="41"/>
    </row>
    <row r="50" spans="13:15" x14ac:dyDescent="0.25">
      <c r="M50" s="41"/>
      <c r="O50" s="41"/>
    </row>
    <row r="51" spans="13:15" x14ac:dyDescent="0.25">
      <c r="M51" s="41"/>
      <c r="O51" s="41"/>
    </row>
    <row r="52" spans="13:15" x14ac:dyDescent="0.25">
      <c r="M52" s="41"/>
      <c r="O52" s="41"/>
    </row>
    <row r="53" spans="13:15" x14ac:dyDescent="0.25">
      <c r="M53" s="41"/>
      <c r="O53" s="41"/>
    </row>
    <row r="54" spans="13:15" x14ac:dyDescent="0.25">
      <c r="M54" s="41"/>
      <c r="O54" s="41"/>
    </row>
    <row r="55" spans="13:15" x14ac:dyDescent="0.25">
      <c r="M55" s="41"/>
      <c r="O55" s="41"/>
    </row>
    <row r="56" spans="13:15" x14ac:dyDescent="0.25">
      <c r="M56" s="41"/>
      <c r="O56" s="41"/>
    </row>
    <row r="57" spans="13:15" x14ac:dyDescent="0.25">
      <c r="M57" s="41"/>
      <c r="O57" s="41"/>
    </row>
    <row r="58" spans="13:15" x14ac:dyDescent="0.25">
      <c r="M58" s="41"/>
      <c r="O58" s="41"/>
    </row>
    <row r="59" spans="13:15" x14ac:dyDescent="0.25">
      <c r="M59" s="41"/>
      <c r="O59" s="41"/>
    </row>
    <row r="60" spans="13:15" x14ac:dyDescent="0.25">
      <c r="M60" s="41"/>
      <c r="O60" s="41"/>
    </row>
    <row r="61" spans="13:15" x14ac:dyDescent="0.25">
      <c r="M61" s="41"/>
      <c r="O61" s="41"/>
    </row>
    <row r="62" spans="13:15" x14ac:dyDescent="0.25">
      <c r="M62" s="41"/>
      <c r="O62" s="41"/>
    </row>
    <row r="63" spans="13:15" x14ac:dyDescent="0.25">
      <c r="M63" s="41"/>
      <c r="O63" s="41"/>
    </row>
    <row r="64" spans="13:15" x14ac:dyDescent="0.25">
      <c r="M64" s="41"/>
      <c r="O64" s="41"/>
    </row>
    <row r="65" spans="13:15" x14ac:dyDescent="0.25">
      <c r="M65" s="41"/>
      <c r="O65" s="41"/>
    </row>
    <row r="66" spans="13:15" x14ac:dyDescent="0.25">
      <c r="M66" s="41"/>
      <c r="O66" s="41"/>
    </row>
    <row r="67" spans="13:15" x14ac:dyDescent="0.25">
      <c r="M67" s="41"/>
      <c r="O67" s="41"/>
    </row>
    <row r="68" spans="13:15" x14ac:dyDescent="0.25">
      <c r="M68" s="41"/>
      <c r="O68" s="41"/>
    </row>
    <row r="69" spans="13:15" x14ac:dyDescent="0.25">
      <c r="M69" s="41"/>
      <c r="O69" s="41"/>
    </row>
    <row r="70" spans="13:15" x14ac:dyDescent="0.25">
      <c r="M70" s="41"/>
      <c r="O70" s="41"/>
    </row>
    <row r="71" spans="13:15" x14ac:dyDescent="0.25">
      <c r="M71" s="41"/>
      <c r="O71" s="41"/>
    </row>
    <row r="72" spans="13:15" x14ac:dyDescent="0.25">
      <c r="M72" s="41"/>
      <c r="O72" s="41"/>
    </row>
    <row r="73" spans="13:15" x14ac:dyDescent="0.25">
      <c r="M73" s="41"/>
      <c r="O73" s="41"/>
    </row>
  </sheetData>
  <mergeCells count="8">
    <mergeCell ref="B5:B7"/>
    <mergeCell ref="C9:D9"/>
    <mergeCell ref="E9:F9"/>
    <mergeCell ref="B10:B11"/>
    <mergeCell ref="C10:C11"/>
    <mergeCell ref="D10:D11"/>
    <mergeCell ref="E10:E11"/>
    <mergeCell ref="F10:F11"/>
  </mergeCells>
  <conditionalFormatting sqref="B12:F39">
    <cfRule type="expression" dxfId="3" priority="2">
      <formula>MOD(ROW(),2)=0</formula>
    </cfRule>
  </conditionalFormatting>
  <conditionalFormatting sqref="C40:D40">
    <cfRule type="cellIs" dxfId="2" priority="20" operator="notEqual">
      <formula>0</formula>
    </cfRule>
  </conditionalFormatting>
  <conditionalFormatting sqref="H12:AD39">
    <cfRule type="expression" dxfId="1" priority="5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1:J89"/>
  <sheetViews>
    <sheetView showGridLines="0" showRowColHeaders="0" topLeftCell="A2" zoomScale="85" zoomScaleNormal="85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72.5703125" customWidth="1"/>
    <col min="3" max="3" width="23.7109375" customWidth="1"/>
    <col min="4" max="4" width="22.5703125" customWidth="1"/>
    <col min="5" max="7" width="10.5703125" bestFit="1" customWidth="1"/>
  </cols>
  <sheetData>
    <row r="1" spans="1:4" ht="15" hidden="1" customHeight="1" x14ac:dyDescent="0.25"/>
    <row r="10" spans="1:4" ht="9.6" customHeight="1" x14ac:dyDescent="0.25">
      <c r="B10" s="313"/>
      <c r="C10" s="313"/>
      <c r="D10" s="313"/>
    </row>
    <row r="11" spans="1:4" ht="15" customHeight="1" x14ac:dyDescent="0.25">
      <c r="B11" s="6" t="s">
        <v>21</v>
      </c>
      <c r="C11" s="6"/>
      <c r="D11" s="330"/>
    </row>
    <row r="12" spans="1:4" ht="36.6" customHeight="1" x14ac:dyDescent="0.25">
      <c r="B12" s="88"/>
      <c r="C12" s="43">
        <v>2025</v>
      </c>
      <c r="D12" s="43">
        <v>2024</v>
      </c>
    </row>
    <row r="13" spans="1:4" ht="21" customHeight="1" x14ac:dyDescent="0.25">
      <c r="B13" s="13" t="s">
        <v>247</v>
      </c>
      <c r="C13" s="89"/>
      <c r="D13" s="89"/>
    </row>
    <row r="14" spans="1:4" ht="21" customHeight="1" x14ac:dyDescent="0.25">
      <c r="B14" s="97" t="s">
        <v>219</v>
      </c>
      <c r="C14" s="89">
        <v>2121173</v>
      </c>
      <c r="D14" s="89">
        <v>2206255</v>
      </c>
    </row>
    <row r="15" spans="1:4" ht="21" customHeight="1" x14ac:dyDescent="0.25">
      <c r="B15" s="98" t="s">
        <v>312</v>
      </c>
      <c r="C15" s="89"/>
      <c r="D15" s="89"/>
    </row>
    <row r="16" spans="1:4" ht="21" customHeight="1" x14ac:dyDescent="0.25">
      <c r="A16" s="200"/>
      <c r="B16" s="112" t="s">
        <v>82</v>
      </c>
      <c r="C16" s="89">
        <v>-578059</v>
      </c>
      <c r="D16" s="89">
        <v>325124</v>
      </c>
    </row>
    <row r="17" spans="1:6" ht="21" customHeight="1" x14ac:dyDescent="0.25">
      <c r="A17" s="200"/>
      <c r="B17" s="112" t="s">
        <v>222</v>
      </c>
      <c r="C17" s="89">
        <v>1054327</v>
      </c>
      <c r="D17" s="89">
        <v>921920</v>
      </c>
    </row>
    <row r="18" spans="1:6" ht="27.75" customHeight="1" x14ac:dyDescent="0.25">
      <c r="A18" s="200"/>
      <c r="B18" s="112" t="s">
        <v>248</v>
      </c>
      <c r="C18" s="89">
        <v>158305</v>
      </c>
      <c r="D18" s="89">
        <v>202456</v>
      </c>
    </row>
    <row r="19" spans="1:6" ht="21" customHeight="1" x14ac:dyDescent="0.25">
      <c r="A19" s="200"/>
      <c r="B19" s="112" t="s">
        <v>249</v>
      </c>
      <c r="C19" s="89">
        <v>493583</v>
      </c>
      <c r="D19" s="89">
        <v>-205366</v>
      </c>
    </row>
    <row r="20" spans="1:6" ht="21" customHeight="1" x14ac:dyDescent="0.25">
      <c r="A20" s="200"/>
      <c r="B20" s="112" t="s">
        <v>250</v>
      </c>
      <c r="C20" s="89">
        <v>-208757</v>
      </c>
      <c r="D20" s="89">
        <v>-512852</v>
      </c>
    </row>
    <row r="21" spans="1:6" ht="21" customHeight="1" x14ac:dyDescent="0.25">
      <c r="A21" s="200"/>
      <c r="B21" s="220" t="s">
        <v>335</v>
      </c>
      <c r="C21" s="89">
        <v>15226</v>
      </c>
      <c r="D21" s="89">
        <v>10601</v>
      </c>
    </row>
    <row r="22" spans="1:6" ht="21" customHeight="1" x14ac:dyDescent="0.25">
      <c r="A22" s="200"/>
      <c r="B22" s="112" t="s">
        <v>251</v>
      </c>
      <c r="C22" s="89">
        <v>132218</v>
      </c>
      <c r="D22" s="89">
        <v>63384</v>
      </c>
    </row>
    <row r="23" spans="1:6" ht="21" customHeight="1" x14ac:dyDescent="0.25">
      <c r="A23" s="200"/>
      <c r="B23" s="112" t="s">
        <v>252</v>
      </c>
      <c r="C23" s="89">
        <v>1174692</v>
      </c>
      <c r="D23" s="89">
        <v>907366</v>
      </c>
    </row>
    <row r="24" spans="1:6" ht="21" customHeight="1" x14ac:dyDescent="0.25">
      <c r="A24" s="200"/>
      <c r="B24" s="112" t="s">
        <v>253</v>
      </c>
      <c r="C24" s="89" t="s">
        <v>59</v>
      </c>
      <c r="D24" s="89">
        <v>-410626</v>
      </c>
    </row>
    <row r="25" spans="1:6" ht="21" customHeight="1" x14ac:dyDescent="0.25">
      <c r="A25" s="200"/>
      <c r="B25" s="112" t="s">
        <v>254</v>
      </c>
      <c r="C25" s="89">
        <v>-117161</v>
      </c>
      <c r="D25" s="89">
        <v>-104417</v>
      </c>
    </row>
    <row r="26" spans="1:6" ht="21" customHeight="1" x14ac:dyDescent="0.25">
      <c r="A26" s="200"/>
      <c r="B26" s="112" t="s">
        <v>255</v>
      </c>
      <c r="C26" s="89">
        <v>23475</v>
      </c>
      <c r="D26" s="89">
        <v>14320</v>
      </c>
    </row>
    <row r="27" spans="1:6" ht="25.5" x14ac:dyDescent="0.25">
      <c r="A27" s="200"/>
      <c r="B27" s="112" t="s">
        <v>313</v>
      </c>
      <c r="C27" s="89">
        <v>-505758</v>
      </c>
      <c r="D27" s="89">
        <v>-423293</v>
      </c>
    </row>
    <row r="28" spans="1:6" ht="27" customHeight="1" x14ac:dyDescent="0.25">
      <c r="A28" s="200"/>
      <c r="B28" s="205" t="s">
        <v>256</v>
      </c>
      <c r="C28" s="64">
        <v>425838</v>
      </c>
      <c r="D28" s="64">
        <v>661916</v>
      </c>
    </row>
    <row r="29" spans="1:6" ht="27" customHeight="1" x14ac:dyDescent="0.25">
      <c r="A29" s="200"/>
      <c r="B29" s="243" t="s">
        <v>186</v>
      </c>
      <c r="C29" s="244">
        <v>-922150</v>
      </c>
      <c r="D29" s="100" t="s">
        <v>59</v>
      </c>
    </row>
    <row r="30" spans="1:6" ht="21" customHeight="1" x14ac:dyDescent="0.25">
      <c r="A30" s="200"/>
      <c r="B30" s="243" t="s">
        <v>350</v>
      </c>
      <c r="C30" s="206">
        <v>-40296</v>
      </c>
      <c r="D30" s="245">
        <v>0</v>
      </c>
    </row>
    <row r="31" spans="1:6" ht="21" customHeight="1" x14ac:dyDescent="0.25">
      <c r="A31" s="201"/>
      <c r="B31" s="204"/>
      <c r="C31" s="65">
        <v>3226656</v>
      </c>
      <c r="D31" s="65">
        <v>3656788</v>
      </c>
      <c r="F31" s="41"/>
    </row>
    <row r="32" spans="1:6" ht="21" customHeight="1" x14ac:dyDescent="0.25">
      <c r="A32" s="201"/>
      <c r="B32" s="204"/>
      <c r="C32" s="65"/>
      <c r="D32" s="65"/>
    </row>
    <row r="33" spans="1:10" ht="26.25" customHeight="1" x14ac:dyDescent="0.25">
      <c r="B33" s="101" t="s">
        <v>314</v>
      </c>
      <c r="C33" s="64"/>
      <c r="D33" s="64"/>
    </row>
    <row r="34" spans="1:10" ht="21" customHeight="1" x14ac:dyDescent="0.25">
      <c r="A34" s="200"/>
      <c r="B34" s="142" t="s">
        <v>257</v>
      </c>
      <c r="C34" s="64">
        <v>-295684</v>
      </c>
      <c r="D34" s="64">
        <v>-533663</v>
      </c>
    </row>
    <row r="35" spans="1:10" ht="18" customHeight="1" x14ac:dyDescent="0.25">
      <c r="A35" s="200"/>
      <c r="B35" s="97" t="s">
        <v>258</v>
      </c>
      <c r="C35" s="89">
        <v>-160714</v>
      </c>
      <c r="D35" s="89">
        <v>-49259</v>
      </c>
    </row>
    <row r="36" spans="1:10" x14ac:dyDescent="0.25">
      <c r="A36" s="200"/>
      <c r="B36" s="97" t="s">
        <v>259</v>
      </c>
      <c r="C36" s="89">
        <v>-15647</v>
      </c>
      <c r="D36" s="89">
        <v>-95973</v>
      </c>
    </row>
    <row r="37" spans="1:10" ht="21" customHeight="1" x14ac:dyDescent="0.25">
      <c r="A37" s="200"/>
      <c r="B37" s="97" t="s">
        <v>194</v>
      </c>
      <c r="C37" s="89">
        <v>15158</v>
      </c>
      <c r="D37" s="89">
        <v>25894</v>
      </c>
    </row>
    <row r="38" spans="1:10" ht="21" customHeight="1" x14ac:dyDescent="0.25">
      <c r="A38" s="200"/>
      <c r="B38" s="97" t="s">
        <v>185</v>
      </c>
      <c r="C38" s="89">
        <v>-43444</v>
      </c>
      <c r="D38" s="89">
        <v>-36497</v>
      </c>
    </row>
    <row r="39" spans="1:10" ht="21" customHeight="1" x14ac:dyDescent="0.25">
      <c r="A39" s="200"/>
      <c r="B39" s="97" t="s">
        <v>186</v>
      </c>
      <c r="C39" s="89">
        <v>515315</v>
      </c>
      <c r="D39" s="89" t="s">
        <v>59</v>
      </c>
    </row>
    <row r="40" spans="1:10" ht="21" customHeight="1" x14ac:dyDescent="0.25">
      <c r="A40" s="200"/>
      <c r="B40" s="97" t="s">
        <v>260</v>
      </c>
      <c r="C40" s="90">
        <v>-365066</v>
      </c>
      <c r="D40" s="90">
        <v>-221354</v>
      </c>
    </row>
    <row r="41" spans="1:10" ht="21" customHeight="1" x14ac:dyDescent="0.25">
      <c r="B41" s="98"/>
      <c r="C41" s="100">
        <v>-350082</v>
      </c>
      <c r="D41" s="100">
        <v>-910852</v>
      </c>
    </row>
    <row r="42" spans="1:10" ht="21" customHeight="1" x14ac:dyDescent="0.25">
      <c r="B42" s="101" t="s">
        <v>261</v>
      </c>
      <c r="C42" s="64"/>
      <c r="D42" s="64"/>
      <c r="J42" s="41"/>
    </row>
    <row r="43" spans="1:10" ht="21" customHeight="1" x14ac:dyDescent="0.25">
      <c r="B43" s="97" t="s">
        <v>199</v>
      </c>
      <c r="C43" s="89">
        <v>11544</v>
      </c>
      <c r="D43" s="89">
        <v>-88172</v>
      </c>
    </row>
    <row r="44" spans="1:10" ht="21" customHeight="1" x14ac:dyDescent="0.25">
      <c r="B44" s="97" t="s">
        <v>262</v>
      </c>
      <c r="C44" s="89">
        <v>-127432</v>
      </c>
      <c r="D44" s="89">
        <v>118181</v>
      </c>
    </row>
    <row r="45" spans="1:10" ht="21" customHeight="1" x14ac:dyDescent="0.25">
      <c r="B45" s="97" t="s">
        <v>203</v>
      </c>
      <c r="C45" s="89">
        <v>6522</v>
      </c>
      <c r="D45" s="89">
        <v>-13748</v>
      </c>
      <c r="E45" s="39"/>
    </row>
    <row r="46" spans="1:10" s="39" customFormat="1" ht="21" customHeight="1" x14ac:dyDescent="0.25">
      <c r="B46" s="97" t="s">
        <v>185</v>
      </c>
      <c r="C46" s="89">
        <v>67669</v>
      </c>
      <c r="D46" s="89">
        <v>50324</v>
      </c>
    </row>
    <row r="47" spans="1:10" s="39" customFormat="1" ht="21" customHeight="1" x14ac:dyDescent="0.25">
      <c r="B47" s="97" t="s">
        <v>204</v>
      </c>
      <c r="C47" s="89">
        <v>76877</v>
      </c>
      <c r="D47" s="89">
        <v>-50919</v>
      </c>
      <c r="E47"/>
      <c r="F47" s="183"/>
    </row>
    <row r="48" spans="1:10" ht="21" customHeight="1" x14ac:dyDescent="0.25">
      <c r="B48" s="97" t="s">
        <v>263</v>
      </c>
      <c r="C48" s="89">
        <v>-281734</v>
      </c>
      <c r="D48" s="89">
        <v>-318994</v>
      </c>
    </row>
    <row r="49" spans="1:7" ht="21" customHeight="1" x14ac:dyDescent="0.25">
      <c r="B49" s="97" t="s">
        <v>264</v>
      </c>
      <c r="C49" s="89">
        <v>-209145</v>
      </c>
      <c r="D49" s="89">
        <v>-210264</v>
      </c>
    </row>
    <row r="50" spans="1:7" ht="21" customHeight="1" x14ac:dyDescent="0.25">
      <c r="B50" s="97" t="s">
        <v>205</v>
      </c>
      <c r="C50" s="89">
        <v>15966</v>
      </c>
      <c r="D50" s="89">
        <v>-36437</v>
      </c>
    </row>
    <row r="51" spans="1:7" ht="21" customHeight="1" x14ac:dyDescent="0.25">
      <c r="B51" s="97" t="s">
        <v>265</v>
      </c>
      <c r="C51" s="144">
        <v>424351</v>
      </c>
      <c r="D51" s="144">
        <v>469626</v>
      </c>
      <c r="F51" s="41"/>
    </row>
    <row r="52" spans="1:7" ht="21" customHeight="1" x14ac:dyDescent="0.25">
      <c r="B52" s="136" t="s">
        <v>260</v>
      </c>
      <c r="C52" s="145">
        <v>-111732</v>
      </c>
      <c r="D52" s="145">
        <v>127113</v>
      </c>
    </row>
    <row r="53" spans="1:7" ht="21" customHeight="1" x14ac:dyDescent="0.25">
      <c r="B53" s="99"/>
      <c r="C53" s="100">
        <v>-127114</v>
      </c>
      <c r="D53" s="100">
        <v>46710</v>
      </c>
      <c r="G53" s="41"/>
    </row>
    <row r="54" spans="1:7" ht="21" customHeight="1" x14ac:dyDescent="0.25">
      <c r="B54" s="115" t="s">
        <v>266</v>
      </c>
      <c r="C54" s="65">
        <v>2749460</v>
      </c>
      <c r="D54" s="65">
        <v>2792646</v>
      </c>
      <c r="E54" s="41"/>
      <c r="G54" s="41"/>
    </row>
    <row r="55" spans="1:7" ht="21" customHeight="1" x14ac:dyDescent="0.25">
      <c r="B55" s="97" t="s">
        <v>267</v>
      </c>
      <c r="C55" s="89">
        <v>-1094815</v>
      </c>
      <c r="D55" s="89">
        <v>-530075</v>
      </c>
      <c r="E55" s="39"/>
    </row>
    <row r="56" spans="1:7" s="39" customFormat="1" ht="21" customHeight="1" x14ac:dyDescent="0.25">
      <c r="B56" s="97" t="s">
        <v>268</v>
      </c>
      <c r="C56" s="89">
        <v>-2327</v>
      </c>
      <c r="D56" s="89">
        <v>-2276</v>
      </c>
    </row>
    <row r="57" spans="1:7" s="39" customFormat="1" ht="21" customHeight="1" x14ac:dyDescent="0.25">
      <c r="B57" s="136" t="s">
        <v>269</v>
      </c>
      <c r="C57" s="89">
        <v>283954</v>
      </c>
      <c r="D57" s="89">
        <v>97603</v>
      </c>
      <c r="E57"/>
    </row>
    <row r="58" spans="1:7" ht="21" customHeight="1" x14ac:dyDescent="0.25">
      <c r="B58" s="136" t="s">
        <v>270</v>
      </c>
      <c r="C58" s="89">
        <v>-243575</v>
      </c>
      <c r="D58" s="89">
        <v>-243575</v>
      </c>
    </row>
    <row r="59" spans="1:7" ht="21" customHeight="1" x14ac:dyDescent="0.25">
      <c r="B59" s="101" t="s">
        <v>271</v>
      </c>
      <c r="C59" s="198">
        <v>1692697</v>
      </c>
      <c r="D59" s="198">
        <v>2114323</v>
      </c>
      <c r="F59" s="41"/>
    </row>
    <row r="60" spans="1:7" ht="21" customHeight="1" x14ac:dyDescent="0.25">
      <c r="B60" s="99"/>
      <c r="C60" s="64"/>
      <c r="D60" s="64"/>
      <c r="G60" s="41"/>
    </row>
    <row r="61" spans="1:7" ht="21" customHeight="1" x14ac:dyDescent="0.25">
      <c r="B61" s="98" t="s">
        <v>272</v>
      </c>
      <c r="C61" s="89"/>
      <c r="D61" s="89"/>
    </row>
    <row r="62" spans="1:7" ht="21" customHeight="1" x14ac:dyDescent="0.25">
      <c r="B62" s="97" t="s">
        <v>273</v>
      </c>
      <c r="C62" s="89">
        <v>-9655365</v>
      </c>
      <c r="D62" s="89">
        <v>-7444109</v>
      </c>
      <c r="E62" s="39"/>
    </row>
    <row r="63" spans="1:7" s="39" customFormat="1" ht="21" customHeight="1" x14ac:dyDescent="0.25">
      <c r="B63" s="97" t="s">
        <v>274</v>
      </c>
      <c r="C63" s="89">
        <v>9474724</v>
      </c>
      <c r="D63" s="89">
        <v>7288387</v>
      </c>
      <c r="E63"/>
    </row>
    <row r="64" spans="1:7" ht="21" customHeight="1" x14ac:dyDescent="0.25">
      <c r="A64" s="39"/>
      <c r="B64" s="97" t="s">
        <v>275</v>
      </c>
      <c r="C64" s="89">
        <v>-159613</v>
      </c>
      <c r="D64" s="89">
        <v>-211392</v>
      </c>
    </row>
    <row r="65" spans="1:5" ht="21" customHeight="1" x14ac:dyDescent="0.25">
      <c r="B65" s="97" t="s">
        <v>276</v>
      </c>
      <c r="C65" s="89">
        <v>-5079848</v>
      </c>
      <c r="D65" s="89">
        <v>-4243983</v>
      </c>
      <c r="E65" s="39"/>
    </row>
    <row r="66" spans="1:5" s="39" customFormat="1" ht="21" customHeight="1" x14ac:dyDescent="0.25">
      <c r="B66" s="97" t="s">
        <v>277</v>
      </c>
      <c r="C66" s="89">
        <v>-1091538</v>
      </c>
      <c r="D66" s="89">
        <v>-184527</v>
      </c>
      <c r="E66"/>
    </row>
    <row r="67" spans="1:5" ht="21" customHeight="1" x14ac:dyDescent="0.25">
      <c r="A67" s="39"/>
      <c r="B67" s="99" t="s">
        <v>278</v>
      </c>
      <c r="C67" s="89">
        <v>1048770</v>
      </c>
      <c r="D67" s="89" t="s">
        <v>59</v>
      </c>
    </row>
    <row r="68" spans="1:5" ht="21" customHeight="1" x14ac:dyDescent="0.25">
      <c r="A68" s="39"/>
      <c r="B68" s="99" t="s">
        <v>350</v>
      </c>
      <c r="C68" s="89">
        <v>40296</v>
      </c>
      <c r="D68" s="89">
        <v>0</v>
      </c>
    </row>
    <row r="69" spans="1:5" ht="21" customHeight="1" x14ac:dyDescent="0.25">
      <c r="B69" s="101" t="s">
        <v>279</v>
      </c>
      <c r="C69" s="198">
        <v>-5422574</v>
      </c>
      <c r="D69" s="198">
        <v>-4795624</v>
      </c>
    </row>
    <row r="70" spans="1:5" ht="21" customHeight="1" x14ac:dyDescent="0.25">
      <c r="B70" s="97"/>
      <c r="C70" s="89"/>
      <c r="D70" s="89"/>
    </row>
    <row r="71" spans="1:5" ht="21" customHeight="1" x14ac:dyDescent="0.25">
      <c r="B71" s="98" t="s">
        <v>280</v>
      </c>
      <c r="C71" s="89"/>
      <c r="D71" s="89"/>
    </row>
    <row r="72" spans="1:5" ht="21" customHeight="1" x14ac:dyDescent="0.25">
      <c r="B72" s="97" t="s">
        <v>281</v>
      </c>
      <c r="C72" s="89">
        <v>6757852</v>
      </c>
      <c r="D72" s="89">
        <v>4382727</v>
      </c>
    </row>
    <row r="73" spans="1:5" ht="21" customHeight="1" x14ac:dyDescent="0.25">
      <c r="B73" s="97" t="s">
        <v>282</v>
      </c>
      <c r="C73" s="89">
        <v>-61117</v>
      </c>
      <c r="D73" s="89">
        <v>-54198</v>
      </c>
    </row>
    <row r="74" spans="1:5" ht="21" customHeight="1" x14ac:dyDescent="0.25">
      <c r="B74" s="97" t="s">
        <v>283</v>
      </c>
      <c r="C74" s="89">
        <v>-2368868</v>
      </c>
      <c r="D74" s="89">
        <v>-575916</v>
      </c>
    </row>
    <row r="75" spans="1:5" ht="21" customHeight="1" x14ac:dyDescent="0.25">
      <c r="B75" s="99" t="s">
        <v>284</v>
      </c>
      <c r="C75" s="89">
        <v>-630900</v>
      </c>
      <c r="D75" s="89">
        <v>-567500</v>
      </c>
    </row>
    <row r="76" spans="1:5" ht="21" customHeight="1" x14ac:dyDescent="0.25">
      <c r="B76" s="101" t="s">
        <v>285</v>
      </c>
      <c r="C76" s="198">
        <v>3696967</v>
      </c>
      <c r="D76" s="198">
        <v>3185113</v>
      </c>
    </row>
    <row r="77" spans="1:5" ht="21" customHeight="1" x14ac:dyDescent="0.25">
      <c r="B77" s="98"/>
      <c r="C77" s="199"/>
      <c r="D77" s="199"/>
      <c r="E77" s="39"/>
    </row>
    <row r="78" spans="1:5" s="39" customFormat="1" ht="21" customHeight="1" x14ac:dyDescent="0.25">
      <c r="A78"/>
      <c r="B78" s="115" t="s">
        <v>286</v>
      </c>
      <c r="C78" s="65">
        <v>-32910</v>
      </c>
      <c r="D78" s="65">
        <v>503812</v>
      </c>
      <c r="E78"/>
    </row>
    <row r="79" spans="1:5" ht="21" customHeight="1" x14ac:dyDescent="0.25">
      <c r="B79" s="97" t="s">
        <v>287</v>
      </c>
      <c r="C79" s="14">
        <v>951779</v>
      </c>
      <c r="D79" s="14">
        <v>447967</v>
      </c>
    </row>
    <row r="80" spans="1:5" x14ac:dyDescent="0.25">
      <c r="B80" s="97" t="s">
        <v>288</v>
      </c>
      <c r="C80" s="211">
        <v>918869</v>
      </c>
      <c r="D80" s="212">
        <v>951779</v>
      </c>
    </row>
    <row r="81" spans="2:4" x14ac:dyDescent="0.25">
      <c r="C81" s="207"/>
      <c r="D81" s="207"/>
    </row>
    <row r="82" spans="2:4" x14ac:dyDescent="0.25">
      <c r="B82" s="207"/>
      <c r="C82" s="207"/>
      <c r="D82" s="207"/>
    </row>
    <row r="83" spans="2:4" x14ac:dyDescent="0.25">
      <c r="B83" s="207"/>
      <c r="C83" s="207"/>
      <c r="D83" s="207"/>
    </row>
    <row r="84" spans="2:4" x14ac:dyDescent="0.25">
      <c r="B84" s="207"/>
      <c r="C84" s="207"/>
      <c r="D84" s="207"/>
    </row>
    <row r="85" spans="2:4" x14ac:dyDescent="0.25">
      <c r="B85" s="207"/>
      <c r="C85" s="207"/>
      <c r="D85" s="207"/>
    </row>
    <row r="86" spans="2:4" x14ac:dyDescent="0.25">
      <c r="B86" s="207"/>
      <c r="C86" s="207"/>
      <c r="D86" s="207"/>
    </row>
    <row r="87" spans="2:4" x14ac:dyDescent="0.25">
      <c r="B87" s="207"/>
      <c r="C87" s="207"/>
      <c r="D87" s="207"/>
    </row>
    <row r="88" spans="2:4" x14ac:dyDescent="0.25">
      <c r="B88" s="207"/>
      <c r="C88" s="207"/>
      <c r="D88" s="207"/>
    </row>
    <row r="89" spans="2:4" x14ac:dyDescent="0.25">
      <c r="B89" s="207"/>
      <c r="C89" s="207"/>
      <c r="D89" s="207"/>
    </row>
  </sheetData>
  <mergeCells count="2">
    <mergeCell ref="B10:D10"/>
    <mergeCell ref="D11"/>
  </mergeCells>
  <conditionalFormatting sqref="B13:D80">
    <cfRule type="expression" dxfId="0" priority="4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A1:M65"/>
  <sheetViews>
    <sheetView showGridLines="0" showRowColHeaders="0" zoomScale="85" zoomScaleNormal="85" workbookViewId="0">
      <selection activeCell="I12" sqref="I12"/>
    </sheetView>
  </sheetViews>
  <sheetFormatPr defaultColWidth="9.140625" defaultRowHeight="0" customHeight="1" zeroHeight="1" x14ac:dyDescent="0.2"/>
  <cols>
    <col min="1" max="1" width="16.5703125" style="7" customWidth="1"/>
    <col min="2" max="2" width="30.85546875" style="7" customWidth="1"/>
    <col min="3" max="3" width="10.85546875" style="7" customWidth="1"/>
    <col min="4" max="4" width="5" style="7" customWidth="1"/>
    <col min="5" max="5" width="36.7109375" style="7" customWidth="1"/>
    <col min="6" max="6" width="9.140625" style="7" customWidth="1"/>
    <col min="7" max="7" width="13.7109375" style="7" customWidth="1"/>
    <col min="8" max="10" width="9.140625" style="7" customWidth="1"/>
    <col min="11" max="11" width="12.140625" style="7" bestFit="1" customWidth="1"/>
    <col min="12" max="12" width="9.140625" style="7" customWidth="1"/>
    <col min="13" max="13" width="11.5703125" style="7" customWidth="1"/>
    <col min="14" max="16384" width="9.140625" style="7"/>
  </cols>
  <sheetData>
    <row r="1" spans="1:7" ht="12.75" customHeight="1" x14ac:dyDescent="0.2">
      <c r="B1" s="46"/>
      <c r="C1" s="5"/>
      <c r="D1" s="5"/>
      <c r="E1" s="5"/>
      <c r="F1" s="5"/>
      <c r="G1" s="5"/>
    </row>
    <row r="2" spans="1:7" ht="12.75" customHeight="1" x14ac:dyDescent="0.2">
      <c r="B2" s="5"/>
      <c r="C2" s="5"/>
      <c r="D2" s="5"/>
      <c r="E2" s="5"/>
      <c r="F2" s="5"/>
      <c r="G2" s="5"/>
    </row>
    <row r="3" spans="1:7" ht="12.75" customHeight="1" x14ac:dyDescent="0.2">
      <c r="B3" s="5"/>
      <c r="C3" s="5"/>
      <c r="D3" s="5"/>
      <c r="E3" s="5"/>
      <c r="F3" s="5"/>
      <c r="G3" s="5"/>
    </row>
    <row r="4" spans="1:7" ht="12.75" customHeight="1" x14ac:dyDescent="0.2">
      <c r="B4" s="5"/>
      <c r="C4" s="5"/>
      <c r="D4" s="5"/>
      <c r="E4" s="5"/>
      <c r="F4" s="5"/>
      <c r="G4" s="5"/>
    </row>
    <row r="5" spans="1:7" ht="12.75" customHeight="1" x14ac:dyDescent="0.2">
      <c r="B5" s="5"/>
      <c r="C5" s="5"/>
      <c r="D5" s="5"/>
      <c r="E5" s="5"/>
      <c r="F5" s="5"/>
      <c r="G5" s="5"/>
    </row>
    <row r="6" spans="1:7" ht="12.75" customHeight="1" x14ac:dyDescent="0.2">
      <c r="B6" s="5"/>
      <c r="C6" s="5"/>
      <c r="D6" s="5"/>
      <c r="E6" s="5"/>
      <c r="F6" s="5"/>
      <c r="G6" s="5"/>
    </row>
    <row r="7" spans="1:7" ht="9" customHeight="1" x14ac:dyDescent="0.2"/>
    <row r="8" spans="1:7" ht="12.75" customHeight="1" x14ac:dyDescent="0.25">
      <c r="A8" s="274" t="s">
        <v>337</v>
      </c>
      <c r="B8" s="275"/>
      <c r="C8" s="276"/>
    </row>
    <row r="9" spans="1:7" ht="12.75" customHeight="1" thickBot="1" x14ac:dyDescent="0.25"/>
    <row r="10" spans="1:7" ht="33.75" customHeight="1" thickTop="1" x14ac:dyDescent="0.2">
      <c r="B10" s="284" t="s">
        <v>0</v>
      </c>
      <c r="C10" s="285"/>
      <c r="E10" s="288" t="s">
        <v>1</v>
      </c>
      <c r="F10" s="289"/>
    </row>
    <row r="11" spans="1:7" ht="15.75" x14ac:dyDescent="0.2">
      <c r="B11" s="286" t="s">
        <v>351</v>
      </c>
      <c r="C11" s="287"/>
      <c r="E11" s="286" t="s">
        <v>351</v>
      </c>
      <c r="F11" s="287"/>
    </row>
    <row r="12" spans="1:7" ht="12.75" x14ac:dyDescent="0.2">
      <c r="B12" s="118" t="s">
        <v>2</v>
      </c>
      <c r="C12" s="119">
        <v>7616</v>
      </c>
      <c r="E12" s="118" t="s">
        <v>3</v>
      </c>
      <c r="F12" s="119">
        <v>7232</v>
      </c>
    </row>
    <row r="13" spans="1:7" ht="12.75" x14ac:dyDescent="0.2">
      <c r="B13" s="83" t="s">
        <v>4</v>
      </c>
      <c r="C13" s="92">
        <v>1339</v>
      </c>
      <c r="D13" s="94"/>
      <c r="E13" s="83"/>
      <c r="F13" s="92"/>
    </row>
    <row r="14" spans="1:7" ht="14.25" x14ac:dyDescent="0.2">
      <c r="B14" s="84" t="s">
        <v>5</v>
      </c>
      <c r="C14" s="93">
        <v>4748</v>
      </c>
      <c r="D14" s="94"/>
      <c r="E14" s="122" t="s">
        <v>6</v>
      </c>
      <c r="F14" s="121">
        <v>1558</v>
      </c>
    </row>
    <row r="15" spans="1:7" ht="14.25" x14ac:dyDescent="0.2">
      <c r="B15" s="83" t="s">
        <v>7</v>
      </c>
      <c r="C15" s="92">
        <v>139</v>
      </c>
      <c r="E15" s="84"/>
      <c r="F15" s="93"/>
    </row>
    <row r="16" spans="1:7" ht="14.25" x14ac:dyDescent="0.2">
      <c r="B16" s="84" t="s">
        <v>8</v>
      </c>
      <c r="C16" s="93">
        <v>60</v>
      </c>
      <c r="E16" s="122" t="s">
        <v>9</v>
      </c>
      <c r="F16" s="121">
        <v>108</v>
      </c>
    </row>
    <row r="17" spans="2:13" ht="12.75" x14ac:dyDescent="0.2">
      <c r="B17" s="83" t="s">
        <v>10</v>
      </c>
      <c r="C17" s="92">
        <v>270</v>
      </c>
      <c r="E17" s="84"/>
      <c r="F17" s="93"/>
    </row>
    <row r="18" spans="2:13" ht="12.75" x14ac:dyDescent="0.2">
      <c r="B18" s="84" t="s">
        <v>11</v>
      </c>
      <c r="C18" s="93">
        <v>1059</v>
      </c>
      <c r="E18" s="122" t="s">
        <v>12</v>
      </c>
      <c r="F18" s="121">
        <v>3006</v>
      </c>
    </row>
    <row r="19" spans="2:13" ht="12.75" x14ac:dyDescent="0.2">
      <c r="B19" s="83"/>
      <c r="C19" s="92"/>
      <c r="E19" s="84"/>
      <c r="F19" s="93"/>
    </row>
    <row r="20" spans="2:13" ht="12.75" x14ac:dyDescent="0.2">
      <c r="B20" s="84"/>
      <c r="C20" s="93"/>
      <c r="E20" s="122" t="s">
        <v>352</v>
      </c>
      <c r="F20" s="121">
        <v>352</v>
      </c>
    </row>
    <row r="21" spans="2:13" ht="25.5" x14ac:dyDescent="0.2">
      <c r="B21" s="120" t="s">
        <v>13</v>
      </c>
      <c r="C21" s="121">
        <v>2253</v>
      </c>
      <c r="E21" s="127"/>
      <c r="F21" s="119"/>
    </row>
    <row r="22" spans="2:13" ht="12.75" x14ac:dyDescent="0.2">
      <c r="B22" s="84"/>
      <c r="C22" s="93"/>
      <c r="E22" s="123"/>
      <c r="F22" s="124"/>
    </row>
    <row r="23" spans="2:13" ht="12.75" x14ac:dyDescent="0.2">
      <c r="B23" s="83"/>
      <c r="C23" s="92"/>
      <c r="E23" s="128"/>
      <c r="F23" s="129"/>
    </row>
    <row r="24" spans="2:13" ht="12.75" x14ac:dyDescent="0.2">
      <c r="B24" s="84"/>
      <c r="C24" s="93"/>
      <c r="E24" s="123"/>
      <c r="F24" s="124"/>
    </row>
    <row r="25" spans="2:13" ht="12.75" x14ac:dyDescent="0.2">
      <c r="B25" s="120" t="s">
        <v>14</v>
      </c>
      <c r="C25" s="121">
        <v>2387</v>
      </c>
      <c r="E25" s="127"/>
      <c r="F25" s="119"/>
    </row>
    <row r="26" spans="2:13" ht="13.5" thickBot="1" x14ac:dyDescent="0.25">
      <c r="B26" s="116"/>
      <c r="C26" s="117"/>
      <c r="E26" s="125"/>
      <c r="F26" s="126"/>
    </row>
    <row r="27" spans="2:13" ht="12.75" customHeight="1" thickTop="1" x14ac:dyDescent="0.25">
      <c r="D27" s="11"/>
    </row>
    <row r="28" spans="2:13" ht="18.75" customHeight="1" x14ac:dyDescent="0.2">
      <c r="B28" s="283" t="s">
        <v>15</v>
      </c>
      <c r="C28" s="283"/>
      <c r="D28" s="283"/>
      <c r="E28" s="283"/>
      <c r="F28" s="283"/>
    </row>
    <row r="29" spans="2:13" ht="15" customHeight="1" x14ac:dyDescent="0.25">
      <c r="B29" s="290" t="s">
        <v>16</v>
      </c>
      <c r="C29" s="290"/>
      <c r="D29" s="290"/>
      <c r="E29" s="290"/>
      <c r="F29" s="52"/>
      <c r="M29" s="9"/>
    </row>
    <row r="30" spans="2:13" ht="12.75" customHeight="1" x14ac:dyDescent="0.25">
      <c r="B30" s="290" t="s">
        <v>17</v>
      </c>
      <c r="C30" s="290"/>
      <c r="D30" s="290"/>
      <c r="E30" s="290"/>
      <c r="F30" s="52"/>
      <c r="M30" s="9"/>
    </row>
    <row r="31" spans="2:13" ht="12.75" customHeight="1" x14ac:dyDescent="0.25">
      <c r="B31" s="290" t="s">
        <v>18</v>
      </c>
      <c r="C31" s="290"/>
      <c r="D31" s="290"/>
      <c r="E31" s="290"/>
      <c r="F31" s="52"/>
      <c r="K31" s="10"/>
      <c r="M31" s="9"/>
    </row>
    <row r="32" spans="2:13" ht="12.75" customHeight="1" x14ac:dyDescent="0.25">
      <c r="B32" s="283" t="s">
        <v>19</v>
      </c>
      <c r="C32" s="283"/>
      <c r="D32" s="283"/>
      <c r="E32" s="283"/>
      <c r="F32" s="52"/>
      <c r="K32" s="10"/>
      <c r="M32" s="9"/>
    </row>
    <row r="33" spans="2:13" ht="12.75" customHeight="1" x14ac:dyDescent="0.25">
      <c r="B33" s="283" t="s">
        <v>20</v>
      </c>
      <c r="C33" s="283"/>
      <c r="D33" s="283"/>
      <c r="E33" s="283"/>
      <c r="F33" s="85"/>
      <c r="M33" s="9"/>
    </row>
    <row r="34" spans="2:13" ht="12.75" customHeight="1" x14ac:dyDescent="0.25">
      <c r="M34" s="9"/>
    </row>
    <row r="35" spans="2:13" ht="12.75" customHeight="1" x14ac:dyDescent="0.25">
      <c r="C35" s="8"/>
      <c r="F35" s="8"/>
      <c r="M35" s="9"/>
    </row>
    <row r="36" spans="2:13" ht="12.75" customHeight="1" x14ac:dyDescent="0.2">
      <c r="M36" s="8"/>
    </row>
    <row r="37" spans="2:13" ht="12.75" customHeight="1" x14ac:dyDescent="0.2"/>
    <row r="38" spans="2:13" ht="12.75" customHeight="1" x14ac:dyDescent="0.2"/>
    <row r="39" spans="2:13" ht="12.75" customHeight="1" x14ac:dyDescent="0.2"/>
    <row r="40" spans="2:13" ht="12.75" customHeight="1" x14ac:dyDescent="0.2"/>
    <row r="41" spans="2:13" ht="12.75" customHeight="1" x14ac:dyDescent="0.2"/>
    <row r="42" spans="2:13" ht="12.75" customHeight="1" x14ac:dyDescent="0.2"/>
    <row r="43" spans="2:13" ht="12.75" customHeight="1" x14ac:dyDescent="0.2"/>
    <row r="44" spans="2:13" ht="12.75" customHeight="1" x14ac:dyDescent="0.2"/>
    <row r="45" spans="2:13" ht="12.75" customHeight="1" x14ac:dyDescent="0.2"/>
    <row r="46" spans="2:13" ht="12.75" customHeight="1" x14ac:dyDescent="0.2"/>
    <row r="47" spans="2:13" ht="12.75" customHeight="1" x14ac:dyDescent="0.2"/>
    <row r="48" spans="2:1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</sheetData>
  <mergeCells count="10">
    <mergeCell ref="B33:E33"/>
    <mergeCell ref="B10:C10"/>
    <mergeCell ref="B11:C11"/>
    <mergeCell ref="E10:F10"/>
    <mergeCell ref="E11:F11"/>
    <mergeCell ref="B28:F28"/>
    <mergeCell ref="B29:E29"/>
    <mergeCell ref="B30:E30"/>
    <mergeCell ref="B31:E31"/>
    <mergeCell ref="B32:E32"/>
  </mergeCells>
  <pageMargins left="0" right="0" top="0" bottom="0" header="0" footer="0"/>
  <pageSetup paperSize="9" scale="75" orientation="landscape" r:id="rId1"/>
  <headerFooter alignWithMargins="0">
    <oddFooter>&amp;R_x000D_&amp;1#&amp;"Aptos"&amp;10&amp;K000000 Classificação: Direcionado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CB50"/>
  <sheetViews>
    <sheetView showGridLines="0" showRowColHeaders="0" topLeftCell="D12" zoomScale="85" zoomScaleNormal="85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28.28515625" bestFit="1" customWidth="1"/>
    <col min="3" max="4" width="13.42578125" customWidth="1"/>
    <col min="5" max="5" width="14.42578125" customWidth="1"/>
    <col min="6" max="6" width="17" bestFit="1" customWidth="1"/>
    <col min="7" max="7" width="13.7109375" customWidth="1"/>
    <col min="8" max="8" width="17" customWidth="1"/>
    <col min="9" max="9" width="13.140625" customWidth="1"/>
    <col min="10" max="10" width="13.7109375" customWidth="1"/>
    <col min="11" max="20" width="14.42578125" customWidth="1"/>
    <col min="21" max="21" width="12.7109375" customWidth="1"/>
    <col min="22" max="22" width="12.42578125" customWidth="1"/>
    <col min="23" max="23" width="9.140625" customWidth="1"/>
    <col min="24" max="24" width="12.7109375" customWidth="1"/>
    <col min="25" max="25" width="13" customWidth="1"/>
    <col min="26" max="26" width="11.140625" customWidth="1"/>
    <col min="27" max="27" width="12.85546875" customWidth="1"/>
    <col min="28" max="28" width="13.5703125" customWidth="1"/>
    <col min="29" max="29" width="11.140625" customWidth="1"/>
    <col min="30" max="30" width="10.85546875" bestFit="1" customWidth="1"/>
    <col min="31" max="31" width="13.140625" customWidth="1"/>
    <col min="32" max="32" width="11.140625" customWidth="1"/>
    <col min="33" max="33" width="10.28515625" customWidth="1"/>
    <col min="34" max="34" width="12.140625" customWidth="1"/>
    <col min="35" max="35" width="12.5703125" customWidth="1"/>
    <col min="36" max="36" width="10.28515625" customWidth="1"/>
    <col min="37" max="37" width="13.42578125" customWidth="1"/>
    <col min="38" max="38" width="13.5703125" customWidth="1"/>
    <col min="39" max="39" width="10.28515625" customWidth="1"/>
    <col min="40" max="40" width="12.5703125" customWidth="1"/>
    <col min="41" max="41" width="11.140625" customWidth="1"/>
    <col min="42" max="42" width="12" customWidth="1"/>
    <col min="43" max="43" width="12.5703125" customWidth="1"/>
    <col min="44" max="44" width="11.140625" customWidth="1"/>
    <col min="45" max="46" width="10.28515625" customWidth="1"/>
    <col min="47" max="47" width="11.140625" customWidth="1"/>
    <col min="48" max="48" width="10.28515625" customWidth="1"/>
    <col min="49" max="49" width="12.140625" customWidth="1"/>
    <col min="50" max="50" width="11.140625" customWidth="1"/>
    <col min="51" max="51" width="12.28515625" customWidth="1"/>
    <col min="52" max="52" width="12.7109375" customWidth="1"/>
    <col min="53" max="53" width="11.140625" customWidth="1"/>
    <col min="54" max="54" width="11.28515625" bestFit="1" customWidth="1"/>
    <col min="55" max="55" width="11.5703125" customWidth="1"/>
    <col min="56" max="56" width="11.140625" customWidth="1"/>
    <col min="57" max="58" width="10.28515625" customWidth="1"/>
    <col min="59" max="59" width="11.140625" customWidth="1"/>
    <col min="60" max="61" width="10.28515625" customWidth="1"/>
    <col min="62" max="62" width="11.140625" customWidth="1"/>
    <col min="63" max="64" width="10.28515625" customWidth="1"/>
    <col min="65" max="65" width="11.140625" customWidth="1"/>
    <col min="66" max="66" width="11" customWidth="1"/>
    <col min="67" max="67" width="12.140625" customWidth="1"/>
    <col min="68" max="68" width="11.140625" customWidth="1"/>
    <col min="69" max="70" width="10.28515625" customWidth="1"/>
    <col min="71" max="71" width="11.140625" customWidth="1"/>
    <col min="72" max="73" width="10.28515625" customWidth="1"/>
    <col min="74" max="74" width="11.140625" customWidth="1"/>
    <col min="75" max="76" width="10.28515625" customWidth="1"/>
    <col min="77" max="77" width="11.140625" customWidth="1"/>
    <col min="78" max="78" width="11.28515625" bestFit="1" customWidth="1"/>
    <col min="79" max="79" width="18.42578125" bestFit="1" customWidth="1"/>
    <col min="80" max="80" width="11.140625" customWidth="1"/>
    <col min="81" max="82" width="10.28515625" customWidth="1"/>
    <col min="83" max="83" width="11.140625" customWidth="1"/>
  </cols>
  <sheetData>
    <row r="1" spans="2:80" ht="15" customHeight="1" x14ac:dyDescent="0.25">
      <c r="B1" s="46"/>
      <c r="C1" s="46"/>
      <c r="D1" s="46"/>
      <c r="E1" s="46"/>
      <c r="F1" s="46"/>
      <c r="G1" s="46"/>
      <c r="H1" s="46"/>
      <c r="I1" s="46"/>
      <c r="J1" s="46"/>
      <c r="K1" s="5"/>
      <c r="L1" s="5"/>
      <c r="M1" s="5"/>
      <c r="N1" s="5"/>
      <c r="O1" s="5"/>
      <c r="P1" s="5"/>
      <c r="Q1" s="5"/>
      <c r="R1" s="5"/>
      <c r="S1" s="5"/>
      <c r="T1" s="5"/>
    </row>
    <row r="2" spans="2:80" ht="1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80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2:80" ht="1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80" ht="15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2:80" ht="15" customHeight="1" x14ac:dyDescent="0.25">
      <c r="B6" s="5"/>
      <c r="C6" s="5"/>
      <c r="D6" s="5"/>
      <c r="E6" s="5"/>
      <c r="F6" s="5"/>
      <c r="G6" s="5"/>
      <c r="H6" s="1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2:80" x14ac:dyDescent="0.25">
      <c r="H7" s="186"/>
    </row>
    <row r="8" spans="2:80" x14ac:dyDescent="0.25">
      <c r="H8" s="187"/>
    </row>
    <row r="9" spans="2:80" ht="20.25" x14ac:dyDescent="0.25">
      <c r="B9" s="274" t="s">
        <v>337</v>
      </c>
      <c r="C9" s="275"/>
      <c r="D9" s="276"/>
    </row>
    <row r="13" spans="2:80" ht="15.75" customHeight="1" thickBot="1" x14ac:dyDescent="0.3">
      <c r="B13" s="4" t="s">
        <v>21</v>
      </c>
      <c r="C13" s="4"/>
      <c r="D13" s="4"/>
      <c r="E13" s="4"/>
      <c r="F13" s="4"/>
      <c r="G13" s="4"/>
      <c r="H13" s="4"/>
      <c r="I13" s="4"/>
      <c r="J13" s="4"/>
      <c r="L13" s="291" t="s">
        <v>22</v>
      </c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</row>
    <row r="14" spans="2:80" ht="15.75" customHeight="1" thickTop="1" x14ac:dyDescent="0.25">
      <c r="B14" s="296"/>
      <c r="C14" s="292" t="s">
        <v>340</v>
      </c>
      <c r="D14" s="292"/>
      <c r="E14" s="292"/>
      <c r="F14" s="292" t="s">
        <v>339</v>
      </c>
      <c r="G14" s="292"/>
      <c r="H14" s="292"/>
      <c r="I14" s="301" t="s">
        <v>25</v>
      </c>
      <c r="J14" s="302"/>
      <c r="L14" s="292" t="s">
        <v>23</v>
      </c>
      <c r="M14" s="292"/>
      <c r="N14" s="292"/>
      <c r="O14" s="293" t="s">
        <v>26</v>
      </c>
      <c r="P14" s="294"/>
      <c r="Q14" s="295"/>
      <c r="R14" s="293" t="s">
        <v>27</v>
      </c>
      <c r="S14" s="294"/>
      <c r="T14" s="295"/>
      <c r="U14" s="293" t="s">
        <v>28</v>
      </c>
      <c r="V14" s="294"/>
      <c r="W14" s="295"/>
      <c r="X14" s="292" t="s">
        <v>24</v>
      </c>
      <c r="Y14" s="292"/>
      <c r="Z14" s="292"/>
      <c r="AA14" s="292" t="s">
        <v>29</v>
      </c>
      <c r="AB14" s="292"/>
      <c r="AC14" s="292"/>
      <c r="AD14" s="292" t="s">
        <v>30</v>
      </c>
      <c r="AE14" s="292"/>
      <c r="AF14" s="292"/>
      <c r="AG14" s="292" t="s">
        <v>31</v>
      </c>
      <c r="AH14" s="292"/>
      <c r="AI14" s="292"/>
      <c r="AJ14" s="292" t="s">
        <v>32</v>
      </c>
      <c r="AK14" s="292"/>
      <c r="AL14" s="292"/>
      <c r="AM14" s="292" t="s">
        <v>33</v>
      </c>
      <c r="AN14" s="292"/>
      <c r="AO14" s="292"/>
      <c r="AP14" s="292" t="s">
        <v>34</v>
      </c>
      <c r="AQ14" s="292"/>
      <c r="AR14" s="292"/>
      <c r="AS14" s="292" t="s">
        <v>35</v>
      </c>
      <c r="AT14" s="292"/>
      <c r="AU14" s="292"/>
      <c r="AV14" s="292" t="s">
        <v>36</v>
      </c>
      <c r="AW14" s="292"/>
      <c r="AX14" s="292"/>
      <c r="AY14" s="292" t="s">
        <v>37</v>
      </c>
      <c r="AZ14" s="292"/>
      <c r="BA14" s="292"/>
      <c r="BB14" s="292" t="s">
        <v>38</v>
      </c>
      <c r="BC14" s="292"/>
      <c r="BD14" s="292"/>
      <c r="BE14" s="292" t="s">
        <v>39</v>
      </c>
      <c r="BF14" s="292"/>
      <c r="BG14" s="292"/>
      <c r="BH14" s="292" t="s">
        <v>40</v>
      </c>
      <c r="BI14" s="292"/>
      <c r="BJ14" s="292"/>
      <c r="BK14" s="292" t="s">
        <v>41</v>
      </c>
      <c r="BL14" s="292"/>
      <c r="BM14" s="292"/>
      <c r="BN14" s="292" t="s">
        <v>42</v>
      </c>
      <c r="BO14" s="292"/>
      <c r="BP14" s="292"/>
      <c r="BQ14" s="292" t="s">
        <v>43</v>
      </c>
      <c r="BR14" s="292"/>
      <c r="BS14" s="292"/>
      <c r="BT14" s="292" t="s">
        <v>44</v>
      </c>
      <c r="BU14" s="292"/>
      <c r="BV14" s="292"/>
      <c r="BW14" s="292" t="s">
        <v>45</v>
      </c>
      <c r="BX14" s="292"/>
      <c r="BY14" s="292"/>
      <c r="BZ14" s="292" t="s">
        <v>46</v>
      </c>
      <c r="CA14" s="292"/>
      <c r="CB14" s="292"/>
    </row>
    <row r="15" spans="2:80" ht="90" customHeight="1" x14ac:dyDescent="0.25">
      <c r="B15" s="296"/>
      <c r="C15" s="161" t="s">
        <v>47</v>
      </c>
      <c r="D15" s="246" t="s">
        <v>48</v>
      </c>
      <c r="E15" s="161" t="s">
        <v>49</v>
      </c>
      <c r="F15" s="161" t="s">
        <v>47</v>
      </c>
      <c r="G15" s="161" t="s">
        <v>48</v>
      </c>
      <c r="H15" s="161" t="s">
        <v>49</v>
      </c>
      <c r="I15" s="43" t="s">
        <v>47</v>
      </c>
      <c r="J15" s="43" t="s">
        <v>48</v>
      </c>
      <c r="L15" s="161" t="s">
        <v>47</v>
      </c>
      <c r="M15" s="161" t="s">
        <v>48</v>
      </c>
      <c r="N15" s="161" t="s">
        <v>49</v>
      </c>
      <c r="O15" s="43" t="s">
        <v>47</v>
      </c>
      <c r="P15" s="43" t="s">
        <v>48</v>
      </c>
      <c r="Q15" s="43" t="s">
        <v>49</v>
      </c>
      <c r="R15" s="43" t="s">
        <v>47</v>
      </c>
      <c r="S15" s="43" t="s">
        <v>48</v>
      </c>
      <c r="T15" s="43" t="s">
        <v>49</v>
      </c>
      <c r="U15" s="43" t="s">
        <v>47</v>
      </c>
      <c r="V15" s="43" t="s">
        <v>48</v>
      </c>
      <c r="W15" s="43" t="s">
        <v>49</v>
      </c>
      <c r="X15" s="43" t="s">
        <v>47</v>
      </c>
      <c r="Y15" s="43" t="s">
        <v>48</v>
      </c>
      <c r="Z15" s="43" t="s">
        <v>49</v>
      </c>
      <c r="AA15" s="43" t="s">
        <v>47</v>
      </c>
      <c r="AB15" s="43" t="s">
        <v>48</v>
      </c>
      <c r="AC15" s="43" t="s">
        <v>49</v>
      </c>
      <c r="AD15" s="43" t="s">
        <v>47</v>
      </c>
      <c r="AE15" s="43" t="s">
        <v>48</v>
      </c>
      <c r="AF15" s="43" t="s">
        <v>49</v>
      </c>
      <c r="AG15" s="43" t="s">
        <v>47</v>
      </c>
      <c r="AH15" s="43" t="s">
        <v>48</v>
      </c>
      <c r="AI15" s="43" t="s">
        <v>49</v>
      </c>
      <c r="AJ15" s="43" t="s">
        <v>47</v>
      </c>
      <c r="AK15" s="43" t="s">
        <v>48</v>
      </c>
      <c r="AL15" s="43" t="s">
        <v>49</v>
      </c>
      <c r="AM15" s="43" t="s">
        <v>47</v>
      </c>
      <c r="AN15" s="43" t="s">
        <v>48</v>
      </c>
      <c r="AO15" s="43" t="s">
        <v>49</v>
      </c>
      <c r="AP15" s="43" t="s">
        <v>47</v>
      </c>
      <c r="AQ15" s="43" t="s">
        <v>48</v>
      </c>
      <c r="AR15" s="43" t="s">
        <v>49</v>
      </c>
      <c r="AS15" s="43" t="s">
        <v>47</v>
      </c>
      <c r="AT15" s="43" t="s">
        <v>48</v>
      </c>
      <c r="AU15" s="43" t="s">
        <v>49</v>
      </c>
      <c r="AV15" s="43" t="s">
        <v>47</v>
      </c>
      <c r="AW15" s="43" t="s">
        <v>48</v>
      </c>
      <c r="AX15" s="43" t="s">
        <v>49</v>
      </c>
      <c r="AY15" s="43" t="s">
        <v>47</v>
      </c>
      <c r="AZ15" s="43" t="s">
        <v>48</v>
      </c>
      <c r="BA15" s="43" t="s">
        <v>49</v>
      </c>
      <c r="BB15" s="43" t="s">
        <v>47</v>
      </c>
      <c r="BC15" s="43" t="s">
        <v>48</v>
      </c>
      <c r="BD15" s="43" t="s">
        <v>49</v>
      </c>
      <c r="BE15" s="43" t="s">
        <v>47</v>
      </c>
      <c r="BF15" s="43" t="s">
        <v>48</v>
      </c>
      <c r="BG15" s="43" t="s">
        <v>49</v>
      </c>
      <c r="BH15" s="43" t="s">
        <v>47</v>
      </c>
      <c r="BI15" s="43" t="s">
        <v>48</v>
      </c>
      <c r="BJ15" s="43" t="s">
        <v>49</v>
      </c>
      <c r="BK15" s="43" t="s">
        <v>47</v>
      </c>
      <c r="BL15" s="43" t="s">
        <v>48</v>
      </c>
      <c r="BM15" s="43" t="s">
        <v>49</v>
      </c>
      <c r="BN15" s="43" t="s">
        <v>47</v>
      </c>
      <c r="BO15" s="43" t="s">
        <v>48</v>
      </c>
      <c r="BP15" s="43" t="s">
        <v>49</v>
      </c>
      <c r="BQ15" s="43" t="s">
        <v>47</v>
      </c>
      <c r="BR15" s="43" t="s">
        <v>48</v>
      </c>
      <c r="BS15" s="43" t="s">
        <v>49</v>
      </c>
      <c r="BT15" s="43" t="s">
        <v>47</v>
      </c>
      <c r="BU15" s="43" t="s">
        <v>48</v>
      </c>
      <c r="BV15" s="43" t="s">
        <v>49</v>
      </c>
      <c r="BW15" s="43" t="s">
        <v>47</v>
      </c>
      <c r="BX15" s="43" t="s">
        <v>48</v>
      </c>
      <c r="BY15" s="43" t="s">
        <v>49</v>
      </c>
      <c r="BZ15" s="43" t="s">
        <v>47</v>
      </c>
      <c r="CA15" s="43" t="s">
        <v>48</v>
      </c>
      <c r="CB15" s="43" t="s">
        <v>49</v>
      </c>
    </row>
    <row r="16" spans="2:80" ht="18.600000000000001" customHeight="1" x14ac:dyDescent="0.25">
      <c r="B16" s="56" t="s">
        <v>50</v>
      </c>
      <c r="C16" s="14">
        <v>3917894</v>
      </c>
      <c r="D16" s="14">
        <v>3908147</v>
      </c>
      <c r="E16" s="74">
        <f>D16/C16*1000</f>
        <v>997.51218384162507</v>
      </c>
      <c r="F16" s="14">
        <v>3759582</v>
      </c>
      <c r="G16" s="14">
        <v>3654242</v>
      </c>
      <c r="H16" s="74">
        <f t="shared" ref="H16:H23" si="0">G16/F16*1000</f>
        <v>971.98092766695879</v>
      </c>
      <c r="I16" s="74">
        <f>((C16/F16)-1)*100</f>
        <v>4.210893657858783</v>
      </c>
      <c r="J16" s="74">
        <f>((D16/G16)-1)*100</f>
        <v>6.9482261984838534</v>
      </c>
      <c r="L16" s="14">
        <v>3658287</v>
      </c>
      <c r="M16" s="14">
        <v>3554365</v>
      </c>
      <c r="N16" s="74">
        <v>971.59</v>
      </c>
      <c r="O16" s="14">
        <v>3667850</v>
      </c>
      <c r="P16" s="14">
        <v>3374149</v>
      </c>
      <c r="Q16" s="74">
        <v>919.93</v>
      </c>
      <c r="R16" s="14">
        <v>3837945</v>
      </c>
      <c r="S16" s="14">
        <v>3422560</v>
      </c>
      <c r="T16" s="74">
        <f t="shared" ref="T16:T23" si="1">R16/S16*1000</f>
        <v>1121.3667547099246</v>
      </c>
      <c r="U16" s="14">
        <v>14430057</v>
      </c>
      <c r="V16" s="14">
        <v>12970970</v>
      </c>
      <c r="W16" s="74">
        <f>V16/U16*1000</f>
        <v>898.88556919768223</v>
      </c>
      <c r="X16" s="14">
        <v>3449635</v>
      </c>
      <c r="Y16" s="14">
        <v>3123510</v>
      </c>
      <c r="Z16" s="74">
        <v>905.46</v>
      </c>
      <c r="AA16" s="14">
        <v>3553006</v>
      </c>
      <c r="AB16" s="14">
        <v>3066721</v>
      </c>
      <c r="AC16" s="74">
        <f>AB16/AA16*1000</f>
        <v>863.13420241902202</v>
      </c>
      <c r="AD16" s="14">
        <v>3667834</v>
      </c>
      <c r="AE16" s="14">
        <v>3126497</v>
      </c>
      <c r="AF16" s="74">
        <f>AE16/AD16*1000</f>
        <v>852.40962377250435</v>
      </c>
      <c r="AG16" s="14">
        <v>13310995</v>
      </c>
      <c r="AH16" s="14">
        <v>10794350</v>
      </c>
      <c r="AI16" s="74">
        <f>AH16/AG16*1000</f>
        <v>810.93487000783932</v>
      </c>
      <c r="AJ16" s="14">
        <v>3163575</v>
      </c>
      <c r="AK16" s="14">
        <v>2698431</v>
      </c>
      <c r="AL16" s="74">
        <v>852.96887224105649</v>
      </c>
      <c r="AM16" s="14">
        <v>2944206</v>
      </c>
      <c r="AN16" s="14">
        <v>2531658</v>
      </c>
      <c r="AO16" s="74">
        <f>AN16/AM16*1000</f>
        <v>859.87801125328872</v>
      </c>
      <c r="AP16" s="14">
        <v>2984825</v>
      </c>
      <c r="AQ16" s="14">
        <v>2394793</v>
      </c>
      <c r="AR16" s="74">
        <f>AQ16/AP16*1000</f>
        <v>802.32274923990519</v>
      </c>
      <c r="AS16" s="14">
        <v>11216803</v>
      </c>
      <c r="AT16" s="14">
        <v>10133148</v>
      </c>
      <c r="AU16" s="74">
        <f>AT16/AS16*1000</f>
        <v>903.39003011820751</v>
      </c>
      <c r="AV16" s="14">
        <v>2706219</v>
      </c>
      <c r="AW16" s="14">
        <v>2079674</v>
      </c>
      <c r="AX16" s="74">
        <v>768.48</v>
      </c>
      <c r="AY16" s="14">
        <v>2768128</v>
      </c>
      <c r="AZ16" s="14">
        <v>2724031</v>
      </c>
      <c r="BA16" s="74">
        <f>AZ16/AY16*1000</f>
        <v>984.0697395496162</v>
      </c>
      <c r="BB16" s="14">
        <v>2841768</v>
      </c>
      <c r="BC16" s="14">
        <v>3115808</v>
      </c>
      <c r="BD16" s="74">
        <f>BC16/BB16*1000</f>
        <v>1096.432924855231</v>
      </c>
      <c r="BE16" s="14">
        <v>11185772</v>
      </c>
      <c r="BF16" s="14">
        <v>11123490</v>
      </c>
      <c r="BG16" s="74">
        <f>BF16/BE16*1000</f>
        <v>994.43203383727109</v>
      </c>
      <c r="BH16" s="14">
        <v>2757428</v>
      </c>
      <c r="BI16" s="14">
        <v>2857043</v>
      </c>
      <c r="BJ16" s="74">
        <f>BI16/BH16*1000</f>
        <v>1036.1260566005712</v>
      </c>
      <c r="BK16" s="14">
        <v>2766585</v>
      </c>
      <c r="BL16" s="14">
        <v>2620987</v>
      </c>
      <c r="BM16" s="74">
        <f>BL16/BK16*1000</f>
        <v>947.37266340994404</v>
      </c>
      <c r="BN16" s="14">
        <v>2875007</v>
      </c>
      <c r="BO16" s="14">
        <v>2659586</v>
      </c>
      <c r="BP16" s="74">
        <f>BO16/BN16*1000</f>
        <v>925.07113895722694</v>
      </c>
      <c r="BQ16" s="14">
        <v>10980626</v>
      </c>
      <c r="BR16" s="14">
        <v>9875244</v>
      </c>
      <c r="BS16" s="74">
        <f>BR16/BQ16*1000</f>
        <v>899.33342598136028</v>
      </c>
      <c r="BT16" s="14">
        <v>2652121</v>
      </c>
      <c r="BU16" s="14">
        <v>2408834</v>
      </c>
      <c r="BV16" s="74">
        <f>BU16/BT16*1000</f>
        <v>908.26700591715087</v>
      </c>
      <c r="BW16" s="14">
        <v>2657910</v>
      </c>
      <c r="BX16" s="14">
        <v>2307579</v>
      </c>
      <c r="BY16" s="74">
        <f>BX16/BW16*1000</f>
        <v>868.19305394087826</v>
      </c>
      <c r="BZ16" s="14">
        <v>2785000</v>
      </c>
      <c r="CA16" s="14">
        <v>2559056</v>
      </c>
      <c r="CB16" s="74">
        <f>CA16/BZ16*1000</f>
        <v>918.87109515260329</v>
      </c>
    </row>
    <row r="17" spans="2:80" ht="18.600000000000001" customHeight="1" x14ac:dyDescent="0.25">
      <c r="B17" s="57" t="s">
        <v>51</v>
      </c>
      <c r="C17" s="58">
        <v>238371</v>
      </c>
      <c r="D17" s="58">
        <v>219201</v>
      </c>
      <c r="E17" s="75">
        <f t="shared" ref="E17:E23" si="2">D17/C17*1000</f>
        <v>919.5791434360724</v>
      </c>
      <c r="F17" s="58">
        <v>313287</v>
      </c>
      <c r="G17" s="58">
        <v>280411</v>
      </c>
      <c r="H17" s="75">
        <f t="shared" si="0"/>
        <v>895.06107818070973</v>
      </c>
      <c r="I17" s="75">
        <f t="shared" ref="I17:I24" si="3">((C17/F17)-1)*100</f>
        <v>-23.912897758285535</v>
      </c>
      <c r="J17" s="75">
        <f t="shared" ref="J17:J27" si="4">((D17/G17)-1)*100</f>
        <v>-21.828672912260927</v>
      </c>
      <c r="L17" s="58">
        <v>248604</v>
      </c>
      <c r="M17" s="58">
        <v>223663</v>
      </c>
      <c r="N17" s="75">
        <v>899.68</v>
      </c>
      <c r="O17" s="58">
        <v>256710</v>
      </c>
      <c r="P17" s="58">
        <v>214895</v>
      </c>
      <c r="Q17" s="75">
        <v>837.11</v>
      </c>
      <c r="R17" s="58">
        <v>272778</v>
      </c>
      <c r="S17" s="58">
        <v>227853</v>
      </c>
      <c r="T17" s="75">
        <f t="shared" si="1"/>
        <v>1197.1665942515569</v>
      </c>
      <c r="U17" s="58">
        <v>1356598</v>
      </c>
      <c r="V17" s="58">
        <v>1133520</v>
      </c>
      <c r="W17" s="75">
        <f t="shared" ref="W17:W22" si="5">V17/U17*1000</f>
        <v>835.56071879805211</v>
      </c>
      <c r="X17" s="58">
        <v>346071</v>
      </c>
      <c r="Y17" s="58">
        <v>291831</v>
      </c>
      <c r="Z17" s="75">
        <v>843.27</v>
      </c>
      <c r="AA17" s="58">
        <v>350457</v>
      </c>
      <c r="AB17" s="58">
        <v>281218</v>
      </c>
      <c r="AC17" s="75">
        <f t="shared" ref="AC17:AC22" si="6">AB17/AA17*1000</f>
        <v>802.43225274427391</v>
      </c>
      <c r="AD17" s="58">
        <v>346783</v>
      </c>
      <c r="AE17" s="58">
        <v>280060</v>
      </c>
      <c r="AF17" s="75">
        <f t="shared" ref="AF17:AF22" si="7">AE17/AD17*1000</f>
        <v>807.5943745800688</v>
      </c>
      <c r="AG17" s="58">
        <v>1552419</v>
      </c>
      <c r="AH17" s="58">
        <v>1174059</v>
      </c>
      <c r="AI17" s="75">
        <f t="shared" ref="AI17:AI22" si="8">AH17/AG17*1000</f>
        <v>756.27713909711235</v>
      </c>
      <c r="AJ17" s="58">
        <v>384192</v>
      </c>
      <c r="AK17" s="58">
        <v>315361</v>
      </c>
      <c r="AL17" s="75">
        <v>820.84218307512913</v>
      </c>
      <c r="AM17" s="58">
        <v>340970</v>
      </c>
      <c r="AN17" s="58">
        <v>291568</v>
      </c>
      <c r="AO17" s="75">
        <f>AN17/AM17*1000</f>
        <v>855.11335308091623</v>
      </c>
      <c r="AP17" s="58">
        <v>334141</v>
      </c>
      <c r="AQ17" s="58">
        <v>267124</v>
      </c>
      <c r="AR17" s="75">
        <f>AQ17/AP17*1000</f>
        <v>799.43496906994346</v>
      </c>
      <c r="AS17" s="58">
        <v>1532562</v>
      </c>
      <c r="AT17" s="58">
        <v>1240145</v>
      </c>
      <c r="AU17" s="75">
        <f>AT17/AS17*1000</f>
        <v>809.19727880503365</v>
      </c>
      <c r="AV17" s="58">
        <v>395043</v>
      </c>
      <c r="AW17" s="58">
        <v>284861</v>
      </c>
      <c r="AX17" s="75">
        <v>721.09</v>
      </c>
      <c r="AY17" s="58">
        <v>399303</v>
      </c>
      <c r="AZ17" s="58">
        <v>334891</v>
      </c>
      <c r="BA17" s="75">
        <f>AZ17/AY17*1000</f>
        <v>838.68891543514576</v>
      </c>
      <c r="BB17" s="58">
        <v>368760</v>
      </c>
      <c r="BC17" s="58">
        <v>344268</v>
      </c>
      <c r="BD17" s="75">
        <f>BC17/BB17*1000</f>
        <v>933.58281809306868</v>
      </c>
      <c r="BE17" s="58">
        <v>1694611</v>
      </c>
      <c r="BF17" s="58">
        <v>1332655</v>
      </c>
      <c r="BG17" s="75">
        <f>BF17/BE17*1000</f>
        <v>786.40761803151281</v>
      </c>
      <c r="BH17" s="58">
        <v>424825</v>
      </c>
      <c r="BI17" s="58">
        <v>349472</v>
      </c>
      <c r="BJ17" s="75">
        <f>BI17/BH17*1000</f>
        <v>822.6257870888013</v>
      </c>
      <c r="BK17" s="58">
        <v>425533</v>
      </c>
      <c r="BL17" s="58">
        <v>309802</v>
      </c>
      <c r="BM17" s="75">
        <f>BL17/BK17*1000</f>
        <v>728.03284351624905</v>
      </c>
      <c r="BN17" s="58">
        <v>430303</v>
      </c>
      <c r="BO17" s="58">
        <v>315126</v>
      </c>
      <c r="BP17" s="75">
        <f>BO17/BN17*1000</f>
        <v>732.33512199543111</v>
      </c>
      <c r="BQ17" s="58">
        <v>1772812</v>
      </c>
      <c r="BR17" s="58">
        <v>1229394</v>
      </c>
      <c r="BS17" s="75">
        <f>BR17/BQ17*1000</f>
        <v>693.47116332696305</v>
      </c>
      <c r="BT17" s="58">
        <v>462136</v>
      </c>
      <c r="BU17" s="58">
        <v>318493</v>
      </c>
      <c r="BV17" s="75">
        <f>BU17/BT17*1000</f>
        <v>689.17591358388006</v>
      </c>
      <c r="BW17" s="58">
        <v>406876</v>
      </c>
      <c r="BX17" s="58">
        <v>287200</v>
      </c>
      <c r="BY17" s="75">
        <f>BX17/BW17*1000</f>
        <v>705.86616069760805</v>
      </c>
      <c r="BZ17" s="58">
        <v>472440</v>
      </c>
      <c r="CA17" s="58">
        <v>328085</v>
      </c>
      <c r="CB17" s="75">
        <f>CA17/BZ17*1000</f>
        <v>694.44797222927775</v>
      </c>
    </row>
    <row r="18" spans="2:80" ht="18.600000000000001" customHeight="1" x14ac:dyDescent="0.25">
      <c r="B18" s="56" t="s">
        <v>52</v>
      </c>
      <c r="C18" s="14">
        <v>1551159</v>
      </c>
      <c r="D18" s="14">
        <v>1434046</v>
      </c>
      <c r="E18" s="74">
        <f t="shared" si="2"/>
        <v>924.49968056143825</v>
      </c>
      <c r="F18" s="14">
        <v>1632187</v>
      </c>
      <c r="G18" s="14">
        <v>1433629</v>
      </c>
      <c r="H18" s="74">
        <f t="shared" si="0"/>
        <v>878.34849805812689</v>
      </c>
      <c r="I18" s="74">
        <f t="shared" si="3"/>
        <v>-4.9643821449380514</v>
      </c>
      <c r="J18" s="74">
        <f t="shared" si="4"/>
        <v>2.9087023211715746E-2</v>
      </c>
      <c r="L18" s="14">
        <v>1435281</v>
      </c>
      <c r="M18" s="14">
        <v>1303518</v>
      </c>
      <c r="N18" s="74">
        <v>908.2</v>
      </c>
      <c r="O18" s="14">
        <v>1512246</v>
      </c>
      <c r="P18" s="14">
        <v>1275767</v>
      </c>
      <c r="Q18" s="74">
        <v>843.62</v>
      </c>
      <c r="R18" s="14">
        <v>1567978</v>
      </c>
      <c r="S18" s="14">
        <v>1283159</v>
      </c>
      <c r="T18" s="74">
        <f t="shared" si="1"/>
        <v>1221.9670360415193</v>
      </c>
      <c r="U18" s="14">
        <v>6399845</v>
      </c>
      <c r="V18" s="14">
        <v>5304016</v>
      </c>
      <c r="W18" s="74">
        <f t="shared" si="5"/>
        <v>828.77257183572419</v>
      </c>
      <c r="X18" s="14">
        <v>1504015</v>
      </c>
      <c r="Y18" s="14">
        <v>1269369</v>
      </c>
      <c r="Z18" s="74">
        <v>843.99</v>
      </c>
      <c r="AA18" s="14">
        <v>1599385</v>
      </c>
      <c r="AB18" s="14">
        <v>1282551</v>
      </c>
      <c r="AC18" s="74">
        <f t="shared" si="6"/>
        <v>801.90260631430215</v>
      </c>
      <c r="AD18" s="14">
        <v>1664259</v>
      </c>
      <c r="AE18" s="14">
        <v>1318467</v>
      </c>
      <c r="AF18" s="74">
        <f t="shared" si="7"/>
        <v>792.2246477261051</v>
      </c>
      <c r="AG18" s="14">
        <v>6354344</v>
      </c>
      <c r="AH18" s="14">
        <v>5018937</v>
      </c>
      <c r="AI18" s="74">
        <f t="shared" si="8"/>
        <v>789.84345197553046</v>
      </c>
      <c r="AJ18" s="14">
        <v>1484316</v>
      </c>
      <c r="AK18" s="14">
        <v>1186019</v>
      </c>
      <c r="AL18" s="74">
        <v>799.03403318430844</v>
      </c>
      <c r="AM18" s="14">
        <v>1101140</v>
      </c>
      <c r="AN18" s="14">
        <v>1255870</v>
      </c>
      <c r="AO18" s="74">
        <f>AN18/AM18*1000</f>
        <v>1140.5180086092594</v>
      </c>
      <c r="AP18" s="14">
        <v>1113679</v>
      </c>
      <c r="AQ18" s="14">
        <v>1186640</v>
      </c>
      <c r="AR18" s="74">
        <f>AQ18/AP18*1000</f>
        <v>1065.5134917691721</v>
      </c>
      <c r="AS18" s="14">
        <v>4541506</v>
      </c>
      <c r="AT18" s="14">
        <v>5024343</v>
      </c>
      <c r="AU18" s="74">
        <f>AT18/AS18*1000</f>
        <v>1106.3164950128878</v>
      </c>
      <c r="AV18" s="14">
        <v>1061850</v>
      </c>
      <c r="AW18" s="14">
        <v>1068683</v>
      </c>
      <c r="AX18" s="74">
        <v>1006.43</v>
      </c>
      <c r="AY18" s="14">
        <v>1173445</v>
      </c>
      <c r="AZ18" s="14">
        <v>1359370</v>
      </c>
      <c r="BA18" s="74">
        <f>AZ18/AY18*1000</f>
        <v>1158.4437276566009</v>
      </c>
      <c r="BB18" s="14">
        <v>1148033</v>
      </c>
      <c r="BC18" s="14">
        <v>1462294</v>
      </c>
      <c r="BD18" s="74">
        <f>BC18/BB18*1000</f>
        <v>1273.7386468855859</v>
      </c>
      <c r="BE18" s="14">
        <v>4143117</v>
      </c>
      <c r="BF18" s="14">
        <v>4612943</v>
      </c>
      <c r="BG18" s="74">
        <f>BF18/BE18*1000</f>
        <v>1113.3991629973279</v>
      </c>
      <c r="BH18" s="14">
        <v>974873</v>
      </c>
      <c r="BI18" s="14">
        <v>1141112</v>
      </c>
      <c r="BJ18" s="74">
        <f>BI18/BH18*1000</f>
        <v>1170.5237502731125</v>
      </c>
      <c r="BK18" s="14">
        <v>996054</v>
      </c>
      <c r="BL18" s="14">
        <v>1042491</v>
      </c>
      <c r="BM18" s="74">
        <f>BL18/BK18*1000</f>
        <v>1046.6209663331508</v>
      </c>
      <c r="BN18" s="14">
        <v>1106513</v>
      </c>
      <c r="BO18" s="14">
        <v>1107130</v>
      </c>
      <c r="BP18" s="74">
        <f>BO18/BN18*1000</f>
        <v>1000.5576075473131</v>
      </c>
      <c r="BQ18" s="14">
        <v>4383757</v>
      </c>
      <c r="BR18" s="14">
        <v>4074898</v>
      </c>
      <c r="BS18" s="74">
        <f>BR18/BQ18*1000</f>
        <v>929.54468051034769</v>
      </c>
      <c r="BT18" s="14">
        <v>960727</v>
      </c>
      <c r="BU18" s="14">
        <v>916075</v>
      </c>
      <c r="BV18" s="74">
        <f>BU18/BT18*1000</f>
        <v>953.52269687434625</v>
      </c>
      <c r="BW18" s="14">
        <v>989135</v>
      </c>
      <c r="BX18" s="14">
        <v>903816</v>
      </c>
      <c r="BY18" s="74">
        <f>BX18/BW18*1000</f>
        <v>913.74382667684392</v>
      </c>
      <c r="BZ18" s="14">
        <v>1323647</v>
      </c>
      <c r="CA18" s="14">
        <v>1195616</v>
      </c>
      <c r="CB18" s="74">
        <f>CA18/BZ18*1000</f>
        <v>903.27406022904904</v>
      </c>
    </row>
    <row r="19" spans="2:80" ht="18.600000000000001" customHeight="1" x14ac:dyDescent="0.25">
      <c r="B19" s="57" t="s">
        <v>53</v>
      </c>
      <c r="C19" s="58">
        <v>913991</v>
      </c>
      <c r="D19" s="58">
        <v>721114</v>
      </c>
      <c r="E19" s="75">
        <f t="shared" si="2"/>
        <v>788.97275793744132</v>
      </c>
      <c r="F19" s="58">
        <v>831973</v>
      </c>
      <c r="G19" s="58">
        <v>648633</v>
      </c>
      <c r="H19" s="75">
        <f t="shared" si="0"/>
        <v>779.63227172035636</v>
      </c>
      <c r="I19" s="75">
        <f t="shared" si="3"/>
        <v>9.8582526115631239</v>
      </c>
      <c r="J19" s="75">
        <f t="shared" si="4"/>
        <v>11.174423749639617</v>
      </c>
      <c r="L19" s="58">
        <v>1020701</v>
      </c>
      <c r="M19" s="58">
        <v>753696</v>
      </c>
      <c r="N19" s="75">
        <v>738.41</v>
      </c>
      <c r="O19" s="58">
        <v>929849</v>
      </c>
      <c r="P19" s="58">
        <v>631603</v>
      </c>
      <c r="Q19" s="75">
        <v>679.25</v>
      </c>
      <c r="R19" s="58">
        <v>679983</v>
      </c>
      <c r="S19" s="58">
        <v>504657</v>
      </c>
      <c r="T19" s="75">
        <f t="shared" si="1"/>
        <v>1347.4161658314458</v>
      </c>
      <c r="U19" s="58">
        <v>3533721</v>
      </c>
      <c r="V19" s="58">
        <v>2497084</v>
      </c>
      <c r="W19" s="75">
        <f t="shared" si="5"/>
        <v>706.64435590698872</v>
      </c>
      <c r="X19" s="58">
        <v>1074936</v>
      </c>
      <c r="Y19" s="58">
        <v>726456</v>
      </c>
      <c r="Z19" s="75">
        <v>675.81</v>
      </c>
      <c r="AA19" s="58">
        <v>900299</v>
      </c>
      <c r="AB19" s="58">
        <v>593953</v>
      </c>
      <c r="AC19" s="75">
        <f t="shared" si="6"/>
        <v>659.72860127579838</v>
      </c>
      <c r="AD19" s="58">
        <v>726513</v>
      </c>
      <c r="AE19" s="58">
        <v>528042</v>
      </c>
      <c r="AF19" s="75">
        <f t="shared" si="7"/>
        <v>726.81700120988887</v>
      </c>
      <c r="AG19" s="58">
        <v>3447474</v>
      </c>
      <c r="AH19" s="58">
        <v>2224234</v>
      </c>
      <c r="AI19" s="75">
        <f t="shared" si="8"/>
        <v>645.1778896664631</v>
      </c>
      <c r="AJ19" s="58">
        <v>992993</v>
      </c>
      <c r="AK19" s="58">
        <v>660625</v>
      </c>
      <c r="AL19" s="75">
        <v>665.28666365221102</v>
      </c>
      <c r="AM19" s="58">
        <v>796071</v>
      </c>
      <c r="AN19" s="58">
        <v>536103</v>
      </c>
      <c r="AO19" s="75">
        <f>AN19/AM19*1000</f>
        <v>673.43616335728848</v>
      </c>
      <c r="AP19" s="58">
        <v>517361</v>
      </c>
      <c r="AQ19" s="58">
        <v>390205</v>
      </c>
      <c r="AR19" s="75">
        <f>AQ19/AP19*1000</f>
        <v>754.22190694698679</v>
      </c>
      <c r="AS19" s="58">
        <v>3061899</v>
      </c>
      <c r="AT19" s="58">
        <v>2041079</v>
      </c>
      <c r="AU19" s="75">
        <f>AT19/AS19*1000</f>
        <v>666.60559345687113</v>
      </c>
      <c r="AV19" s="58">
        <v>924189</v>
      </c>
      <c r="AW19" s="58">
        <v>538961</v>
      </c>
      <c r="AX19" s="75">
        <v>583.16999999999996</v>
      </c>
      <c r="AY19" s="58">
        <v>841411</v>
      </c>
      <c r="AZ19" s="58">
        <v>539604</v>
      </c>
      <c r="BA19" s="75">
        <f>AZ19/AY19*1000</f>
        <v>641.30846875070563</v>
      </c>
      <c r="BB19" s="58">
        <v>540836</v>
      </c>
      <c r="BC19" s="58">
        <v>487744</v>
      </c>
      <c r="BD19" s="75">
        <f>BC19/BB19*1000</f>
        <v>901.83345783194898</v>
      </c>
      <c r="BE19" s="58">
        <v>3944412</v>
      </c>
      <c r="BF19" s="58">
        <v>2557044</v>
      </c>
      <c r="BG19" s="75">
        <f>BF19/BE19*1000</f>
        <v>648.27000830542045</v>
      </c>
      <c r="BH19" s="58">
        <v>1163562</v>
      </c>
      <c r="BI19" s="58">
        <v>762327</v>
      </c>
      <c r="BJ19" s="75">
        <f>BI19/BH19*1000</f>
        <v>655.16663486775951</v>
      </c>
      <c r="BK19" s="58">
        <v>1061983</v>
      </c>
      <c r="BL19" s="58">
        <v>625485</v>
      </c>
      <c r="BM19" s="75">
        <f>BL19/BK19*1000</f>
        <v>588.97835464409513</v>
      </c>
      <c r="BN19" s="58">
        <v>837407</v>
      </c>
      <c r="BO19" s="58">
        <v>532951</v>
      </c>
      <c r="BP19" s="75">
        <f>BO19/BN19*1000</f>
        <v>636.43007522029313</v>
      </c>
      <c r="BQ19" s="58">
        <v>3749372</v>
      </c>
      <c r="BR19" s="58">
        <v>2185209</v>
      </c>
      <c r="BS19" s="75">
        <f>BR19/BQ19*1000</f>
        <v>582.82000292315615</v>
      </c>
      <c r="BT19" s="58">
        <v>1134943</v>
      </c>
      <c r="BU19" s="58">
        <v>630988</v>
      </c>
      <c r="BV19" s="75">
        <f>BU19/BT19*1000</f>
        <v>555.96448456001758</v>
      </c>
      <c r="BW19" s="58">
        <v>892061</v>
      </c>
      <c r="BX19" s="58">
        <v>510628</v>
      </c>
      <c r="BY19" s="75">
        <f>BX19/BW19*1000</f>
        <v>572.41376991035361</v>
      </c>
      <c r="BZ19" s="58">
        <v>771566</v>
      </c>
      <c r="CA19" s="58">
        <v>471875</v>
      </c>
      <c r="CB19" s="75">
        <f>CA19/BZ19*1000</f>
        <v>611.58086281666112</v>
      </c>
    </row>
    <row r="20" spans="2:80" ht="18.600000000000001" customHeight="1" x14ac:dyDescent="0.25">
      <c r="B20" s="56" t="s">
        <v>54</v>
      </c>
      <c r="C20" s="14">
        <v>239513</v>
      </c>
      <c r="D20" s="14">
        <v>265345</v>
      </c>
      <c r="E20" s="74">
        <f t="shared" si="2"/>
        <v>1107.852183388793</v>
      </c>
      <c r="F20" s="14">
        <v>276049</v>
      </c>
      <c r="G20" s="14">
        <v>261383</v>
      </c>
      <c r="H20" s="74">
        <f t="shared" si="0"/>
        <v>946.87175102970843</v>
      </c>
      <c r="I20" s="74">
        <f t="shared" si="3"/>
        <v>-13.235331408554273</v>
      </c>
      <c r="J20" s="74">
        <f t="shared" si="4"/>
        <v>1.515783352398592</v>
      </c>
      <c r="L20" s="14">
        <v>225021</v>
      </c>
      <c r="M20" s="14">
        <v>227330</v>
      </c>
      <c r="N20" s="74">
        <v>1010.26</v>
      </c>
      <c r="O20" s="14">
        <v>252055</v>
      </c>
      <c r="P20" s="14">
        <v>228234</v>
      </c>
      <c r="Q20" s="74">
        <v>905.49</v>
      </c>
      <c r="R20" s="14">
        <v>258475</v>
      </c>
      <c r="S20" s="14">
        <v>226713</v>
      </c>
      <c r="T20" s="74">
        <f t="shared" si="1"/>
        <v>1140.0978329429718</v>
      </c>
      <c r="U20" s="14">
        <v>1040795</v>
      </c>
      <c r="V20" s="14">
        <v>936159</v>
      </c>
      <c r="W20" s="74">
        <f t="shared" si="5"/>
        <v>899.4653125735615</v>
      </c>
      <c r="X20" s="14">
        <v>235603</v>
      </c>
      <c r="Y20" s="14">
        <v>219435</v>
      </c>
      <c r="Z20" s="74">
        <v>931.38</v>
      </c>
      <c r="AA20" s="14">
        <v>269273</v>
      </c>
      <c r="AB20" s="14">
        <v>232056</v>
      </c>
      <c r="AC20" s="74">
        <f t="shared" si="6"/>
        <v>861.78710825073438</v>
      </c>
      <c r="AD20" s="14">
        <v>259870</v>
      </c>
      <c r="AE20" s="14">
        <v>223285</v>
      </c>
      <c r="AF20" s="74">
        <f t="shared" si="7"/>
        <v>859.21807057374849</v>
      </c>
      <c r="AG20" s="14">
        <v>973118</v>
      </c>
      <c r="AH20" s="14">
        <v>785797</v>
      </c>
      <c r="AI20" s="74">
        <f t="shared" si="8"/>
        <v>807.50433143770852</v>
      </c>
      <c r="AJ20" s="14">
        <v>218980</v>
      </c>
      <c r="AK20" s="14">
        <v>190624</v>
      </c>
      <c r="AL20" s="74">
        <v>870.50872225774049</v>
      </c>
      <c r="AM20" s="14">
        <v>239549</v>
      </c>
      <c r="AN20" s="14">
        <v>186873</v>
      </c>
      <c r="AO20" s="74">
        <f t="shared" ref="AO20:AO23" si="9">AN20/AM20*1000</f>
        <v>780.10344438924812</v>
      </c>
      <c r="AP20" s="14">
        <v>223654</v>
      </c>
      <c r="AQ20" s="14">
        <v>164544</v>
      </c>
      <c r="AR20" s="74">
        <f t="shared" ref="AR20:AR23" si="10">AQ20/AP20*1000</f>
        <v>735.70783442281379</v>
      </c>
      <c r="AS20" s="14">
        <v>855672</v>
      </c>
      <c r="AT20" s="14">
        <v>660453</v>
      </c>
      <c r="AU20" s="74">
        <f t="shared" ref="AU20:AU23" si="11">AT20/AS20*1000</f>
        <v>771.85299974756686</v>
      </c>
      <c r="AV20" s="14">
        <v>201625</v>
      </c>
      <c r="AW20" s="14">
        <v>144977</v>
      </c>
      <c r="AX20" s="74">
        <v>719.04</v>
      </c>
      <c r="AY20" s="14">
        <v>223437</v>
      </c>
      <c r="AZ20" s="14">
        <v>176026</v>
      </c>
      <c r="BA20" s="74">
        <f t="shared" ref="BA20:BA23" si="12">AZ20/AY20*1000</f>
        <v>787.8104342611116</v>
      </c>
      <c r="BB20" s="14">
        <v>204191</v>
      </c>
      <c r="BC20" s="14">
        <v>179314</v>
      </c>
      <c r="BD20" s="74">
        <f t="shared" ref="BD20:BD23" si="13">BC20/BB20*1000</f>
        <v>878.16798977428004</v>
      </c>
      <c r="BE20" s="14">
        <v>729312</v>
      </c>
      <c r="BF20" s="14">
        <v>583205</v>
      </c>
      <c r="BG20" s="74">
        <f t="shared" ref="BG20:BG23" si="14">BF20/BE20*1000</f>
        <v>799.66461541836691</v>
      </c>
      <c r="BH20" s="14">
        <v>167875</v>
      </c>
      <c r="BI20" s="14">
        <v>140233</v>
      </c>
      <c r="BJ20" s="74">
        <f t="shared" ref="BJ20:BJ23" si="15">BI20/BH20*1000</f>
        <v>835.34177215189879</v>
      </c>
      <c r="BK20" s="14">
        <v>171645</v>
      </c>
      <c r="BL20" s="14">
        <v>128263</v>
      </c>
      <c r="BM20" s="74">
        <f t="shared" ref="BM20:BM23" si="16">BL20/BK20*1000</f>
        <v>747.25742083952343</v>
      </c>
      <c r="BN20" s="14">
        <v>186717</v>
      </c>
      <c r="BO20" s="14">
        <v>137104</v>
      </c>
      <c r="BP20" s="74">
        <f t="shared" ref="BP20:BP23" si="17">BO20/BN20*1000</f>
        <v>734.28771884723938</v>
      </c>
      <c r="BQ20" s="14">
        <v>713984</v>
      </c>
      <c r="BR20" s="14">
        <v>522319</v>
      </c>
      <c r="BS20" s="74">
        <f t="shared" ref="BS20:BS23" si="18">BR20/BQ20*1000</f>
        <v>731.5556090892793</v>
      </c>
      <c r="BT20" s="14">
        <v>149154</v>
      </c>
      <c r="BU20" s="14">
        <v>112958</v>
      </c>
      <c r="BV20" s="74">
        <f t="shared" ref="BV20:BV23" si="19">BU20/BT20*1000</f>
        <v>757.32464432733946</v>
      </c>
      <c r="BW20" s="14">
        <v>169009</v>
      </c>
      <c r="BX20" s="14">
        <v>121381</v>
      </c>
      <c r="BY20" s="74">
        <f t="shared" ref="BY20:BY23" si="20">BX20/BW20*1000</f>
        <v>718.19252229171229</v>
      </c>
      <c r="BZ20" s="14">
        <v>217006</v>
      </c>
      <c r="CA20" s="14">
        <v>157868</v>
      </c>
      <c r="CB20" s="74">
        <f t="shared" ref="CB20:CB23" si="21">CA20/BZ20*1000</f>
        <v>727.48218943255029</v>
      </c>
    </row>
    <row r="21" spans="2:80" ht="18.600000000000001" customHeight="1" x14ac:dyDescent="0.25">
      <c r="B21" s="57" t="s">
        <v>55</v>
      </c>
      <c r="C21" s="58">
        <v>237614</v>
      </c>
      <c r="D21" s="58">
        <v>157822</v>
      </c>
      <c r="E21" s="75">
        <f t="shared" si="2"/>
        <v>664.19487067260354</v>
      </c>
      <c r="F21" s="58">
        <v>237885</v>
      </c>
      <c r="G21" s="58">
        <v>141545</v>
      </c>
      <c r="H21" s="75">
        <f t="shared" si="0"/>
        <v>595.01439771318076</v>
      </c>
      <c r="I21" s="75">
        <f t="shared" si="3"/>
        <v>-0.11392059188263248</v>
      </c>
      <c r="J21" s="75">
        <f t="shared" si="4"/>
        <v>11.499523119855869</v>
      </c>
      <c r="L21" s="58">
        <v>238830</v>
      </c>
      <c r="M21" s="58">
        <v>163736</v>
      </c>
      <c r="N21" s="75">
        <v>685.58</v>
      </c>
      <c r="O21" s="58">
        <v>235650</v>
      </c>
      <c r="P21" s="58">
        <v>140046</v>
      </c>
      <c r="Q21" s="75">
        <v>594.29999999999995</v>
      </c>
      <c r="R21" s="58">
        <v>233904</v>
      </c>
      <c r="S21" s="58">
        <v>128335</v>
      </c>
      <c r="T21" s="75">
        <f t="shared" si="1"/>
        <v>1822.6049012350488</v>
      </c>
      <c r="U21" s="58">
        <v>972909</v>
      </c>
      <c r="V21" s="58">
        <v>545576</v>
      </c>
      <c r="W21" s="75">
        <f t="shared" si="5"/>
        <v>560.76775936906745</v>
      </c>
      <c r="X21" s="58">
        <v>242334</v>
      </c>
      <c r="Y21" s="58">
        <v>141116</v>
      </c>
      <c r="Z21" s="75">
        <v>582.32000000000005</v>
      </c>
      <c r="AA21" s="58">
        <v>244322</v>
      </c>
      <c r="AB21" s="58">
        <v>131933</v>
      </c>
      <c r="AC21" s="75">
        <f t="shared" si="6"/>
        <v>539.99639819582353</v>
      </c>
      <c r="AD21" s="58">
        <v>248368</v>
      </c>
      <c r="AE21" s="58">
        <v>130982</v>
      </c>
      <c r="AF21" s="75">
        <f t="shared" si="7"/>
        <v>527.37067577143591</v>
      </c>
      <c r="AG21" s="58">
        <v>1056276</v>
      </c>
      <c r="AH21" s="58">
        <v>497637</v>
      </c>
      <c r="AI21" s="75">
        <f t="shared" si="8"/>
        <v>471.12402440271296</v>
      </c>
      <c r="AJ21" s="58">
        <v>263650</v>
      </c>
      <c r="AK21" s="58">
        <v>120576</v>
      </c>
      <c r="AL21" s="75">
        <v>457.33358619381761</v>
      </c>
      <c r="AM21" s="58">
        <v>267837</v>
      </c>
      <c r="AN21" s="58">
        <v>126351</v>
      </c>
      <c r="AO21" s="75">
        <f t="shared" si="9"/>
        <v>471.74587528982181</v>
      </c>
      <c r="AP21" s="58">
        <v>269516</v>
      </c>
      <c r="AQ21" s="58">
        <v>116991</v>
      </c>
      <c r="AR21" s="75">
        <f t="shared" si="10"/>
        <v>434.07812523189722</v>
      </c>
      <c r="AS21" s="58">
        <v>1138039</v>
      </c>
      <c r="AT21" s="58">
        <v>534658</v>
      </c>
      <c r="AU21" s="75">
        <f t="shared" si="11"/>
        <v>469.80639503567102</v>
      </c>
      <c r="AV21" s="58">
        <v>287126</v>
      </c>
      <c r="AW21" s="58">
        <v>120307</v>
      </c>
      <c r="AX21" s="75">
        <v>419</v>
      </c>
      <c r="AY21" s="58">
        <v>285585</v>
      </c>
      <c r="AZ21" s="58">
        <v>136207</v>
      </c>
      <c r="BA21" s="75">
        <f t="shared" si="12"/>
        <v>476.94031549276042</v>
      </c>
      <c r="BB21" s="58">
        <v>285011</v>
      </c>
      <c r="BC21" s="58">
        <v>167372</v>
      </c>
      <c r="BD21" s="75">
        <f t="shared" si="13"/>
        <v>587.24750974523783</v>
      </c>
      <c r="BE21" s="58">
        <v>1225733</v>
      </c>
      <c r="BF21" s="58">
        <v>717978</v>
      </c>
      <c r="BG21" s="75">
        <f t="shared" si="14"/>
        <v>585.75399373272978</v>
      </c>
      <c r="BH21" s="58">
        <v>257999</v>
      </c>
      <c r="BI21" s="58">
        <v>174829</v>
      </c>
      <c r="BJ21" s="75">
        <f t="shared" si="15"/>
        <v>677.63440943569549</v>
      </c>
      <c r="BK21" s="58">
        <v>314679</v>
      </c>
      <c r="BL21" s="58">
        <v>149098</v>
      </c>
      <c r="BM21" s="75">
        <f t="shared" si="16"/>
        <v>473.80981889481029</v>
      </c>
      <c r="BN21" s="58">
        <v>355356</v>
      </c>
      <c r="BO21" s="58">
        <v>211955</v>
      </c>
      <c r="BP21" s="75">
        <f t="shared" si="17"/>
        <v>596.45819966456168</v>
      </c>
      <c r="BQ21" s="58">
        <v>1242760</v>
      </c>
      <c r="BR21" s="58">
        <v>550376</v>
      </c>
      <c r="BS21" s="75">
        <f t="shared" si="18"/>
        <v>442.86587917216519</v>
      </c>
      <c r="BT21" s="58">
        <v>327039</v>
      </c>
      <c r="BU21" s="58">
        <v>145863</v>
      </c>
      <c r="BV21" s="75">
        <f t="shared" si="19"/>
        <v>446.01102620788345</v>
      </c>
      <c r="BW21" s="58">
        <v>325162</v>
      </c>
      <c r="BX21" s="58">
        <v>142679</v>
      </c>
      <c r="BY21" s="75">
        <f t="shared" si="20"/>
        <v>438.79358596637985</v>
      </c>
      <c r="BZ21" s="58">
        <v>339494</v>
      </c>
      <c r="CA21" s="58">
        <v>152776</v>
      </c>
      <c r="CB21" s="75">
        <f t="shared" si="21"/>
        <v>450.01089857258154</v>
      </c>
    </row>
    <row r="22" spans="2:80" ht="18.600000000000001" customHeight="1" x14ac:dyDescent="0.25">
      <c r="B22" s="56" t="s">
        <v>56</v>
      </c>
      <c r="C22" s="14">
        <v>164081</v>
      </c>
      <c r="D22" s="14">
        <v>139171</v>
      </c>
      <c r="E22" s="74">
        <f t="shared" si="2"/>
        <v>848.18473802573124</v>
      </c>
      <c r="F22" s="14">
        <v>219885</v>
      </c>
      <c r="G22" s="14">
        <v>184120</v>
      </c>
      <c r="H22" s="74">
        <f t="shared" si="0"/>
        <v>837.34679491552401</v>
      </c>
      <c r="I22" s="74">
        <f t="shared" si="3"/>
        <v>-25.378720694908708</v>
      </c>
      <c r="J22" s="74">
        <f t="shared" si="4"/>
        <v>-24.412882902454925</v>
      </c>
      <c r="L22" s="14">
        <v>176685</v>
      </c>
      <c r="M22" s="14">
        <v>149221</v>
      </c>
      <c r="N22" s="74">
        <v>844.56</v>
      </c>
      <c r="O22" s="14">
        <v>186715</v>
      </c>
      <c r="P22" s="14">
        <v>144450</v>
      </c>
      <c r="Q22" s="74">
        <v>773.64</v>
      </c>
      <c r="R22" s="14">
        <v>195708</v>
      </c>
      <c r="S22" s="14">
        <v>150285</v>
      </c>
      <c r="T22" s="74">
        <f t="shared" si="1"/>
        <v>1302.2457331070964</v>
      </c>
      <c r="U22" s="14">
        <v>936690</v>
      </c>
      <c r="V22" s="14">
        <v>727753</v>
      </c>
      <c r="W22" s="74">
        <f t="shared" si="5"/>
        <v>776.94114381492273</v>
      </c>
      <c r="X22" s="14">
        <v>230985</v>
      </c>
      <c r="Y22" s="14">
        <v>183657</v>
      </c>
      <c r="Z22" s="74">
        <v>795.1</v>
      </c>
      <c r="AA22" s="14">
        <v>235030</v>
      </c>
      <c r="AB22" s="14">
        <v>174633</v>
      </c>
      <c r="AC22" s="74">
        <f t="shared" si="6"/>
        <v>743.02429477088026</v>
      </c>
      <c r="AD22" s="14">
        <v>250790</v>
      </c>
      <c r="AE22" s="14">
        <v>185343</v>
      </c>
      <c r="AF22" s="74">
        <f t="shared" si="7"/>
        <v>739.03664420431437</v>
      </c>
      <c r="AG22" s="14">
        <v>1055300</v>
      </c>
      <c r="AH22" s="14">
        <v>743793</v>
      </c>
      <c r="AI22" s="74">
        <f t="shared" si="8"/>
        <v>704.81663981806116</v>
      </c>
      <c r="AJ22" s="14">
        <v>257850</v>
      </c>
      <c r="AK22" s="14">
        <v>203362</v>
      </c>
      <c r="AL22" s="74">
        <v>788.68334302889275</v>
      </c>
      <c r="AM22" s="14">
        <v>252158</v>
      </c>
      <c r="AN22" s="14">
        <v>167976</v>
      </c>
      <c r="AO22" s="74">
        <f t="shared" si="9"/>
        <v>666.15376073731545</v>
      </c>
      <c r="AP22" s="14">
        <v>272353</v>
      </c>
      <c r="AQ22" s="14">
        <v>164251</v>
      </c>
      <c r="AR22" s="74">
        <f t="shared" si="10"/>
        <v>603.08129523082175</v>
      </c>
      <c r="AS22" s="14">
        <v>1400256</v>
      </c>
      <c r="AT22" s="14">
        <v>840669</v>
      </c>
      <c r="AU22" s="74">
        <f t="shared" si="11"/>
        <v>600.3680755518991</v>
      </c>
      <c r="AV22" s="14">
        <v>359448</v>
      </c>
      <c r="AW22" s="14">
        <v>192393</v>
      </c>
      <c r="AX22" s="74">
        <v>535.25</v>
      </c>
      <c r="AY22" s="14">
        <v>351948</v>
      </c>
      <c r="AZ22" s="14">
        <v>220132</v>
      </c>
      <c r="BA22" s="74">
        <f t="shared" si="12"/>
        <v>625.46739859297395</v>
      </c>
      <c r="BB22" s="14">
        <v>339958</v>
      </c>
      <c r="BC22" s="14">
        <v>246977</v>
      </c>
      <c r="BD22" s="74">
        <f t="shared" si="13"/>
        <v>726.49268439042464</v>
      </c>
      <c r="BE22" s="14">
        <v>1418306</v>
      </c>
      <c r="BF22" s="14">
        <v>879347</v>
      </c>
      <c r="BG22" s="74">
        <f t="shared" si="14"/>
        <v>619.9980822192108</v>
      </c>
      <c r="BH22" s="14">
        <v>362058</v>
      </c>
      <c r="BI22" s="14">
        <v>238744</v>
      </c>
      <c r="BJ22" s="74">
        <f t="shared" si="15"/>
        <v>659.40816112335585</v>
      </c>
      <c r="BK22" s="14">
        <v>352752</v>
      </c>
      <c r="BL22" s="14">
        <v>197094</v>
      </c>
      <c r="BM22" s="74">
        <f t="shared" si="16"/>
        <v>558.7324806096068</v>
      </c>
      <c r="BN22" s="14">
        <v>347115</v>
      </c>
      <c r="BO22" s="14">
        <v>194880</v>
      </c>
      <c r="BP22" s="74">
        <f t="shared" si="17"/>
        <v>561.42776889503477</v>
      </c>
      <c r="BQ22" s="14">
        <v>1362402</v>
      </c>
      <c r="BR22" s="14">
        <v>721488</v>
      </c>
      <c r="BS22" s="74">
        <f t="shared" si="18"/>
        <v>529.57056727749966</v>
      </c>
      <c r="BT22" s="14">
        <v>347469</v>
      </c>
      <c r="BU22" s="14">
        <v>186818</v>
      </c>
      <c r="BV22" s="74">
        <f t="shared" si="19"/>
        <v>537.65371874901064</v>
      </c>
      <c r="BW22" s="14">
        <v>339650</v>
      </c>
      <c r="BX22" s="14">
        <v>177860</v>
      </c>
      <c r="BY22" s="74">
        <f t="shared" si="20"/>
        <v>523.65670543206249</v>
      </c>
      <c r="BZ22" s="14">
        <v>335474</v>
      </c>
      <c r="CA22" s="14">
        <v>178663</v>
      </c>
      <c r="CB22" s="74">
        <f t="shared" si="21"/>
        <v>532.56884289095433</v>
      </c>
    </row>
    <row r="23" spans="2:80" ht="18.600000000000001" customHeight="1" thickBot="1" x14ac:dyDescent="0.3">
      <c r="B23" s="72" t="s">
        <v>57</v>
      </c>
      <c r="C23" s="70">
        <v>7262623</v>
      </c>
      <c r="D23" s="70">
        <v>6844846</v>
      </c>
      <c r="E23" s="76">
        <f t="shared" si="2"/>
        <v>942.47574189104955</v>
      </c>
      <c r="F23" s="70">
        <v>7270848</v>
      </c>
      <c r="G23" s="70">
        <v>6603963</v>
      </c>
      <c r="H23" s="76">
        <f t="shared" si="0"/>
        <v>908.27961195172838</v>
      </c>
      <c r="I23" s="76">
        <f t="shared" si="3"/>
        <v>-0.11312298097828632</v>
      </c>
      <c r="J23" s="76">
        <f t="shared" si="4"/>
        <v>3.6475522349231904</v>
      </c>
      <c r="L23" s="70">
        <v>7003409</v>
      </c>
      <c r="M23" s="70">
        <v>6375529</v>
      </c>
      <c r="N23" s="76">
        <v>910.35</v>
      </c>
      <c r="O23" s="70">
        <v>7041075</v>
      </c>
      <c r="P23" s="70">
        <v>6009144</v>
      </c>
      <c r="Q23" s="76">
        <v>853.44</v>
      </c>
      <c r="R23" s="70">
        <v>7046771</v>
      </c>
      <c r="S23" s="70">
        <v>5943562</v>
      </c>
      <c r="T23" s="184">
        <f t="shared" si="1"/>
        <v>1185.6141149028142</v>
      </c>
      <c r="U23" s="131">
        <v>28670615</v>
      </c>
      <c r="V23" s="188">
        <v>24115078</v>
      </c>
      <c r="W23" s="76">
        <f>V23/U23*1000</f>
        <v>841.1078032333802</v>
      </c>
      <c r="X23" s="70">
        <v>7083579</v>
      </c>
      <c r="Y23" s="70">
        <v>5955374</v>
      </c>
      <c r="Z23" s="76">
        <v>840.73</v>
      </c>
      <c r="AA23" s="70">
        <v>7151772</v>
      </c>
      <c r="AB23" s="70">
        <v>5763065</v>
      </c>
      <c r="AC23" s="76">
        <f>AB23/AA23*1000</f>
        <v>805.82336797090295</v>
      </c>
      <c r="AD23" s="70">
        <v>7164417</v>
      </c>
      <c r="AE23" s="70">
        <v>5792676</v>
      </c>
      <c r="AF23" s="76">
        <f>AE23/AD23*1000</f>
        <v>808.53417661199785</v>
      </c>
      <c r="AG23" s="70">
        <v>27749926</v>
      </c>
      <c r="AH23" s="70">
        <v>21238807</v>
      </c>
      <c r="AI23" s="76">
        <f>AH23/AG23*1000</f>
        <v>765.3644553862955</v>
      </c>
      <c r="AJ23" s="70">
        <v>6765556</v>
      </c>
      <c r="AK23" s="70">
        <v>5374998</v>
      </c>
      <c r="AL23" s="76">
        <v>794.4650816577381</v>
      </c>
      <c r="AM23" s="70">
        <v>5941931</v>
      </c>
      <c r="AN23" s="70">
        <v>5096399</v>
      </c>
      <c r="AO23" s="76">
        <f t="shared" si="9"/>
        <v>857.70080467107414</v>
      </c>
      <c r="AP23" s="70">
        <v>5715529</v>
      </c>
      <c r="AQ23" s="70">
        <v>4684548</v>
      </c>
      <c r="AR23" s="76">
        <f t="shared" si="10"/>
        <v>819.61757170683586</v>
      </c>
      <c r="AS23" s="70">
        <v>23746737</v>
      </c>
      <c r="AT23" s="70">
        <v>20474495</v>
      </c>
      <c r="AU23" s="76">
        <f t="shared" si="11"/>
        <v>862.20245754185089</v>
      </c>
      <c r="AV23" s="70">
        <v>5935500</v>
      </c>
      <c r="AW23" s="70">
        <v>4429856</v>
      </c>
      <c r="AX23" s="76">
        <v>746.33</v>
      </c>
      <c r="AY23" s="70">
        <v>6043257</v>
      </c>
      <c r="AZ23" s="70">
        <v>5490261</v>
      </c>
      <c r="BA23" s="76">
        <f t="shared" si="12"/>
        <v>908.49371456484471</v>
      </c>
      <c r="BB23" s="70">
        <v>5728557</v>
      </c>
      <c r="BC23" s="70">
        <v>6003777</v>
      </c>
      <c r="BD23" s="76">
        <f t="shared" si="13"/>
        <v>1048.0435125285476</v>
      </c>
      <c r="BE23" s="70">
        <v>24341263</v>
      </c>
      <c r="BF23" s="70">
        <v>21806662</v>
      </c>
      <c r="BG23" s="76">
        <f t="shared" si="14"/>
        <v>895.87224787801688</v>
      </c>
      <c r="BH23" s="70">
        <v>6108620</v>
      </c>
      <c r="BI23" s="70">
        <v>5663760</v>
      </c>
      <c r="BJ23" s="76">
        <f t="shared" si="15"/>
        <v>927.17504117132842</v>
      </c>
      <c r="BK23" s="70">
        <v>6089231</v>
      </c>
      <c r="BL23" s="70">
        <v>5073220</v>
      </c>
      <c r="BM23" s="76">
        <f t="shared" si="16"/>
        <v>833.14625442851491</v>
      </c>
      <c r="BN23" s="70">
        <v>6138418</v>
      </c>
      <c r="BO23" s="70">
        <v>5158732</v>
      </c>
      <c r="BP23" s="76">
        <f t="shared" si="17"/>
        <v>840.40089808155778</v>
      </c>
      <c r="BQ23" s="70">
        <v>24205713</v>
      </c>
      <c r="BR23" s="70">
        <v>19158928</v>
      </c>
      <c r="BS23" s="76">
        <f t="shared" si="18"/>
        <v>791.50438576215458</v>
      </c>
      <c r="BT23" s="70">
        <v>6033589</v>
      </c>
      <c r="BU23" s="70">
        <v>4720029</v>
      </c>
      <c r="BV23" s="76">
        <f t="shared" si="19"/>
        <v>782.29209845085563</v>
      </c>
      <c r="BW23" s="70">
        <v>5779803</v>
      </c>
      <c r="BX23" s="70">
        <v>4451143</v>
      </c>
      <c r="BY23" s="76">
        <f t="shared" si="20"/>
        <v>770.1201926778474</v>
      </c>
      <c r="BZ23" s="70">
        <v>6244627</v>
      </c>
      <c r="CA23" s="70">
        <v>5043939</v>
      </c>
      <c r="CB23" s="76">
        <f t="shared" si="21"/>
        <v>807.72462470536664</v>
      </c>
    </row>
    <row r="24" spans="2:80" ht="18.600000000000001" customHeight="1" thickTop="1" x14ac:dyDescent="0.25">
      <c r="B24" s="56" t="s">
        <v>58</v>
      </c>
      <c r="C24" s="14">
        <v>7396</v>
      </c>
      <c r="D24" s="14">
        <v>0</v>
      </c>
      <c r="E24" s="14">
        <v>0</v>
      </c>
      <c r="F24" s="14">
        <v>7678</v>
      </c>
      <c r="G24" s="14">
        <v>0</v>
      </c>
      <c r="H24" s="14">
        <v>0</v>
      </c>
      <c r="I24" s="74">
        <f t="shared" si="3"/>
        <v>-3.6728314665277373</v>
      </c>
      <c r="J24" s="74" t="s">
        <v>59</v>
      </c>
      <c r="L24" s="14">
        <v>6437</v>
      </c>
      <c r="M24" s="14">
        <v>0</v>
      </c>
      <c r="N24" s="14">
        <v>0</v>
      </c>
      <c r="O24" s="14">
        <v>6992</v>
      </c>
      <c r="P24" s="14">
        <v>0</v>
      </c>
      <c r="Q24" s="154">
        <v>0</v>
      </c>
      <c r="R24" s="14">
        <v>7925</v>
      </c>
      <c r="S24" s="14">
        <v>0</v>
      </c>
      <c r="T24" s="74" t="s">
        <v>59</v>
      </c>
      <c r="U24" s="14">
        <v>30339</v>
      </c>
      <c r="V24" s="14">
        <v>0</v>
      </c>
      <c r="W24" s="14">
        <v>0</v>
      </c>
      <c r="X24" s="14">
        <v>6763</v>
      </c>
      <c r="Y24" s="14" t="s">
        <v>60</v>
      </c>
      <c r="Z24" s="14">
        <v>0</v>
      </c>
      <c r="AA24" s="14">
        <v>7710</v>
      </c>
      <c r="AB24" s="14">
        <v>0</v>
      </c>
      <c r="AC24" s="14">
        <v>0</v>
      </c>
      <c r="AD24" s="14">
        <v>8188</v>
      </c>
      <c r="AE24" s="14">
        <v>0</v>
      </c>
      <c r="AF24" s="14">
        <v>0</v>
      </c>
      <c r="AG24" s="14">
        <v>30942</v>
      </c>
      <c r="AH24" s="14"/>
      <c r="AI24" s="154">
        <v>0</v>
      </c>
      <c r="AJ24" s="14">
        <v>6783</v>
      </c>
      <c r="AK24" s="59" t="s">
        <v>59</v>
      </c>
      <c r="AL24" s="154">
        <v>0</v>
      </c>
      <c r="AM24" s="14">
        <v>7370</v>
      </c>
      <c r="AN24" s="14" t="s">
        <v>59</v>
      </c>
      <c r="AO24" s="14">
        <v>0</v>
      </c>
      <c r="AP24" s="14">
        <v>7545</v>
      </c>
      <c r="AQ24" s="14" t="s">
        <v>59</v>
      </c>
      <c r="AR24" s="14">
        <v>0</v>
      </c>
      <c r="AS24" s="14">
        <v>30942</v>
      </c>
      <c r="AT24" s="14">
        <v>0</v>
      </c>
      <c r="AU24" s="14">
        <v>0</v>
      </c>
      <c r="AV24" s="59">
        <v>6761</v>
      </c>
      <c r="AW24" s="14" t="s">
        <v>59</v>
      </c>
      <c r="AX24" s="154" t="s">
        <v>59</v>
      </c>
      <c r="AY24" s="59">
        <v>6857</v>
      </c>
      <c r="AZ24" s="14" t="s">
        <v>61</v>
      </c>
      <c r="BA24" s="14">
        <v>0</v>
      </c>
      <c r="BB24" s="59">
        <v>9854</v>
      </c>
      <c r="BC24" s="14" t="s">
        <v>59</v>
      </c>
      <c r="BD24" s="14">
        <v>0</v>
      </c>
      <c r="BE24" s="59">
        <v>33074</v>
      </c>
      <c r="BF24" s="14" t="s">
        <v>60</v>
      </c>
      <c r="BG24" s="14">
        <v>0</v>
      </c>
      <c r="BH24" s="59">
        <v>7835</v>
      </c>
      <c r="BI24" s="14" t="s">
        <v>61</v>
      </c>
      <c r="BJ24" s="14">
        <v>0</v>
      </c>
      <c r="BK24" s="59">
        <v>8272</v>
      </c>
      <c r="BL24" s="14" t="s">
        <v>62</v>
      </c>
      <c r="BM24" s="14">
        <v>0</v>
      </c>
      <c r="BN24" s="59">
        <v>8560</v>
      </c>
      <c r="BO24" s="14" t="s">
        <v>63</v>
      </c>
      <c r="BP24" s="14">
        <v>0</v>
      </c>
      <c r="BQ24" s="59">
        <v>34089</v>
      </c>
      <c r="BR24" s="14" t="s">
        <v>63</v>
      </c>
      <c r="BS24" s="14">
        <v>0</v>
      </c>
      <c r="BT24" s="59">
        <v>7559</v>
      </c>
      <c r="BU24" s="14" t="s">
        <v>62</v>
      </c>
      <c r="BV24" s="14">
        <v>0</v>
      </c>
      <c r="BW24" s="59">
        <v>7970</v>
      </c>
      <c r="BX24" s="14" t="s">
        <v>62</v>
      </c>
      <c r="BY24" s="14">
        <v>0</v>
      </c>
      <c r="BZ24" s="59">
        <v>9406</v>
      </c>
      <c r="CA24" s="14" t="s">
        <v>61</v>
      </c>
      <c r="CB24" s="14">
        <v>0</v>
      </c>
    </row>
    <row r="25" spans="2:80" ht="27" customHeight="1" x14ac:dyDescent="0.25">
      <c r="B25" s="57" t="s">
        <v>64</v>
      </c>
      <c r="C25" s="78">
        <v>0</v>
      </c>
      <c r="D25" s="78">
        <v>-1</v>
      </c>
      <c r="E25" s="78">
        <v>0</v>
      </c>
      <c r="F25" s="103">
        <v>0</v>
      </c>
      <c r="G25" s="78">
        <v>161292</v>
      </c>
      <c r="H25" s="78">
        <v>0</v>
      </c>
      <c r="I25" s="192" t="s">
        <v>59</v>
      </c>
      <c r="J25" s="155">
        <f t="shared" si="4"/>
        <v>-100.00061999355208</v>
      </c>
      <c r="L25" s="78">
        <v>0</v>
      </c>
      <c r="M25" s="78">
        <v>0</v>
      </c>
      <c r="N25" s="155">
        <v>0</v>
      </c>
      <c r="O25" s="103">
        <v>0</v>
      </c>
      <c r="P25" s="78">
        <v>0</v>
      </c>
      <c r="Q25" s="155">
        <v>0</v>
      </c>
      <c r="R25" s="58">
        <v>0</v>
      </c>
      <c r="S25" s="58">
        <v>210</v>
      </c>
      <c r="T25" s="75">
        <v>0</v>
      </c>
      <c r="U25" s="103">
        <v>0</v>
      </c>
      <c r="V25" s="78">
        <v>366044</v>
      </c>
      <c r="W25" s="78">
        <v>0</v>
      </c>
      <c r="X25" s="103">
        <v>0</v>
      </c>
      <c r="Y25" s="78">
        <v>160802</v>
      </c>
      <c r="Z25" s="78">
        <v>0</v>
      </c>
      <c r="AA25" s="103">
        <v>0</v>
      </c>
      <c r="AB25" s="78">
        <v>26347</v>
      </c>
      <c r="AC25" s="78">
        <v>0</v>
      </c>
      <c r="AD25" s="103">
        <v>0</v>
      </c>
      <c r="AE25" s="78">
        <v>17603</v>
      </c>
      <c r="AF25" s="78">
        <v>0</v>
      </c>
      <c r="AG25" s="103">
        <v>0</v>
      </c>
      <c r="AH25" s="78">
        <v>172198</v>
      </c>
      <c r="AI25" s="155">
        <v>0</v>
      </c>
      <c r="AJ25" s="156" t="s">
        <v>59</v>
      </c>
      <c r="AK25" s="78">
        <v>47805</v>
      </c>
      <c r="AL25" s="155">
        <v>0</v>
      </c>
      <c r="AM25" s="78" t="s">
        <v>59</v>
      </c>
      <c r="AN25" s="78">
        <v>36249</v>
      </c>
      <c r="AO25" s="78">
        <v>0</v>
      </c>
      <c r="AP25" s="78" t="s">
        <v>59</v>
      </c>
      <c r="AQ25" s="78">
        <v>40467</v>
      </c>
      <c r="AR25" s="78">
        <v>0</v>
      </c>
      <c r="AS25" s="78">
        <v>0</v>
      </c>
      <c r="AT25" s="78">
        <v>59673</v>
      </c>
      <c r="AU25" s="78">
        <v>0</v>
      </c>
      <c r="AV25" s="156" t="s">
        <v>59</v>
      </c>
      <c r="AW25" s="78">
        <v>15176</v>
      </c>
      <c r="AX25" s="155" t="s">
        <v>59</v>
      </c>
      <c r="AY25" s="156" t="s">
        <v>61</v>
      </c>
      <c r="AZ25" s="78">
        <v>15260</v>
      </c>
      <c r="BA25" s="78">
        <v>0</v>
      </c>
      <c r="BB25" s="156" t="s">
        <v>59</v>
      </c>
      <c r="BC25" s="78">
        <v>12794</v>
      </c>
      <c r="BD25" s="78">
        <v>0</v>
      </c>
      <c r="BE25" s="156" t="s">
        <v>60</v>
      </c>
      <c r="BF25" s="78">
        <v>913</v>
      </c>
      <c r="BG25" s="78">
        <v>0</v>
      </c>
      <c r="BH25" s="156" t="s">
        <v>61</v>
      </c>
      <c r="BI25" s="78" t="s">
        <v>61</v>
      </c>
      <c r="BJ25" s="78">
        <v>0</v>
      </c>
      <c r="BK25" s="156" t="s">
        <v>61</v>
      </c>
      <c r="BL25" s="78" t="s">
        <v>62</v>
      </c>
      <c r="BM25" s="78">
        <v>0</v>
      </c>
      <c r="BN25" s="156" t="s">
        <v>60</v>
      </c>
      <c r="BO25" s="78">
        <v>913</v>
      </c>
      <c r="BP25" s="78">
        <v>0</v>
      </c>
      <c r="BQ25" s="156" t="s">
        <v>60</v>
      </c>
      <c r="BR25" s="78">
        <v>1558</v>
      </c>
      <c r="BS25" s="78">
        <v>0</v>
      </c>
      <c r="BT25" s="156" t="s">
        <v>61</v>
      </c>
      <c r="BU25" s="78" t="s">
        <v>62</v>
      </c>
      <c r="BV25" s="78">
        <v>0</v>
      </c>
      <c r="BW25" s="156" t="s">
        <v>61</v>
      </c>
      <c r="BX25" s="78" t="s">
        <v>62</v>
      </c>
      <c r="BY25" s="78">
        <v>0</v>
      </c>
      <c r="BZ25" s="156"/>
      <c r="CA25" s="78"/>
      <c r="CB25" s="78">
        <v>0</v>
      </c>
    </row>
    <row r="26" spans="2:80" ht="25.5" x14ac:dyDescent="0.25">
      <c r="B26" s="56" t="s">
        <v>65</v>
      </c>
      <c r="C26" s="14">
        <v>0</v>
      </c>
      <c r="D26" s="14">
        <v>122489</v>
      </c>
      <c r="E26" s="14">
        <v>0</v>
      </c>
      <c r="F26" s="102">
        <v>0</v>
      </c>
      <c r="G26" s="14">
        <v>199174</v>
      </c>
      <c r="H26" s="14">
        <v>0</v>
      </c>
      <c r="I26" s="193" t="s">
        <v>59</v>
      </c>
      <c r="J26" s="74" t="s">
        <v>59</v>
      </c>
      <c r="L26" s="14">
        <v>0</v>
      </c>
      <c r="M26" s="14">
        <v>-151559</v>
      </c>
      <c r="N26" s="14">
        <v>0</v>
      </c>
      <c r="O26" s="102">
        <v>0</v>
      </c>
      <c r="P26" s="14">
        <v>81043</v>
      </c>
      <c r="Q26" s="74">
        <v>0</v>
      </c>
      <c r="R26" s="14">
        <v>0</v>
      </c>
      <c r="S26" s="14">
        <v>-57975</v>
      </c>
      <c r="T26" s="74">
        <v>0</v>
      </c>
      <c r="U26" s="102">
        <v>0</v>
      </c>
      <c r="V26" s="14">
        <v>113004</v>
      </c>
      <c r="W26" s="14">
        <v>0</v>
      </c>
      <c r="X26" s="102">
        <v>0</v>
      </c>
      <c r="Y26" s="14">
        <v>-95106</v>
      </c>
      <c r="Z26" s="14">
        <v>0</v>
      </c>
      <c r="AA26" s="102">
        <v>0</v>
      </c>
      <c r="AB26" s="14">
        <v>92144</v>
      </c>
      <c r="AC26" s="14">
        <v>0</v>
      </c>
      <c r="AD26" s="102">
        <v>0</v>
      </c>
      <c r="AE26" s="14">
        <v>-83208</v>
      </c>
      <c r="AF26" s="14">
        <v>0</v>
      </c>
      <c r="AG26" s="102">
        <v>0</v>
      </c>
      <c r="AH26" s="14">
        <v>139735</v>
      </c>
      <c r="AI26" s="74">
        <v>0</v>
      </c>
      <c r="AJ26" s="14" t="s">
        <v>59</v>
      </c>
      <c r="AK26" s="14">
        <v>66963</v>
      </c>
      <c r="AL26" s="74">
        <v>0</v>
      </c>
      <c r="AM26" s="14" t="s">
        <v>59</v>
      </c>
      <c r="AN26" s="14">
        <v>-34768</v>
      </c>
      <c r="AO26" s="14">
        <v>0</v>
      </c>
      <c r="AP26" s="14" t="s">
        <v>59</v>
      </c>
      <c r="AQ26" s="14">
        <v>-3267</v>
      </c>
      <c r="AR26" s="14">
        <v>0</v>
      </c>
      <c r="AS26" s="14">
        <v>0</v>
      </c>
      <c r="AT26" s="14">
        <v>-324729</v>
      </c>
      <c r="AU26" s="14">
        <v>0</v>
      </c>
      <c r="AV26" s="14" t="s">
        <v>59</v>
      </c>
      <c r="AW26" s="14">
        <v>54888</v>
      </c>
      <c r="AX26" s="74" t="s">
        <v>59</v>
      </c>
      <c r="AY26" s="14" t="s">
        <v>61</v>
      </c>
      <c r="AZ26" s="14">
        <v>-30106</v>
      </c>
      <c r="BA26" s="14">
        <v>0</v>
      </c>
      <c r="BB26" s="14" t="s">
        <v>59</v>
      </c>
      <c r="BC26" s="14">
        <v>-23215</v>
      </c>
      <c r="BD26" s="14">
        <v>0</v>
      </c>
      <c r="BE26" s="14" t="s">
        <v>60</v>
      </c>
      <c r="BF26" s="14">
        <v>-95002</v>
      </c>
      <c r="BG26" s="14">
        <v>0</v>
      </c>
      <c r="BH26" s="14" t="s">
        <v>61</v>
      </c>
      <c r="BI26" s="14">
        <v>-44716</v>
      </c>
      <c r="BJ26" s="14">
        <v>0</v>
      </c>
      <c r="BK26" s="14" t="s">
        <v>61</v>
      </c>
      <c r="BL26" s="14">
        <v>-25343</v>
      </c>
      <c r="BM26" s="14">
        <v>0</v>
      </c>
      <c r="BN26" s="14" t="s">
        <v>60</v>
      </c>
      <c r="BO26" s="14">
        <v>-84757</v>
      </c>
      <c r="BP26" s="14">
        <v>0</v>
      </c>
      <c r="BQ26" s="14" t="s">
        <v>60</v>
      </c>
      <c r="BR26" s="14">
        <v>13120</v>
      </c>
      <c r="BS26" s="14">
        <v>0</v>
      </c>
      <c r="BT26" s="14" t="s">
        <v>61</v>
      </c>
      <c r="BU26" s="14">
        <v>65084</v>
      </c>
      <c r="BV26" s="14">
        <v>0</v>
      </c>
      <c r="BW26" s="14" t="s">
        <v>61</v>
      </c>
      <c r="BX26" s="14">
        <v>-59603</v>
      </c>
      <c r="BY26" s="14">
        <v>0</v>
      </c>
      <c r="BZ26" s="14" t="s">
        <v>61</v>
      </c>
      <c r="CA26" s="14">
        <v>-148879</v>
      </c>
      <c r="CB26" s="14">
        <v>0</v>
      </c>
    </row>
    <row r="27" spans="2:80" ht="21" customHeight="1" thickBot="1" x14ac:dyDescent="0.3">
      <c r="B27" s="72" t="s">
        <v>315</v>
      </c>
      <c r="C27" s="77">
        <v>7270019</v>
      </c>
      <c r="D27" s="77">
        <v>6967334</v>
      </c>
      <c r="E27" s="76">
        <f>D27/C27*1000</f>
        <v>958.3653082612301</v>
      </c>
      <c r="F27" s="77">
        <v>7278526</v>
      </c>
      <c r="G27" s="77">
        <v>6964429</v>
      </c>
      <c r="H27" s="76">
        <f>G27/F27*1000</f>
        <v>956.8460702070721</v>
      </c>
      <c r="I27" s="157">
        <f t="shared" ref="I27" si="22">((C27/F27)-1)*100</f>
        <v>-0.11687806020065361</v>
      </c>
      <c r="J27" s="157">
        <f t="shared" si="4"/>
        <v>4.1711962315926776E-2</v>
      </c>
      <c r="L27" s="77">
        <v>7009846</v>
      </c>
      <c r="M27" s="77">
        <v>6223970</v>
      </c>
      <c r="N27" s="157"/>
      <c r="O27" s="77">
        <v>7048067</v>
      </c>
      <c r="P27" s="77">
        <v>6090187</v>
      </c>
      <c r="Q27" s="157" t="s">
        <v>59</v>
      </c>
      <c r="R27" s="77">
        <v>7054696</v>
      </c>
      <c r="S27" s="77">
        <v>5885797</v>
      </c>
      <c r="T27" s="184">
        <v>1476.2559996171994</v>
      </c>
      <c r="U27" s="77">
        <v>28700954</v>
      </c>
      <c r="V27" s="77">
        <v>24594126</v>
      </c>
      <c r="W27" s="76">
        <f>W23</f>
        <v>841.1078032333802</v>
      </c>
      <c r="X27" s="77">
        <v>7090342</v>
      </c>
      <c r="Y27" s="77">
        <v>6021070</v>
      </c>
      <c r="Z27" s="157">
        <v>840.73</v>
      </c>
      <c r="AA27" s="77">
        <v>7159482</v>
      </c>
      <c r="AB27" s="77">
        <v>5881556</v>
      </c>
      <c r="AC27" s="157">
        <f>AC23</f>
        <v>805.82336797090295</v>
      </c>
      <c r="AD27" s="77">
        <v>7172605</v>
      </c>
      <c r="AE27" s="77">
        <v>5727071</v>
      </c>
      <c r="AF27" s="157">
        <f>AF23</f>
        <v>808.53417661199785</v>
      </c>
      <c r="AG27" s="77">
        <v>27780868</v>
      </c>
      <c r="AH27" s="77">
        <v>21550740</v>
      </c>
      <c r="AI27" s="157">
        <f>AI23</f>
        <v>765.3644553862955</v>
      </c>
      <c r="AJ27" s="77">
        <v>6772339</v>
      </c>
      <c r="AK27" s="77">
        <v>5489766</v>
      </c>
      <c r="AL27" s="157">
        <v>794.4650816577381</v>
      </c>
      <c r="AM27" s="77">
        <v>5949301</v>
      </c>
      <c r="AN27" s="77">
        <v>5097880</v>
      </c>
      <c r="AO27" s="76">
        <f>AO23</f>
        <v>857.70080467107414</v>
      </c>
      <c r="AP27" s="77">
        <v>5723074</v>
      </c>
      <c r="AQ27" s="77">
        <v>4721748</v>
      </c>
      <c r="AR27" s="76">
        <f>AR23</f>
        <v>819.61757170683586</v>
      </c>
      <c r="AS27" s="77">
        <v>23777679</v>
      </c>
      <c r="AT27" s="77">
        <v>20209439</v>
      </c>
      <c r="AU27" s="76">
        <f>AU23</f>
        <v>862.20245754185089</v>
      </c>
      <c r="AV27" s="77">
        <v>5942261</v>
      </c>
      <c r="AW27" s="77">
        <v>4499920</v>
      </c>
      <c r="AX27" s="157">
        <f>AX23</f>
        <v>746.33</v>
      </c>
      <c r="AY27" s="77">
        <v>6050114</v>
      </c>
      <c r="AZ27" s="77">
        <v>5475415</v>
      </c>
      <c r="BA27" s="76">
        <f>BA23</f>
        <v>908.49371456484471</v>
      </c>
      <c r="BB27" s="77">
        <v>5738411</v>
      </c>
      <c r="BC27" s="77">
        <v>5993356</v>
      </c>
      <c r="BD27" s="76">
        <f>BD23</f>
        <v>1048.0435125285476</v>
      </c>
      <c r="BE27" s="77">
        <v>24374337</v>
      </c>
      <c r="BF27" s="77">
        <v>21712573</v>
      </c>
      <c r="BG27" s="76">
        <f>BG23</f>
        <v>895.87224787801688</v>
      </c>
      <c r="BH27" s="77">
        <v>6116455</v>
      </c>
      <c r="BI27" s="77">
        <v>5619044</v>
      </c>
      <c r="BJ27" s="76">
        <f>BJ23</f>
        <v>927.17504117132842</v>
      </c>
      <c r="BK27" s="77">
        <v>6097503</v>
      </c>
      <c r="BL27" s="77">
        <v>5047877</v>
      </c>
      <c r="BM27" s="76">
        <f>BM23</f>
        <v>833.14625442851491</v>
      </c>
      <c r="BN27" s="77">
        <v>6146978</v>
      </c>
      <c r="BO27" s="77">
        <v>5074888</v>
      </c>
      <c r="BP27" s="76">
        <f>BP23</f>
        <v>840.40089808155778</v>
      </c>
      <c r="BQ27" s="77">
        <v>24239802</v>
      </c>
      <c r="BR27" s="77">
        <v>19173606</v>
      </c>
      <c r="BS27" s="76">
        <f>BS23</f>
        <v>791.50438576215458</v>
      </c>
      <c r="BT27" s="77">
        <v>6041148</v>
      </c>
      <c r="BU27" s="77">
        <v>4785113</v>
      </c>
      <c r="BV27" s="76">
        <f>BV23</f>
        <v>782.29209845085563</v>
      </c>
      <c r="BW27" s="77">
        <v>5787773</v>
      </c>
      <c r="BX27" s="77">
        <v>4391540</v>
      </c>
      <c r="BY27" s="76">
        <f>BY23</f>
        <v>770.1201926778474</v>
      </c>
      <c r="BZ27" s="77">
        <v>6254033</v>
      </c>
      <c r="CA27" s="77">
        <v>4895060</v>
      </c>
      <c r="CB27" s="76">
        <f>CB23</f>
        <v>807.72462470536664</v>
      </c>
    </row>
    <row r="28" spans="2:80" ht="15.75" thickTop="1" x14ac:dyDescent="0.25">
      <c r="I28" s="22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2:80" x14ac:dyDescent="0.25">
      <c r="U29" s="41"/>
      <c r="V29" s="41"/>
      <c r="X29" s="41"/>
      <c r="Y29" s="41"/>
      <c r="AA29" s="41"/>
      <c r="AB29" s="41"/>
      <c r="AE29" s="41"/>
      <c r="AF29" s="41"/>
      <c r="AH29" s="41"/>
      <c r="AI29" s="41"/>
      <c r="AK29" s="41"/>
      <c r="AL29" s="41"/>
    </row>
    <row r="30" spans="2:80" x14ac:dyDescent="0.25">
      <c r="B30" s="283" t="s">
        <v>343</v>
      </c>
      <c r="C30" s="283"/>
      <c r="D30" s="283"/>
      <c r="E30" s="283"/>
      <c r="F30" s="283"/>
      <c r="G30" s="207"/>
      <c r="H30" s="207"/>
      <c r="I30" s="207"/>
      <c r="J30" s="207"/>
      <c r="U30" s="41"/>
      <c r="V30" s="41"/>
      <c r="X30" s="41"/>
      <c r="Y30" s="41"/>
      <c r="AA30" s="41"/>
      <c r="AB30" s="41"/>
      <c r="AE30" s="41"/>
      <c r="AF30" s="41"/>
      <c r="AH30" s="41"/>
      <c r="AI30" s="41"/>
      <c r="AK30" s="41"/>
      <c r="AL30" s="41"/>
    </row>
    <row r="31" spans="2:80" x14ac:dyDescent="0.25">
      <c r="B31" s="216"/>
      <c r="C31" s="207"/>
      <c r="D31" s="207"/>
      <c r="E31" s="207"/>
      <c r="F31" s="207"/>
      <c r="G31" s="207"/>
      <c r="H31" s="207"/>
      <c r="I31" s="207"/>
      <c r="J31" s="213"/>
      <c r="U31" s="41"/>
      <c r="V31" s="41"/>
      <c r="X31" s="41"/>
      <c r="Y31" s="41"/>
      <c r="Z31" s="41"/>
      <c r="AA31" s="41"/>
      <c r="AB31" s="41"/>
      <c r="AE31" s="41"/>
      <c r="AF31" s="41"/>
      <c r="AH31" s="41"/>
      <c r="AI31" s="41"/>
      <c r="AK31" s="41"/>
      <c r="AL31" s="41"/>
    </row>
    <row r="32" spans="2:80" x14ac:dyDescent="0.25">
      <c r="M32" s="41"/>
      <c r="N32" s="41"/>
      <c r="O32" s="41"/>
      <c r="P32" s="41"/>
      <c r="Q32" s="41"/>
      <c r="U32" s="41"/>
      <c r="V32" s="41"/>
      <c r="X32" s="41"/>
      <c r="Y32" s="41"/>
      <c r="AA32" s="41"/>
      <c r="AB32" s="41"/>
      <c r="AE32" s="41"/>
      <c r="AF32" s="41"/>
      <c r="AH32" s="41"/>
      <c r="AI32" s="41"/>
      <c r="AK32" s="41"/>
      <c r="AL32" s="41"/>
    </row>
    <row r="33" spans="2:38" ht="20.25" x14ac:dyDescent="0.3">
      <c r="B33" s="223" t="s">
        <v>338</v>
      </c>
      <c r="C33" s="224"/>
      <c r="D33" s="226"/>
      <c r="E33" s="225"/>
      <c r="F33" s="225"/>
      <c r="G33" s="225"/>
      <c r="H33" s="225"/>
      <c r="I33" s="225"/>
      <c r="J33" s="225"/>
      <c r="M33" s="41"/>
      <c r="N33" s="41"/>
      <c r="O33" s="41"/>
      <c r="P33" s="41"/>
      <c r="Q33" s="41"/>
      <c r="U33" s="183"/>
      <c r="V33" s="183"/>
      <c r="X33" s="183"/>
      <c r="Y33" s="183"/>
      <c r="AA33" s="41"/>
      <c r="AB33" s="41"/>
      <c r="AE33" s="183"/>
      <c r="AF33" s="183"/>
      <c r="AH33" s="183"/>
      <c r="AI33" s="41"/>
      <c r="AK33" s="41"/>
      <c r="AL33" s="41"/>
    </row>
    <row r="34" spans="2:38" x14ac:dyDescent="0.25">
      <c r="B34" s="225"/>
      <c r="C34" s="225"/>
      <c r="D34" s="225"/>
      <c r="E34" s="225"/>
      <c r="F34" s="225"/>
      <c r="G34" s="225"/>
      <c r="H34" s="225"/>
      <c r="I34" s="225"/>
      <c r="J34" s="225"/>
      <c r="M34" s="41"/>
      <c r="N34" s="41"/>
      <c r="O34" s="41"/>
      <c r="P34" s="41"/>
      <c r="Q34" s="41"/>
    </row>
    <row r="35" spans="2:38" ht="15.75" thickBot="1" x14ac:dyDescent="0.3">
      <c r="B35" s="221" t="s">
        <v>21</v>
      </c>
      <c r="C35" s="225"/>
      <c r="D35" s="225"/>
      <c r="E35" s="225"/>
      <c r="F35" s="225"/>
      <c r="G35" s="225"/>
      <c r="H35" s="225"/>
      <c r="I35" s="225"/>
      <c r="J35" s="225"/>
      <c r="M35" s="41"/>
      <c r="N35" s="41"/>
      <c r="O35" s="41"/>
      <c r="P35" s="41"/>
      <c r="Q35" s="41"/>
    </row>
    <row r="36" spans="2:38" ht="15.75" thickTop="1" x14ac:dyDescent="0.25">
      <c r="B36" s="296"/>
      <c r="C36" s="297">
        <v>2025</v>
      </c>
      <c r="D36" s="298"/>
      <c r="E36" s="299"/>
      <c r="F36" s="297">
        <v>2024</v>
      </c>
      <c r="G36" s="298"/>
      <c r="H36" s="299"/>
      <c r="I36" s="300" t="s">
        <v>25</v>
      </c>
      <c r="J36" s="301"/>
      <c r="M36" s="41"/>
      <c r="N36" s="41"/>
      <c r="O36" s="41"/>
      <c r="P36" s="41"/>
      <c r="Q36" s="41"/>
      <c r="AK36" s="41"/>
    </row>
    <row r="37" spans="2:38" ht="60" x14ac:dyDescent="0.25">
      <c r="B37" s="296"/>
      <c r="C37" s="43" t="s">
        <v>47</v>
      </c>
      <c r="D37" s="43" t="s">
        <v>48</v>
      </c>
      <c r="E37" s="43" t="s">
        <v>49</v>
      </c>
      <c r="F37" s="43" t="s">
        <v>47</v>
      </c>
      <c r="G37" s="43" t="s">
        <v>48</v>
      </c>
      <c r="H37" s="43" t="s">
        <v>49</v>
      </c>
      <c r="I37" s="43" t="s">
        <v>47</v>
      </c>
      <c r="J37" s="43" t="s">
        <v>48</v>
      </c>
      <c r="M37" s="41"/>
      <c r="N37" s="41"/>
      <c r="O37" s="41"/>
      <c r="P37" s="41"/>
      <c r="Q37" s="41"/>
    </row>
    <row r="38" spans="2:38" x14ac:dyDescent="0.25">
      <c r="B38" s="227" t="s">
        <v>50</v>
      </c>
      <c r="C38" s="14">
        <v>15081976</v>
      </c>
      <c r="D38" s="14">
        <v>14259221</v>
      </c>
      <c r="E38" s="74">
        <f>D38/C38*1000</f>
        <v>945.44779808693499</v>
      </c>
      <c r="F38" s="14">
        <v>14430057</v>
      </c>
      <c r="G38" s="14">
        <v>12970970</v>
      </c>
      <c r="H38" s="74">
        <v>898.88556919768223</v>
      </c>
      <c r="I38" s="230">
        <v>4.5177853420814706</v>
      </c>
      <c r="J38" s="230">
        <v>9.9318015537773974</v>
      </c>
      <c r="M38" s="41"/>
      <c r="N38" s="41"/>
      <c r="O38" s="41"/>
      <c r="P38" s="41"/>
      <c r="Q38" s="41"/>
    </row>
    <row r="39" spans="2:38" x14ac:dyDescent="0.25">
      <c r="B39" s="228" t="s">
        <v>51</v>
      </c>
      <c r="C39" s="58">
        <v>1016463</v>
      </c>
      <c r="D39" s="58">
        <v>885612</v>
      </c>
      <c r="E39" s="75">
        <v>872.05</v>
      </c>
      <c r="F39" s="58">
        <v>1356598</v>
      </c>
      <c r="G39" s="58">
        <v>1133520</v>
      </c>
      <c r="H39" s="75">
        <v>835.56071879805211</v>
      </c>
      <c r="I39" s="231">
        <v>-25.072644954511215</v>
      </c>
      <c r="J39" s="231">
        <v>-21.870633072199873</v>
      </c>
      <c r="M39" s="41"/>
      <c r="N39" s="41"/>
      <c r="O39" s="41"/>
      <c r="P39" s="41"/>
      <c r="Q39" s="41"/>
    </row>
    <row r="40" spans="2:38" x14ac:dyDescent="0.25">
      <c r="B40" s="227" t="s">
        <v>52</v>
      </c>
      <c r="C40" s="14">
        <v>6066664</v>
      </c>
      <c r="D40" s="14">
        <v>5296490</v>
      </c>
      <c r="E40" s="74">
        <v>872.92</v>
      </c>
      <c r="F40" s="14">
        <v>6399845</v>
      </c>
      <c r="G40" s="14">
        <v>5304016</v>
      </c>
      <c r="H40" s="74">
        <v>828.77257183572419</v>
      </c>
      <c r="I40" s="230">
        <v>-5.2060792097308628</v>
      </c>
      <c r="J40" s="230">
        <v>-0.14189248297893364</v>
      </c>
    </row>
    <row r="41" spans="2:38" x14ac:dyDescent="0.25">
      <c r="B41" s="228" t="s">
        <v>53</v>
      </c>
      <c r="C41" s="58">
        <v>3544524</v>
      </c>
      <c r="D41" s="58">
        <v>2611070</v>
      </c>
      <c r="E41" s="75">
        <v>736.53</v>
      </c>
      <c r="F41" s="58">
        <v>3533721</v>
      </c>
      <c r="G41" s="58">
        <v>2497084</v>
      </c>
      <c r="H41" s="75">
        <v>706.64435590698872</v>
      </c>
      <c r="I41" s="231">
        <v>0.30571174124951472</v>
      </c>
      <c r="J41" s="231">
        <v>4.5647643411274919</v>
      </c>
    </row>
    <row r="42" spans="2:38" x14ac:dyDescent="0.25">
      <c r="B42" s="227" t="s">
        <v>54</v>
      </c>
      <c r="C42" s="14">
        <v>975064</v>
      </c>
      <c r="D42" s="14">
        <v>947622</v>
      </c>
      <c r="E42" s="74">
        <v>972.31</v>
      </c>
      <c r="F42" s="14">
        <v>1040795</v>
      </c>
      <c r="G42" s="14">
        <v>936159</v>
      </c>
      <c r="H42" s="74">
        <v>899.4653125735615</v>
      </c>
      <c r="I42" s="230">
        <v>-6.3154607775786742</v>
      </c>
      <c r="J42" s="230">
        <v>1.2244714840107251</v>
      </c>
    </row>
    <row r="43" spans="2:38" x14ac:dyDescent="0.25">
      <c r="B43" s="228" t="s">
        <v>55</v>
      </c>
      <c r="C43" s="58">
        <v>945998</v>
      </c>
      <c r="D43" s="58">
        <v>589939</v>
      </c>
      <c r="E43" s="75">
        <v>623.67999999999995</v>
      </c>
      <c r="F43" s="58">
        <v>972909</v>
      </c>
      <c r="G43" s="58">
        <v>545576</v>
      </c>
      <c r="H43" s="75">
        <v>560.76775936906745</v>
      </c>
      <c r="I43" s="231">
        <v>-2.7660346445556594</v>
      </c>
      <c r="J43" s="231">
        <v>8.1314060735809601</v>
      </c>
    </row>
    <row r="44" spans="2:38" x14ac:dyDescent="0.25">
      <c r="B44" s="227" t="s">
        <v>56</v>
      </c>
      <c r="C44" s="14">
        <v>723188</v>
      </c>
      <c r="D44" s="14">
        <v>583127</v>
      </c>
      <c r="E44" s="74">
        <v>806.36</v>
      </c>
      <c r="F44" s="14">
        <v>936690</v>
      </c>
      <c r="G44" s="14">
        <v>727753</v>
      </c>
      <c r="H44" s="74">
        <v>776.94114381492273</v>
      </c>
      <c r="I44" s="230">
        <v>-22.793240026049176</v>
      </c>
      <c r="J44" s="230">
        <v>-19.872951399719408</v>
      </c>
    </row>
    <row r="45" spans="2:38" ht="15.75" thickBot="1" x14ac:dyDescent="0.3">
      <c r="B45" s="229" t="s">
        <v>57</v>
      </c>
      <c r="C45" s="70">
        <v>28353877</v>
      </c>
      <c r="D45" s="70">
        <v>25173081</v>
      </c>
      <c r="E45" s="76">
        <v>887.81</v>
      </c>
      <c r="F45" s="70">
        <v>28670615</v>
      </c>
      <c r="G45" s="70">
        <v>24115078</v>
      </c>
      <c r="H45" s="76">
        <v>841.1078032333802</v>
      </c>
      <c r="I45" s="232">
        <v>-1.1047478402538613</v>
      </c>
      <c r="J45" s="232">
        <v>4.3873090520379021</v>
      </c>
    </row>
    <row r="46" spans="2:38" ht="26.25" thickTop="1" x14ac:dyDescent="0.25">
      <c r="B46" s="227" t="s">
        <v>58</v>
      </c>
      <c r="C46" s="14">
        <v>28750</v>
      </c>
      <c r="D46" s="14">
        <v>0</v>
      </c>
      <c r="E46" s="14">
        <v>0</v>
      </c>
      <c r="F46" s="14">
        <v>30339</v>
      </c>
      <c r="G46" s="14" t="s">
        <v>61</v>
      </c>
      <c r="H46" s="14">
        <v>0</v>
      </c>
      <c r="I46" s="230">
        <v>-5.2374831075513324</v>
      </c>
      <c r="J46" s="233" t="s">
        <v>59</v>
      </c>
    </row>
    <row r="47" spans="2:38" ht="26.25" x14ac:dyDescent="0.25">
      <c r="B47" s="228" t="s">
        <v>64</v>
      </c>
      <c r="C47" s="78">
        <v>0</v>
      </c>
      <c r="D47" s="78">
        <v>209</v>
      </c>
      <c r="E47" s="78">
        <v>0</v>
      </c>
      <c r="F47" s="103" t="s">
        <v>61</v>
      </c>
      <c r="G47" s="78">
        <v>366044</v>
      </c>
      <c r="H47" s="78">
        <v>0</v>
      </c>
      <c r="I47" s="234" t="s">
        <v>59</v>
      </c>
      <c r="J47" s="235">
        <v>-99.942903038978926</v>
      </c>
    </row>
    <row r="48" spans="2:38" ht="26.25" x14ac:dyDescent="0.25">
      <c r="B48" s="227" t="s">
        <v>65</v>
      </c>
      <c r="C48" s="14">
        <v>0</v>
      </c>
      <c r="D48" s="14">
        <v>-6002</v>
      </c>
      <c r="E48" s="14">
        <v>0</v>
      </c>
      <c r="F48" s="102" t="s">
        <v>61</v>
      </c>
      <c r="G48" s="14">
        <v>113004</v>
      </c>
      <c r="H48" s="14">
        <v>0</v>
      </c>
      <c r="I48" s="230" t="s">
        <v>59</v>
      </c>
      <c r="J48" s="230" t="s">
        <v>59</v>
      </c>
    </row>
    <row r="49" spans="2:10" ht="15.75" thickBot="1" x14ac:dyDescent="0.3">
      <c r="B49" s="229" t="s">
        <v>342</v>
      </c>
      <c r="C49" s="77">
        <v>28382627</v>
      </c>
      <c r="D49" s="77">
        <v>25167288</v>
      </c>
      <c r="E49" s="76">
        <f>D49/C49*1000</f>
        <v>886.71453843930658</v>
      </c>
      <c r="F49" s="77">
        <v>28700954</v>
      </c>
      <c r="G49" s="77">
        <v>24594126</v>
      </c>
      <c r="H49" s="76">
        <f>H45</f>
        <v>841.1078032333802</v>
      </c>
      <c r="I49" s="232">
        <v>-1.1091164426102362</v>
      </c>
      <c r="J49" s="232">
        <v>2.3304833032082639</v>
      </c>
    </row>
    <row r="50" spans="2:10" ht="15.75" thickTop="1" x14ac:dyDescent="0.25"/>
  </sheetData>
  <mergeCells count="33">
    <mergeCell ref="X14:Z14"/>
    <mergeCell ref="B36:B37"/>
    <mergeCell ref="C36:E36"/>
    <mergeCell ref="F36:H36"/>
    <mergeCell ref="I36:J36"/>
    <mergeCell ref="B14:B15"/>
    <mergeCell ref="R14:T14"/>
    <mergeCell ref="F14:H14"/>
    <mergeCell ref="I14:J14"/>
    <mergeCell ref="B30:F30"/>
    <mergeCell ref="C14:E14"/>
    <mergeCell ref="U14:W14"/>
    <mergeCell ref="AG14:AI14"/>
    <mergeCell ref="AJ14:AL14"/>
    <mergeCell ref="AM14:AO14"/>
    <mergeCell ref="AV14:AX14"/>
    <mergeCell ref="AY14:BA14"/>
    <mergeCell ref="L13:CB13"/>
    <mergeCell ref="L14:N14"/>
    <mergeCell ref="BZ14:CB14"/>
    <mergeCell ref="O14:Q14"/>
    <mergeCell ref="BT14:BV14"/>
    <mergeCell ref="BE14:BG14"/>
    <mergeCell ref="BH14:BJ14"/>
    <mergeCell ref="BK14:BM14"/>
    <mergeCell ref="BN14:BP14"/>
    <mergeCell ref="BQ14:BS14"/>
    <mergeCell ref="AP14:AR14"/>
    <mergeCell ref="AS14:AU14"/>
    <mergeCell ref="BW14:BY14"/>
    <mergeCell ref="BB14:BD14"/>
    <mergeCell ref="AA14:AC14"/>
    <mergeCell ref="AD14:AF14"/>
  </mergeCells>
  <conditionalFormatting sqref="K28:T28">
    <cfRule type="cellIs" dxfId="19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D41"/>
  <sheetViews>
    <sheetView showGridLines="0" showRowColHeaders="0" zoomScale="85" zoomScaleNormal="85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9.7109375" customWidth="1"/>
    <col min="3" max="4" width="16.5703125" customWidth="1"/>
    <col min="5" max="5" width="18.42578125" customWidth="1"/>
    <col min="6" max="6" width="14" customWidth="1"/>
    <col min="7" max="7" width="7.85546875" customWidth="1"/>
    <col min="8" max="8" width="12.85546875" bestFit="1" customWidth="1"/>
    <col min="9" max="9" width="16.5703125" customWidth="1"/>
    <col min="10" max="10" width="16" customWidth="1"/>
    <col min="11" max="11" width="13.85546875" customWidth="1"/>
    <col min="12" max="12" width="13.5703125" customWidth="1"/>
    <col min="13" max="15" width="11.7109375" customWidth="1"/>
    <col min="16" max="16" width="11" customWidth="1"/>
    <col min="17" max="17" width="11.7109375" customWidth="1"/>
    <col min="18" max="18" width="13" customWidth="1"/>
    <col min="19" max="20" width="11.7109375" customWidth="1"/>
    <col min="21" max="22" width="13" customWidth="1"/>
    <col min="23" max="25" width="11.7109375" customWidth="1"/>
    <col min="26" max="26" width="13" customWidth="1"/>
    <col min="27" max="30" width="11.7109375" customWidth="1"/>
  </cols>
  <sheetData>
    <row r="1" spans="1:30" ht="18.75" x14ac:dyDescent="0.25">
      <c r="B1" s="46"/>
      <c r="C1" s="46"/>
      <c r="D1" s="46"/>
    </row>
    <row r="2" spans="1:30" ht="18.75" x14ac:dyDescent="0.25">
      <c r="B2" s="46"/>
      <c r="C2" s="46"/>
      <c r="D2" s="46"/>
    </row>
    <row r="3" spans="1:30" ht="18.75" x14ac:dyDescent="0.25">
      <c r="B3" s="46"/>
      <c r="C3" s="46"/>
      <c r="D3" s="46"/>
    </row>
    <row r="4" spans="1:30" ht="18.75" x14ac:dyDescent="0.25">
      <c r="B4" s="46"/>
      <c r="C4" s="46"/>
      <c r="D4" s="46"/>
    </row>
    <row r="5" spans="1:30" ht="18.75" x14ac:dyDescent="0.25">
      <c r="B5" s="46"/>
      <c r="C5" s="46"/>
      <c r="D5" s="46"/>
    </row>
    <row r="6" spans="1:30" ht="18.75" x14ac:dyDescent="0.25">
      <c r="B6" s="46"/>
      <c r="C6" s="46"/>
      <c r="D6" s="46"/>
    </row>
    <row r="7" spans="1:30" ht="18.75" x14ac:dyDescent="0.25">
      <c r="B7" s="4" t="s">
        <v>21</v>
      </c>
      <c r="C7" s="46"/>
      <c r="D7" s="46"/>
    </row>
    <row r="8" spans="1:30" x14ac:dyDescent="0.25">
      <c r="A8" s="16"/>
      <c r="B8" s="222" t="s">
        <v>341</v>
      </c>
      <c r="C8" s="306" t="s">
        <v>337</v>
      </c>
      <c r="D8" s="307"/>
      <c r="E8" s="306" t="s">
        <v>338</v>
      </c>
      <c r="F8" s="307"/>
    </row>
    <row r="9" spans="1:30" ht="15" customHeight="1" x14ac:dyDescent="0.25">
      <c r="A9" s="16"/>
      <c r="B9" s="308"/>
      <c r="C9" s="304" t="s">
        <v>340</v>
      </c>
      <c r="D9" s="304" t="s">
        <v>339</v>
      </c>
      <c r="E9" s="310">
        <v>2025</v>
      </c>
      <c r="F9" s="311">
        <v>2024</v>
      </c>
      <c r="G9" s="160"/>
      <c r="H9" s="303" t="s">
        <v>22</v>
      </c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</row>
    <row r="10" spans="1:30" ht="45" x14ac:dyDescent="0.25">
      <c r="A10" s="16"/>
      <c r="B10" s="309"/>
      <c r="C10" s="305"/>
      <c r="D10" s="305"/>
      <c r="E10" s="305"/>
      <c r="F10" s="312"/>
      <c r="H10" s="158" t="s">
        <v>23</v>
      </c>
      <c r="I10" s="158" t="s">
        <v>26</v>
      </c>
      <c r="J10" s="158" t="s">
        <v>27</v>
      </c>
      <c r="K10" s="197" t="s">
        <v>28</v>
      </c>
      <c r="L10" s="158" t="s">
        <v>24</v>
      </c>
      <c r="M10" s="158" t="s">
        <v>29</v>
      </c>
      <c r="N10" s="158" t="s">
        <v>30</v>
      </c>
      <c r="O10" s="158">
        <v>2023</v>
      </c>
      <c r="P10" s="158" t="s">
        <v>32</v>
      </c>
      <c r="Q10" s="158" t="s">
        <v>33</v>
      </c>
      <c r="R10" s="158" t="s">
        <v>34</v>
      </c>
      <c r="S10" s="158" t="s">
        <v>35</v>
      </c>
      <c r="T10" s="158" t="s">
        <v>36</v>
      </c>
      <c r="U10" s="158" t="s">
        <v>37</v>
      </c>
      <c r="V10" s="158" t="s">
        <v>38</v>
      </c>
      <c r="W10" s="158" t="s">
        <v>39</v>
      </c>
      <c r="X10" s="158" t="s">
        <v>40</v>
      </c>
      <c r="Y10" s="158" t="s">
        <v>41</v>
      </c>
      <c r="Z10" s="158" t="s">
        <v>42</v>
      </c>
      <c r="AA10" s="158" t="s">
        <v>43</v>
      </c>
      <c r="AB10" s="158" t="s">
        <v>44</v>
      </c>
      <c r="AC10" s="158" t="s">
        <v>45</v>
      </c>
      <c r="AD10" s="158" t="s">
        <v>46</v>
      </c>
    </row>
    <row r="11" spans="1:30" ht="25.5" x14ac:dyDescent="0.25">
      <c r="A11" s="200"/>
      <c r="B11" s="20" t="s">
        <v>66</v>
      </c>
      <c r="C11" s="67">
        <v>6967334</v>
      </c>
      <c r="D11" s="67">
        <v>6964429</v>
      </c>
      <c r="E11" s="67">
        <v>25167288</v>
      </c>
      <c r="F11" s="67">
        <v>24594126</v>
      </c>
      <c r="H11" s="67">
        <v>6223970</v>
      </c>
      <c r="I11" s="67">
        <v>6090187</v>
      </c>
      <c r="J11" s="67">
        <v>5885797</v>
      </c>
      <c r="K11" s="67">
        <v>24594126</v>
      </c>
      <c r="L11" s="67">
        <v>6021070</v>
      </c>
      <c r="M11" s="67">
        <v>5881556</v>
      </c>
      <c r="N11" s="67">
        <v>5727071</v>
      </c>
      <c r="O11" s="67">
        <v>21550740</v>
      </c>
      <c r="P11" s="67">
        <v>5489766</v>
      </c>
      <c r="Q11" s="67">
        <v>5097880</v>
      </c>
      <c r="R11" s="67">
        <v>4721748</v>
      </c>
      <c r="S11" s="67">
        <v>20209439</v>
      </c>
      <c r="T11" s="67">
        <v>4499920</v>
      </c>
      <c r="U11" s="67">
        <v>5475415</v>
      </c>
      <c r="V11" s="67">
        <v>5993356</v>
      </c>
      <c r="W11" s="67">
        <v>21712573</v>
      </c>
      <c r="X11" s="67">
        <v>5619044</v>
      </c>
      <c r="Y11" s="67">
        <v>5047877</v>
      </c>
      <c r="Z11" s="67">
        <v>5074888</v>
      </c>
      <c r="AA11" s="67">
        <v>19173606</v>
      </c>
      <c r="AB11" s="67">
        <v>4785113</v>
      </c>
      <c r="AC11" s="67">
        <v>4391540</v>
      </c>
      <c r="AD11" s="67">
        <v>4895060</v>
      </c>
    </row>
    <row r="12" spans="1:30" ht="25.5" x14ac:dyDescent="0.25">
      <c r="A12" s="200"/>
      <c r="B12" s="68" t="s">
        <v>67</v>
      </c>
      <c r="C12" s="69">
        <v>0</v>
      </c>
      <c r="D12" s="69">
        <v>0</v>
      </c>
      <c r="E12" s="69">
        <v>0</v>
      </c>
      <c r="F12" s="69">
        <v>512852</v>
      </c>
      <c r="H12" s="69">
        <v>0</v>
      </c>
      <c r="I12" s="69">
        <v>0</v>
      </c>
      <c r="J12" s="69">
        <v>0</v>
      </c>
      <c r="K12" s="69">
        <v>512852</v>
      </c>
      <c r="L12" s="69" t="s">
        <v>60</v>
      </c>
      <c r="M12" s="69">
        <v>190186</v>
      </c>
      <c r="N12" s="69">
        <v>322666</v>
      </c>
      <c r="O12" s="69">
        <v>1908658</v>
      </c>
      <c r="P12" s="69">
        <v>311748</v>
      </c>
      <c r="Q12" s="69">
        <v>561518</v>
      </c>
      <c r="R12" s="69">
        <v>695989</v>
      </c>
      <c r="S12" s="69">
        <v>2360056</v>
      </c>
      <c r="T12" s="69">
        <v>706087</v>
      </c>
      <c r="U12" s="69">
        <v>498773</v>
      </c>
      <c r="V12" s="69">
        <v>436718</v>
      </c>
      <c r="W12" s="69">
        <v>1316995</v>
      </c>
      <c r="X12" s="69">
        <v>445089</v>
      </c>
      <c r="Y12" s="69">
        <v>252538</v>
      </c>
      <c r="Z12" s="69">
        <v>178373</v>
      </c>
      <c r="AA12" s="69">
        <v>266320</v>
      </c>
      <c r="AB12" s="69">
        <v>83346</v>
      </c>
      <c r="AC12" s="69">
        <v>0</v>
      </c>
      <c r="AD12" s="69">
        <v>730219</v>
      </c>
    </row>
    <row r="13" spans="1:30" x14ac:dyDescent="0.25">
      <c r="A13" s="200"/>
      <c r="B13" s="20" t="s">
        <v>68</v>
      </c>
      <c r="C13" s="67">
        <v>1585493</v>
      </c>
      <c r="D13" s="67">
        <v>1385673</v>
      </c>
      <c r="E13" s="67">
        <v>5933706</v>
      </c>
      <c r="F13" s="67">
        <v>5169039</v>
      </c>
      <c r="H13" s="67">
        <v>1483325</v>
      </c>
      <c r="I13" s="67">
        <v>1424464</v>
      </c>
      <c r="J13" s="67">
        <v>1440424</v>
      </c>
      <c r="K13" s="67">
        <v>5169039</v>
      </c>
      <c r="L13" s="67">
        <v>1343687</v>
      </c>
      <c r="M13" s="67">
        <v>1261441</v>
      </c>
      <c r="N13" s="67">
        <v>1178238</v>
      </c>
      <c r="O13" s="67">
        <v>4447516</v>
      </c>
      <c r="P13" s="67">
        <v>1133966</v>
      </c>
      <c r="Q13" s="67">
        <v>1125668</v>
      </c>
      <c r="R13" s="67">
        <v>987508</v>
      </c>
      <c r="S13" s="67">
        <v>3715074</v>
      </c>
      <c r="T13" s="67">
        <v>991869</v>
      </c>
      <c r="U13" s="67">
        <v>920530</v>
      </c>
      <c r="V13" s="67">
        <v>868131</v>
      </c>
      <c r="W13" s="67">
        <v>3473193</v>
      </c>
      <c r="X13" s="67">
        <v>893562</v>
      </c>
      <c r="Y13" s="67">
        <v>826666</v>
      </c>
      <c r="Z13" s="67">
        <v>842555</v>
      </c>
      <c r="AA13" s="67">
        <v>3045719</v>
      </c>
      <c r="AB13" s="67">
        <v>799877</v>
      </c>
      <c r="AC13" s="67">
        <v>680582</v>
      </c>
      <c r="AD13" s="67">
        <v>-54602</v>
      </c>
    </row>
    <row r="14" spans="1:30" x14ac:dyDescent="0.25">
      <c r="A14" s="200"/>
      <c r="B14" s="68" t="s">
        <v>69</v>
      </c>
      <c r="C14" s="69">
        <v>195024</v>
      </c>
      <c r="D14" s="69">
        <v>46798</v>
      </c>
      <c r="E14" s="69">
        <v>505759</v>
      </c>
      <c r="F14" s="69">
        <v>423293</v>
      </c>
      <c r="H14" s="69">
        <v>114019</v>
      </c>
      <c r="I14" s="69">
        <v>70394</v>
      </c>
      <c r="J14" s="69">
        <v>126322</v>
      </c>
      <c r="K14" s="69">
        <v>423293</v>
      </c>
      <c r="L14" s="69">
        <v>357377</v>
      </c>
      <c r="M14" s="69">
        <v>-56556</v>
      </c>
      <c r="N14" s="69">
        <v>75674</v>
      </c>
      <c r="O14" s="69">
        <v>-213038</v>
      </c>
      <c r="P14" s="69">
        <v>80237</v>
      </c>
      <c r="Q14" s="69">
        <v>-164650</v>
      </c>
      <c r="R14" s="69">
        <v>20841</v>
      </c>
      <c r="S14" s="69">
        <v>-1146559</v>
      </c>
      <c r="T14" s="69">
        <v>-395654</v>
      </c>
      <c r="U14" s="69">
        <v>-271933</v>
      </c>
      <c r="V14" s="69">
        <v>-700107</v>
      </c>
      <c r="W14" s="69">
        <v>2146043</v>
      </c>
      <c r="X14" s="69">
        <v>1116248</v>
      </c>
      <c r="Y14" s="69">
        <v>453744</v>
      </c>
      <c r="Z14" s="69">
        <v>338907</v>
      </c>
      <c r="AA14" s="69">
        <v>454741</v>
      </c>
      <c r="AB14" s="69">
        <v>17192</v>
      </c>
      <c r="AC14" s="69">
        <v>136254</v>
      </c>
      <c r="AD14" s="69">
        <v>248407</v>
      </c>
    </row>
    <row r="15" spans="1:30" x14ac:dyDescent="0.25">
      <c r="A15" s="200"/>
      <c r="B15" s="20" t="s">
        <v>70</v>
      </c>
      <c r="C15" s="67">
        <v>1620754</v>
      </c>
      <c r="D15" s="67">
        <v>1289864</v>
      </c>
      <c r="E15" s="67">
        <v>5325443</v>
      </c>
      <c r="F15" s="67">
        <v>4378611</v>
      </c>
      <c r="H15" s="67">
        <v>1426038</v>
      </c>
      <c r="I15" s="67">
        <v>1231705</v>
      </c>
      <c r="J15" s="67">
        <v>1046946</v>
      </c>
      <c r="K15" s="67">
        <v>4378611</v>
      </c>
      <c r="L15" s="67">
        <v>1151083</v>
      </c>
      <c r="M15" s="67">
        <v>1078688</v>
      </c>
      <c r="N15" s="67">
        <v>858976</v>
      </c>
      <c r="O15" s="67">
        <v>3600374</v>
      </c>
      <c r="P15" s="67">
        <v>1030177</v>
      </c>
      <c r="Q15" s="67">
        <v>859801</v>
      </c>
      <c r="R15" s="67">
        <v>657608</v>
      </c>
      <c r="S15" s="67">
        <v>3193092</v>
      </c>
      <c r="T15" s="67">
        <v>1050012</v>
      </c>
      <c r="U15" s="67">
        <v>683279</v>
      </c>
      <c r="V15" s="67">
        <v>429503</v>
      </c>
      <c r="W15" s="67">
        <v>1802361</v>
      </c>
      <c r="X15" s="67">
        <v>486414</v>
      </c>
      <c r="Y15" s="67">
        <v>398218</v>
      </c>
      <c r="Z15" s="67">
        <v>321301</v>
      </c>
      <c r="AA15" s="67">
        <v>1384334</v>
      </c>
      <c r="AB15" s="67">
        <v>386669</v>
      </c>
      <c r="AC15" s="67">
        <v>333337</v>
      </c>
      <c r="AD15" s="67">
        <v>724</v>
      </c>
    </row>
    <row r="16" spans="1:30" ht="25.5" x14ac:dyDescent="0.25">
      <c r="A16" s="200"/>
      <c r="B16" s="68" t="s">
        <v>71</v>
      </c>
      <c r="C16" s="69">
        <v>15929</v>
      </c>
      <c r="D16" s="69">
        <v>34754</v>
      </c>
      <c r="E16" s="69">
        <v>117161</v>
      </c>
      <c r="F16" s="69">
        <v>104417</v>
      </c>
      <c r="H16" s="69">
        <v>21411</v>
      </c>
      <c r="I16" s="69">
        <v>26618</v>
      </c>
      <c r="J16" s="69">
        <v>53203</v>
      </c>
      <c r="K16" s="69">
        <v>104417</v>
      </c>
      <c r="L16" s="69">
        <v>16454</v>
      </c>
      <c r="M16" s="69">
        <v>22258</v>
      </c>
      <c r="N16" s="69">
        <v>30951</v>
      </c>
      <c r="O16" s="69">
        <v>149238</v>
      </c>
      <c r="P16" s="69">
        <v>49577</v>
      </c>
      <c r="Q16" s="69">
        <v>46731</v>
      </c>
      <c r="R16" s="69">
        <v>30844</v>
      </c>
      <c r="S16" s="69">
        <v>39369</v>
      </c>
      <c r="T16" s="69">
        <v>-10361</v>
      </c>
      <c r="U16" s="69">
        <v>19030</v>
      </c>
      <c r="V16" s="69">
        <v>19732</v>
      </c>
      <c r="W16" s="69">
        <v>53751</v>
      </c>
      <c r="X16" s="69">
        <v>17934</v>
      </c>
      <c r="Y16" s="69">
        <v>9119</v>
      </c>
      <c r="Z16" s="69">
        <v>10906</v>
      </c>
      <c r="AA16" s="69">
        <v>15465</v>
      </c>
      <c r="AB16" s="69">
        <v>-697</v>
      </c>
      <c r="AC16" s="69">
        <v>-1679</v>
      </c>
      <c r="AD16" s="69">
        <v>-17199</v>
      </c>
    </row>
    <row r="17" spans="1:30" x14ac:dyDescent="0.25">
      <c r="A17" s="200"/>
      <c r="B17" s="20" t="s">
        <v>72</v>
      </c>
      <c r="C17" s="67">
        <v>-35447</v>
      </c>
      <c r="D17" s="67">
        <v>-45311</v>
      </c>
      <c r="E17" s="67">
        <v>-154745</v>
      </c>
      <c r="F17" s="67">
        <v>-157485</v>
      </c>
      <c r="H17" s="67">
        <v>-32537</v>
      </c>
      <c r="I17" s="67">
        <v>-39949</v>
      </c>
      <c r="J17" s="67">
        <v>-46812</v>
      </c>
      <c r="K17" s="67">
        <v>-157485</v>
      </c>
      <c r="L17" s="67">
        <v>-29163</v>
      </c>
      <c r="M17" s="67">
        <v>-37084</v>
      </c>
      <c r="N17" s="67">
        <v>-45927</v>
      </c>
      <c r="O17" s="67">
        <v>-138925</v>
      </c>
      <c r="P17" s="67">
        <v>-21480</v>
      </c>
      <c r="Q17" s="67">
        <v>-32910</v>
      </c>
      <c r="R17" s="67">
        <v>-38469</v>
      </c>
      <c r="S17" s="67">
        <v>-94035</v>
      </c>
      <c r="T17" s="67">
        <v>-13668</v>
      </c>
      <c r="U17" s="67">
        <v>-19305</v>
      </c>
      <c r="V17" s="67">
        <v>-31894</v>
      </c>
      <c r="W17" s="67">
        <v>-70948</v>
      </c>
      <c r="X17" s="67">
        <v>-7454</v>
      </c>
      <c r="Y17" s="67">
        <v>-14335</v>
      </c>
      <c r="Z17" s="67">
        <v>-30569</v>
      </c>
      <c r="AA17" s="67">
        <v>-50532</v>
      </c>
      <c r="AB17" s="67">
        <v>-4330</v>
      </c>
      <c r="AC17" s="67">
        <v>-11918</v>
      </c>
      <c r="AD17" s="67"/>
    </row>
    <row r="18" spans="1:30" ht="25.5" x14ac:dyDescent="0.25">
      <c r="B18" s="68" t="s">
        <v>73</v>
      </c>
      <c r="C18" s="69">
        <v>0</v>
      </c>
      <c r="D18" s="69">
        <v>0</v>
      </c>
      <c r="E18" s="69">
        <v>0</v>
      </c>
      <c r="F18" s="69" t="s">
        <v>59</v>
      </c>
      <c r="H18" s="69">
        <v>0</v>
      </c>
      <c r="I18" s="69"/>
      <c r="J18" s="69">
        <v>0</v>
      </c>
      <c r="K18" s="69" t="s">
        <v>59</v>
      </c>
      <c r="L18" s="69" t="s">
        <v>74</v>
      </c>
      <c r="M18" s="69">
        <v>0</v>
      </c>
      <c r="N18" s="69" t="s">
        <v>59</v>
      </c>
      <c r="O18" s="69">
        <v>-3766</v>
      </c>
      <c r="P18" s="69" t="s">
        <v>61</v>
      </c>
      <c r="Q18" s="69" t="s">
        <v>59</v>
      </c>
      <c r="R18" s="69">
        <v>-3766</v>
      </c>
      <c r="S18" s="69">
        <v>453131</v>
      </c>
      <c r="T18" s="69">
        <v>125463</v>
      </c>
      <c r="U18" s="69">
        <v>66855</v>
      </c>
      <c r="V18" s="69">
        <v>138994</v>
      </c>
      <c r="W18" s="69">
        <v>453296</v>
      </c>
      <c r="X18" s="69">
        <v>226649</v>
      </c>
      <c r="Y18" s="69" t="s">
        <v>59</v>
      </c>
      <c r="Z18" s="69" t="s">
        <v>59</v>
      </c>
      <c r="AA18" s="69">
        <v>234347</v>
      </c>
      <c r="AB18" s="69">
        <v>47690</v>
      </c>
      <c r="AC18" s="69">
        <v>0</v>
      </c>
      <c r="AD18" s="69">
        <v>0</v>
      </c>
    </row>
    <row r="19" spans="1:30" x14ac:dyDescent="0.25">
      <c r="A19" s="200"/>
      <c r="B19" s="20" t="s">
        <v>75</v>
      </c>
      <c r="C19" s="67">
        <v>1003169</v>
      </c>
      <c r="D19" s="67">
        <v>712640</v>
      </c>
      <c r="E19" s="67">
        <v>4036938</v>
      </c>
      <c r="F19" s="67">
        <v>2620149</v>
      </c>
      <c r="H19" s="67">
        <v>1164478</v>
      </c>
      <c r="I19" s="67">
        <v>1228948</v>
      </c>
      <c r="J19" s="67">
        <v>640343</v>
      </c>
      <c r="K19" s="67">
        <v>2620149</v>
      </c>
      <c r="L19" s="67">
        <v>638185</v>
      </c>
      <c r="M19" s="67">
        <v>709466</v>
      </c>
      <c r="N19" s="67">
        <v>559858</v>
      </c>
      <c r="O19" s="67">
        <v>2100334</v>
      </c>
      <c r="P19" s="67">
        <v>553437</v>
      </c>
      <c r="Q19" s="67">
        <v>558157</v>
      </c>
      <c r="R19" s="67">
        <v>437475</v>
      </c>
      <c r="S19" s="67">
        <v>1631768</v>
      </c>
      <c r="T19" s="67">
        <v>850935</v>
      </c>
      <c r="U19" s="67">
        <v>762406</v>
      </c>
      <c r="V19" s="67">
        <v>412058</v>
      </c>
      <c r="W19" s="67">
        <v>2449447</v>
      </c>
      <c r="X19" s="67">
        <v>414008</v>
      </c>
      <c r="Y19" s="67">
        <v>405503</v>
      </c>
      <c r="Z19" s="67">
        <v>444950</v>
      </c>
      <c r="AA19" s="67">
        <v>1561643</v>
      </c>
      <c r="AB19" s="67">
        <v>372160</v>
      </c>
      <c r="AC19" s="67">
        <v>477137</v>
      </c>
      <c r="AD19" s="67">
        <v>440531</v>
      </c>
    </row>
    <row r="20" spans="1:30" x14ac:dyDescent="0.25">
      <c r="A20" s="200"/>
      <c r="B20" s="68" t="s">
        <v>76</v>
      </c>
      <c r="C20" s="69">
        <v>-3369101</v>
      </c>
      <c r="D20" s="69">
        <v>-2827214</v>
      </c>
      <c r="E20" s="69">
        <v>-11888183</v>
      </c>
      <c r="F20" s="69">
        <v>-11027828</v>
      </c>
      <c r="H20" s="69">
        <v>-3113917</v>
      </c>
      <c r="I20" s="69">
        <v>-2762428</v>
      </c>
      <c r="J20" s="69">
        <v>-2642737</v>
      </c>
      <c r="K20" s="69">
        <v>-11027828</v>
      </c>
      <c r="L20" s="69">
        <v>-2740229</v>
      </c>
      <c r="M20" s="69">
        <v>-2723111</v>
      </c>
      <c r="N20" s="69">
        <v>-2737274</v>
      </c>
      <c r="O20" s="69">
        <v>-10052694</v>
      </c>
      <c r="P20" s="69">
        <v>-2632732</v>
      </c>
      <c r="Q20" s="69">
        <v>-2502738</v>
      </c>
      <c r="R20" s="69">
        <v>-2132841</v>
      </c>
      <c r="S20" s="69">
        <v>-9442619</v>
      </c>
      <c r="T20" s="69">
        <v>-2063713</v>
      </c>
      <c r="U20" s="69">
        <v>-3203931</v>
      </c>
      <c r="V20" s="69">
        <v>-2818174</v>
      </c>
      <c r="W20" s="69">
        <v>-10992030</v>
      </c>
      <c r="X20" s="69">
        <v>-2920492</v>
      </c>
      <c r="Y20" s="69">
        <v>-2578292</v>
      </c>
      <c r="Z20" s="69">
        <v>-2519336</v>
      </c>
      <c r="AA20" s="69">
        <v>-9573981</v>
      </c>
      <c r="AB20" s="69">
        <v>-2319562</v>
      </c>
      <c r="AC20" s="69">
        <v>-2226901</v>
      </c>
      <c r="AD20" s="69">
        <v>-2465761</v>
      </c>
    </row>
    <row r="21" spans="1:30" ht="15.75" thickBot="1" x14ac:dyDescent="0.3">
      <c r="A21" s="16"/>
      <c r="B21" s="20"/>
      <c r="C21" s="159">
        <v>7983155</v>
      </c>
      <c r="D21" s="159">
        <v>7561633</v>
      </c>
      <c r="E21" s="159">
        <v>29043367</v>
      </c>
      <c r="F21" s="159">
        <v>26617174</v>
      </c>
      <c r="H21" s="159">
        <f>SUM(H11:H20)</f>
        <v>7286787</v>
      </c>
      <c r="I21" s="159">
        <v>7269939</v>
      </c>
      <c r="J21" s="159">
        <v>6503486</v>
      </c>
      <c r="K21" s="159">
        <v>26617174</v>
      </c>
      <c r="L21" s="159">
        <v>6758464</v>
      </c>
      <c r="M21" s="159">
        <v>6326844</v>
      </c>
      <c r="N21" s="159">
        <v>5970233</v>
      </c>
      <c r="O21" s="159">
        <v>23348437</v>
      </c>
      <c r="P21" s="159">
        <v>5994696</v>
      </c>
      <c r="Q21" s="159">
        <v>5549457</v>
      </c>
      <c r="R21" s="159">
        <v>5376937</v>
      </c>
      <c r="S21" s="159">
        <v>20918716</v>
      </c>
      <c r="T21" s="159">
        <v>5740890</v>
      </c>
      <c r="U21" s="159">
        <v>4931119</v>
      </c>
      <c r="V21" s="159">
        <v>4748317</v>
      </c>
      <c r="W21" s="159">
        <v>22344681</v>
      </c>
      <c r="X21" s="159">
        <v>6291002</v>
      </c>
      <c r="Y21" s="159">
        <v>4801038</v>
      </c>
      <c r="Z21" s="159">
        <v>4661975</v>
      </c>
      <c r="AA21" s="159">
        <v>16511662</v>
      </c>
      <c r="AB21" s="159">
        <v>4167458</v>
      </c>
      <c r="AC21" s="159">
        <v>3778352</v>
      </c>
      <c r="AD21" s="159">
        <v>3777379</v>
      </c>
    </row>
    <row r="22" spans="1:30" ht="15.75" thickTop="1" x14ac:dyDescent="0.25">
      <c r="L22" s="41"/>
      <c r="N22" s="41"/>
      <c r="P22" s="41"/>
    </row>
    <row r="23" spans="1:30" x14ac:dyDescent="0.25">
      <c r="B23" s="207"/>
      <c r="C23" s="207"/>
      <c r="D23" s="207"/>
      <c r="E23" s="207"/>
      <c r="F23" s="207"/>
      <c r="L23" s="41"/>
      <c r="N23" s="41"/>
      <c r="P23" s="41"/>
    </row>
    <row r="24" spans="1:30" x14ac:dyDescent="0.25">
      <c r="C24" s="207"/>
      <c r="D24" s="207"/>
      <c r="L24" s="183"/>
      <c r="M24" s="39"/>
      <c r="N24" s="183"/>
      <c r="O24" s="39"/>
      <c r="P24" s="194"/>
    </row>
    <row r="31" spans="1:30" x14ac:dyDescent="0.25">
      <c r="D31" s="41"/>
      <c r="E31" s="41"/>
    </row>
    <row r="32" spans="1:30" x14ac:dyDescent="0.25">
      <c r="D32" s="41"/>
      <c r="E32" s="41"/>
    </row>
    <row r="33" spans="4:5" x14ac:dyDescent="0.25">
      <c r="D33" s="41"/>
      <c r="E33" s="41"/>
    </row>
    <row r="34" spans="4:5" x14ac:dyDescent="0.25">
      <c r="D34" s="41"/>
      <c r="E34" s="41"/>
    </row>
    <row r="35" spans="4:5" x14ac:dyDescent="0.25">
      <c r="D35" s="41"/>
      <c r="E35" s="41"/>
    </row>
    <row r="36" spans="4:5" x14ac:dyDescent="0.25">
      <c r="D36" s="41"/>
      <c r="E36" s="41"/>
    </row>
    <row r="37" spans="4:5" x14ac:dyDescent="0.25">
      <c r="D37" s="41"/>
      <c r="E37" s="41"/>
    </row>
    <row r="38" spans="4:5" x14ac:dyDescent="0.25">
      <c r="D38" s="41"/>
      <c r="E38" s="41"/>
    </row>
    <row r="39" spans="4:5" x14ac:dyDescent="0.25">
      <c r="D39" s="41"/>
      <c r="E39" s="41"/>
    </row>
    <row r="40" spans="4:5" x14ac:dyDescent="0.25">
      <c r="D40" s="41"/>
      <c r="E40" s="41"/>
    </row>
    <row r="41" spans="4:5" x14ac:dyDescent="0.25">
      <c r="D41" s="41"/>
      <c r="E41" s="41"/>
    </row>
  </sheetData>
  <mergeCells count="8">
    <mergeCell ref="B9:B10"/>
    <mergeCell ref="E9:E10"/>
    <mergeCell ref="F9:F10"/>
    <mergeCell ref="H9:AD9"/>
    <mergeCell ref="D9:D10"/>
    <mergeCell ref="C9:C10"/>
    <mergeCell ref="C8:D8"/>
    <mergeCell ref="E8:F8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5:AE55"/>
  <sheetViews>
    <sheetView showGridLines="0" showRowColHeaders="0" zoomScale="70" zoomScaleNormal="70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.7109375" bestFit="1" customWidth="1"/>
    <col min="3" max="3" width="20.140625" customWidth="1"/>
    <col min="4" max="4" width="19.28515625" customWidth="1"/>
    <col min="5" max="5" width="14.85546875" customWidth="1"/>
    <col min="6" max="6" width="15.28515625" customWidth="1"/>
    <col min="7" max="8" width="7.5703125" customWidth="1"/>
    <col min="9" max="9" width="16.140625" customWidth="1"/>
    <col min="10" max="10" width="14.7109375" customWidth="1"/>
    <col min="11" max="11" width="12.85546875" customWidth="1"/>
    <col min="12" max="18" width="11.7109375" customWidth="1"/>
    <col min="19" max="19" width="13" customWidth="1"/>
    <col min="20" max="20" width="15.42578125" customWidth="1"/>
    <col min="21" max="22" width="11.7109375" customWidth="1"/>
    <col min="23" max="23" width="13" customWidth="1"/>
    <col min="24" max="24" width="13.42578125" bestFit="1" customWidth="1"/>
    <col min="25" max="26" width="11.7109375" customWidth="1"/>
    <col min="27" max="27" width="13" customWidth="1"/>
    <col min="28" max="28" width="13.42578125" bestFit="1" customWidth="1"/>
    <col min="29" max="31" width="11.7109375" customWidth="1"/>
  </cols>
  <sheetData>
    <row r="5" spans="1:31" ht="18.75" x14ac:dyDescent="0.25">
      <c r="B5" s="313"/>
      <c r="C5" s="314"/>
      <c r="D5" s="314"/>
      <c r="E5" s="182"/>
      <c r="F5" s="182"/>
      <c r="G5" s="182"/>
      <c r="H5" s="182"/>
      <c r="I5" s="182"/>
      <c r="J5" s="182"/>
      <c r="K5" s="182"/>
      <c r="L5" s="182"/>
    </row>
    <row r="6" spans="1:31" ht="18.75" x14ac:dyDescent="0.25">
      <c r="B6" s="314"/>
      <c r="C6" s="314"/>
      <c r="D6" s="314"/>
      <c r="E6" s="182"/>
      <c r="F6" s="182"/>
      <c r="G6" s="182"/>
      <c r="H6" s="182"/>
      <c r="I6" s="182"/>
      <c r="J6" s="182"/>
      <c r="K6" s="182"/>
      <c r="L6" s="182"/>
    </row>
    <row r="7" spans="1:31" ht="19.5" customHeight="1" x14ac:dyDescent="0.25">
      <c r="B7" s="314"/>
      <c r="C7" s="314"/>
      <c r="D7" s="314"/>
      <c r="E7" s="182"/>
      <c r="F7" s="182"/>
      <c r="G7" s="182"/>
      <c r="H7" s="182"/>
      <c r="I7" s="182"/>
      <c r="J7" s="182"/>
      <c r="K7" s="182"/>
      <c r="L7" s="182"/>
    </row>
    <row r="8" spans="1:31" ht="19.5" customHeight="1" x14ac:dyDescent="0.25">
      <c r="B8" s="17" t="s">
        <v>21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</row>
    <row r="9" spans="1:31" ht="21" customHeight="1" x14ac:dyDescent="0.25">
      <c r="B9" s="222" t="s">
        <v>341</v>
      </c>
      <c r="C9" s="306" t="s">
        <v>337</v>
      </c>
      <c r="D9" s="307"/>
      <c r="E9" s="306" t="s">
        <v>338</v>
      </c>
      <c r="F9" s="307"/>
    </row>
    <row r="10" spans="1:31" ht="25.5" customHeight="1" x14ac:dyDescent="0.25">
      <c r="B10" s="308"/>
      <c r="C10" s="304" t="s">
        <v>340</v>
      </c>
      <c r="D10" s="304" t="s">
        <v>339</v>
      </c>
      <c r="E10" s="310">
        <v>2025</v>
      </c>
      <c r="F10" s="311">
        <v>2024</v>
      </c>
      <c r="G10" s="160"/>
      <c r="H10" s="160"/>
      <c r="I10" s="219" t="s">
        <v>22</v>
      </c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</row>
    <row r="11" spans="1:31" ht="31.5" customHeight="1" x14ac:dyDescent="0.25">
      <c r="B11" s="309"/>
      <c r="C11" s="305"/>
      <c r="D11" s="305"/>
      <c r="E11" s="305"/>
      <c r="F11" s="312"/>
      <c r="I11" s="53" t="s">
        <v>23</v>
      </c>
      <c r="J11" s="53" t="s">
        <v>26</v>
      </c>
      <c r="K11" s="53" t="s">
        <v>27</v>
      </c>
      <c r="L11" s="53">
        <v>2024</v>
      </c>
      <c r="M11" s="53" t="s">
        <v>24</v>
      </c>
      <c r="N11" s="158" t="s">
        <v>29</v>
      </c>
      <c r="O11" s="158" t="s">
        <v>30</v>
      </c>
      <c r="P11" s="158">
        <v>2023</v>
      </c>
      <c r="Q11" s="158" t="s">
        <v>32</v>
      </c>
      <c r="R11" s="158" t="s">
        <v>33</v>
      </c>
      <c r="S11" s="158" t="s">
        <v>34</v>
      </c>
      <c r="T11" s="158" t="s">
        <v>35</v>
      </c>
      <c r="U11" s="158" t="s">
        <v>36</v>
      </c>
      <c r="V11" s="158" t="s">
        <v>37</v>
      </c>
      <c r="W11" s="158" t="s">
        <v>38</v>
      </c>
      <c r="X11" s="158" t="s">
        <v>39</v>
      </c>
      <c r="Y11" s="158" t="s">
        <v>40</v>
      </c>
      <c r="Z11" s="158" t="s">
        <v>41</v>
      </c>
      <c r="AA11" s="158" t="s">
        <v>42</v>
      </c>
      <c r="AB11" s="158" t="s">
        <v>43</v>
      </c>
      <c r="AC11" s="158" t="s">
        <v>44</v>
      </c>
      <c r="AD11" s="158" t="s">
        <v>45</v>
      </c>
      <c r="AE11" s="158" t="s">
        <v>46</v>
      </c>
    </row>
    <row r="12" spans="1:31" ht="24" customHeight="1" x14ac:dyDescent="0.25">
      <c r="B12" s="20" t="s">
        <v>77</v>
      </c>
      <c r="C12" s="67">
        <v>3232295</v>
      </c>
      <c r="D12" s="67">
        <v>3356060</v>
      </c>
      <c r="E12" s="67">
        <v>12101579</v>
      </c>
      <c r="F12" s="67">
        <v>11378429</v>
      </c>
      <c r="I12" s="67">
        <v>3181790</v>
      </c>
      <c r="J12" s="67">
        <v>2917439</v>
      </c>
      <c r="K12" s="67">
        <v>2770055</v>
      </c>
      <c r="L12" s="67">
        <v>11378429</v>
      </c>
      <c r="M12" s="67">
        <v>3078245</v>
      </c>
      <c r="N12" s="67">
        <v>2544751</v>
      </c>
      <c r="O12" s="67">
        <v>2399373</v>
      </c>
      <c r="P12" s="67">
        <v>9589290</v>
      </c>
      <c r="Q12" s="67">
        <v>2361047</v>
      </c>
      <c r="R12" s="67">
        <v>2306032</v>
      </c>
      <c r="S12" s="67">
        <v>2323814</v>
      </c>
      <c r="T12" s="67">
        <v>9171228</v>
      </c>
      <c r="U12" s="67">
        <v>2460498</v>
      </c>
      <c r="V12" s="67">
        <v>2257209</v>
      </c>
      <c r="W12" s="67">
        <v>1978485</v>
      </c>
      <c r="X12" s="67">
        <v>11446699</v>
      </c>
      <c r="Y12" s="67">
        <v>3729505</v>
      </c>
      <c r="Z12" s="67">
        <v>2375202</v>
      </c>
      <c r="AA12" s="67">
        <v>2148339</v>
      </c>
      <c r="AB12" s="67">
        <v>8160921</v>
      </c>
      <c r="AC12" s="67">
        <v>1909352</v>
      </c>
      <c r="AD12" s="67">
        <v>1903100</v>
      </c>
      <c r="AE12" s="67">
        <v>1919179</v>
      </c>
    </row>
    <row r="13" spans="1:31" ht="27" customHeight="1" x14ac:dyDescent="0.25">
      <c r="B13" s="68" t="s">
        <v>78</v>
      </c>
      <c r="C13" s="69">
        <v>851110</v>
      </c>
      <c r="D13" s="69">
        <v>761725</v>
      </c>
      <c r="E13" s="69">
        <v>3409506</v>
      </c>
      <c r="F13" s="69">
        <v>3356086</v>
      </c>
      <c r="I13" s="69">
        <v>865659</v>
      </c>
      <c r="J13" s="69">
        <v>854949</v>
      </c>
      <c r="K13" s="69">
        <v>837788</v>
      </c>
      <c r="L13" s="69">
        <v>3356086</v>
      </c>
      <c r="M13" s="69">
        <v>869074</v>
      </c>
      <c r="N13" s="69">
        <v>849924</v>
      </c>
      <c r="O13" s="69">
        <v>875363</v>
      </c>
      <c r="P13" s="69">
        <v>3066947</v>
      </c>
      <c r="Q13" s="69">
        <v>809263</v>
      </c>
      <c r="R13" s="69">
        <v>732617</v>
      </c>
      <c r="S13" s="69">
        <v>729462</v>
      </c>
      <c r="T13" s="69">
        <v>2767245</v>
      </c>
      <c r="U13" s="69">
        <v>617023</v>
      </c>
      <c r="V13" s="69">
        <v>579441</v>
      </c>
      <c r="W13" s="69">
        <v>888952</v>
      </c>
      <c r="X13" s="69">
        <v>3405996</v>
      </c>
      <c r="Y13" s="69">
        <v>670720</v>
      </c>
      <c r="Z13" s="69">
        <v>720452</v>
      </c>
      <c r="AA13" s="69">
        <v>765274</v>
      </c>
      <c r="AB13" s="69">
        <v>1799091</v>
      </c>
      <c r="AC13" s="69">
        <v>553257</v>
      </c>
      <c r="AD13" s="69">
        <v>265470</v>
      </c>
      <c r="AE13" s="69">
        <v>372581</v>
      </c>
    </row>
    <row r="14" spans="1:31" ht="24" customHeight="1" x14ac:dyDescent="0.25">
      <c r="B14" s="20" t="s">
        <v>79</v>
      </c>
      <c r="C14" s="67">
        <v>1620755</v>
      </c>
      <c r="D14" s="67">
        <v>1289864</v>
      </c>
      <c r="E14" s="67">
        <v>5325444</v>
      </c>
      <c r="F14" s="67">
        <v>4378611</v>
      </c>
      <c r="I14" s="67">
        <v>1426038</v>
      </c>
      <c r="J14" s="67">
        <v>1231705</v>
      </c>
      <c r="K14" s="67">
        <v>1046946</v>
      </c>
      <c r="L14" s="67">
        <v>4378611</v>
      </c>
      <c r="M14" s="67">
        <v>1151083</v>
      </c>
      <c r="N14" s="67">
        <v>1078688</v>
      </c>
      <c r="O14" s="67">
        <v>858976</v>
      </c>
      <c r="P14" s="67">
        <v>3600374</v>
      </c>
      <c r="Q14" s="67">
        <v>1030177</v>
      </c>
      <c r="R14" s="67">
        <v>859801</v>
      </c>
      <c r="S14" s="67">
        <v>657608</v>
      </c>
      <c r="T14" s="67">
        <v>3193092</v>
      </c>
      <c r="U14" s="67">
        <v>1050012</v>
      </c>
      <c r="V14" s="67">
        <v>683279</v>
      </c>
      <c r="W14" s="67">
        <v>429503</v>
      </c>
      <c r="X14" s="67">
        <v>1802361</v>
      </c>
      <c r="Y14" s="67">
        <v>486414</v>
      </c>
      <c r="Z14" s="67">
        <v>398218</v>
      </c>
      <c r="AA14" s="67">
        <v>321301</v>
      </c>
      <c r="AB14" s="67">
        <v>1384334</v>
      </c>
      <c r="AC14" s="67">
        <v>386669</v>
      </c>
      <c r="AD14" s="67">
        <v>333337</v>
      </c>
      <c r="AE14" s="67">
        <v>248407</v>
      </c>
    </row>
    <row r="15" spans="1:31" ht="24" customHeight="1" x14ac:dyDescent="0.25">
      <c r="A15" s="200"/>
      <c r="B15" s="68" t="s">
        <v>80</v>
      </c>
      <c r="C15" s="69">
        <v>276227</v>
      </c>
      <c r="D15" s="69">
        <v>255674</v>
      </c>
      <c r="E15" s="69">
        <v>996070</v>
      </c>
      <c r="F15" s="69">
        <v>971604</v>
      </c>
      <c r="I15" s="69">
        <v>221850</v>
      </c>
      <c r="J15" s="69">
        <v>264523</v>
      </c>
      <c r="K15" s="69">
        <v>233470</v>
      </c>
      <c r="L15" s="69">
        <v>971604</v>
      </c>
      <c r="M15" s="69">
        <v>222614</v>
      </c>
      <c r="N15" s="69">
        <v>283162</v>
      </c>
      <c r="O15" s="69">
        <v>210154</v>
      </c>
      <c r="P15" s="69">
        <v>874524</v>
      </c>
      <c r="Q15" s="69">
        <v>204185</v>
      </c>
      <c r="R15" s="69">
        <v>217072</v>
      </c>
      <c r="S15" s="69">
        <v>224665</v>
      </c>
      <c r="T15" s="69">
        <v>913105</v>
      </c>
      <c r="U15" s="69">
        <v>208313</v>
      </c>
      <c r="V15" s="69">
        <v>256948</v>
      </c>
      <c r="W15" s="69">
        <v>200016</v>
      </c>
      <c r="X15" s="69">
        <v>846747</v>
      </c>
      <c r="Y15" s="69">
        <v>169685</v>
      </c>
      <c r="Z15" s="69">
        <v>242165</v>
      </c>
      <c r="AA15" s="69">
        <v>212509</v>
      </c>
      <c r="AB15" s="69">
        <v>885930</v>
      </c>
      <c r="AC15" s="69">
        <v>200221</v>
      </c>
      <c r="AD15" s="69">
        <v>235732</v>
      </c>
      <c r="AE15" s="69">
        <v>215679</v>
      </c>
    </row>
    <row r="16" spans="1:31" ht="24" customHeight="1" x14ac:dyDescent="0.25">
      <c r="A16" s="200"/>
      <c r="B16" s="20" t="s">
        <v>81</v>
      </c>
      <c r="C16" s="67">
        <v>52449</v>
      </c>
      <c r="D16" s="67">
        <v>21318</v>
      </c>
      <c r="E16" s="67">
        <v>129357</v>
      </c>
      <c r="F16" s="67">
        <v>99914</v>
      </c>
      <c r="I16" s="67">
        <v>24789</v>
      </c>
      <c r="J16" s="67">
        <v>26214</v>
      </c>
      <c r="K16" s="67">
        <v>25905</v>
      </c>
      <c r="L16" s="67">
        <v>99914</v>
      </c>
      <c r="M16" s="67">
        <v>24336</v>
      </c>
      <c r="N16" s="67">
        <v>29142</v>
      </c>
      <c r="O16" s="67">
        <v>25118</v>
      </c>
      <c r="P16" s="67">
        <v>101503</v>
      </c>
      <c r="Q16" s="67">
        <v>27486</v>
      </c>
      <c r="R16" s="67">
        <v>25514</v>
      </c>
      <c r="S16" s="67">
        <v>24614</v>
      </c>
      <c r="T16" s="67">
        <v>39834</v>
      </c>
      <c r="U16" s="67">
        <v>10582</v>
      </c>
      <c r="V16" s="67">
        <v>27336</v>
      </c>
      <c r="W16" s="67">
        <v>23999</v>
      </c>
      <c r="X16" s="67">
        <v>93949</v>
      </c>
      <c r="Y16" s="67">
        <v>38124</v>
      </c>
      <c r="Z16" s="67">
        <v>15946</v>
      </c>
      <c r="AA16" s="67">
        <v>20097</v>
      </c>
      <c r="AB16" s="67">
        <v>92295</v>
      </c>
      <c r="AC16" s="67">
        <v>49836</v>
      </c>
      <c r="AD16" s="67">
        <v>2810</v>
      </c>
      <c r="AE16" s="67">
        <v>16401</v>
      </c>
    </row>
    <row r="17" spans="1:31" ht="24" customHeight="1" x14ac:dyDescent="0.25">
      <c r="A17" s="200"/>
      <c r="B17" s="68" t="s">
        <v>82</v>
      </c>
      <c r="C17" s="69">
        <v>-780469</v>
      </c>
      <c r="D17" s="69">
        <v>81171</v>
      </c>
      <c r="E17" s="69">
        <v>-578059</v>
      </c>
      <c r="F17" s="69">
        <v>322834</v>
      </c>
      <c r="I17" s="69">
        <v>66190</v>
      </c>
      <c r="J17" s="69">
        <v>70954</v>
      </c>
      <c r="K17" s="69">
        <v>65266</v>
      </c>
      <c r="L17" s="69">
        <v>322834</v>
      </c>
      <c r="M17" s="69">
        <v>81391</v>
      </c>
      <c r="N17" s="69">
        <v>64219</v>
      </c>
      <c r="O17" s="69">
        <v>96053</v>
      </c>
      <c r="P17" s="69">
        <v>400163</v>
      </c>
      <c r="Q17" s="69">
        <v>112323</v>
      </c>
      <c r="R17" s="69">
        <v>106017</v>
      </c>
      <c r="S17" s="69">
        <v>73266</v>
      </c>
      <c r="T17" s="69">
        <v>419634</v>
      </c>
      <c r="U17" s="69">
        <v>110170</v>
      </c>
      <c r="V17" s="69">
        <v>100998</v>
      </c>
      <c r="W17" s="69">
        <v>102587</v>
      </c>
      <c r="X17" s="69">
        <v>-18601</v>
      </c>
      <c r="Y17" s="69">
        <v>73527</v>
      </c>
      <c r="Z17" s="69">
        <v>73783</v>
      </c>
      <c r="AA17" s="69">
        <v>71897</v>
      </c>
      <c r="AB17" s="69">
        <v>296844</v>
      </c>
      <c r="AC17" s="69">
        <v>74901</v>
      </c>
      <c r="AD17" s="69">
        <v>80561</v>
      </c>
      <c r="AE17" s="69">
        <v>71202</v>
      </c>
    </row>
    <row r="18" spans="1:31" ht="24" customHeight="1" x14ac:dyDescent="0.25">
      <c r="A18" s="200"/>
      <c r="B18" s="20" t="s">
        <v>83</v>
      </c>
      <c r="C18" s="67">
        <v>39574</v>
      </c>
      <c r="D18" s="67">
        <v>27681</v>
      </c>
      <c r="E18" s="67">
        <v>110435</v>
      </c>
      <c r="F18" s="67">
        <v>103016</v>
      </c>
      <c r="I18" s="67">
        <v>22006</v>
      </c>
      <c r="J18" s="67">
        <v>16663</v>
      </c>
      <c r="K18" s="67">
        <v>32192</v>
      </c>
      <c r="L18" s="67">
        <v>103016</v>
      </c>
      <c r="M18" s="67">
        <v>26243</v>
      </c>
      <c r="N18" s="67">
        <v>26312</v>
      </c>
      <c r="O18" s="67">
        <v>22780</v>
      </c>
      <c r="P18" s="67">
        <v>114586</v>
      </c>
      <c r="Q18" s="67">
        <v>21406</v>
      </c>
      <c r="R18" s="67">
        <v>25026</v>
      </c>
      <c r="S18" s="67">
        <v>25335</v>
      </c>
      <c r="T18" s="67">
        <v>118127</v>
      </c>
      <c r="U18" s="67">
        <v>27646</v>
      </c>
      <c r="V18" s="67">
        <v>25060</v>
      </c>
      <c r="W18" s="67">
        <v>16261</v>
      </c>
      <c r="X18" s="67">
        <v>64961</v>
      </c>
      <c r="Y18" s="67">
        <v>16534</v>
      </c>
      <c r="Z18" s="67">
        <v>16750</v>
      </c>
      <c r="AA18" s="67">
        <v>15521</v>
      </c>
      <c r="AB18" s="67">
        <v>60841</v>
      </c>
      <c r="AC18" s="67">
        <v>16359</v>
      </c>
      <c r="AD18" s="67">
        <v>12727</v>
      </c>
      <c r="AE18" s="67">
        <v>15177</v>
      </c>
    </row>
    <row r="19" spans="1:31" ht="24" customHeight="1" x14ac:dyDescent="0.25">
      <c r="A19" s="200"/>
      <c r="B19" s="68" t="s">
        <v>84</v>
      </c>
      <c r="C19" s="69">
        <v>569248</v>
      </c>
      <c r="D19" s="69">
        <v>507773</v>
      </c>
      <c r="E19" s="69">
        <v>1916215</v>
      </c>
      <c r="F19" s="69">
        <v>1787084</v>
      </c>
      <c r="I19" s="69">
        <v>480207</v>
      </c>
      <c r="J19" s="69">
        <v>433342</v>
      </c>
      <c r="K19" s="69">
        <v>433418</v>
      </c>
      <c r="L19" s="69">
        <v>1787084</v>
      </c>
      <c r="M19" s="69">
        <v>408928</v>
      </c>
      <c r="N19" s="69">
        <v>424793</v>
      </c>
      <c r="O19" s="69">
        <v>445590</v>
      </c>
      <c r="P19" s="69">
        <v>1613779</v>
      </c>
      <c r="Q19" s="69">
        <v>389523</v>
      </c>
      <c r="R19" s="69">
        <v>377212</v>
      </c>
      <c r="S19" s="69">
        <v>401236</v>
      </c>
      <c r="T19" s="69">
        <v>1419838</v>
      </c>
      <c r="U19" s="69">
        <v>338420</v>
      </c>
      <c r="V19" s="69">
        <v>328439</v>
      </c>
      <c r="W19" s="69">
        <v>323630</v>
      </c>
      <c r="X19" s="69">
        <v>1221938</v>
      </c>
      <c r="Y19" s="69">
        <v>291678</v>
      </c>
      <c r="Z19" s="69">
        <v>294492</v>
      </c>
      <c r="AA19" s="69">
        <v>299855</v>
      </c>
      <c r="AB19" s="69">
        <v>1055390</v>
      </c>
      <c r="AC19" s="69">
        <v>248896</v>
      </c>
      <c r="AD19" s="69">
        <v>254119</v>
      </c>
      <c r="AE19" s="69">
        <v>252181</v>
      </c>
    </row>
    <row r="20" spans="1:31" ht="24" customHeight="1" x14ac:dyDescent="0.25">
      <c r="A20" s="200"/>
      <c r="B20" s="20" t="s">
        <v>85</v>
      </c>
      <c r="C20" s="67">
        <v>277931</v>
      </c>
      <c r="D20" s="67">
        <v>240806</v>
      </c>
      <c r="E20" s="67">
        <v>1006161</v>
      </c>
      <c r="F20" s="67">
        <v>880658</v>
      </c>
      <c r="I20" s="67">
        <v>249552</v>
      </c>
      <c r="J20" s="67">
        <v>242108</v>
      </c>
      <c r="K20" s="67">
        <v>236570</v>
      </c>
      <c r="L20" s="67">
        <v>880658</v>
      </c>
      <c r="M20" s="67">
        <v>219539</v>
      </c>
      <c r="N20" s="67">
        <v>213654</v>
      </c>
      <c r="O20" s="67">
        <v>206659</v>
      </c>
      <c r="P20" s="67">
        <v>797822</v>
      </c>
      <c r="Q20" s="67">
        <v>195783</v>
      </c>
      <c r="R20" s="67">
        <v>187442</v>
      </c>
      <c r="S20" s="67">
        <v>186645</v>
      </c>
      <c r="T20" s="67">
        <v>699950</v>
      </c>
      <c r="U20" s="67">
        <v>178456</v>
      </c>
      <c r="V20" s="67">
        <v>167632</v>
      </c>
      <c r="W20" s="67">
        <v>164098</v>
      </c>
      <c r="X20" s="67">
        <v>642051</v>
      </c>
      <c r="Y20" s="67">
        <v>159933</v>
      </c>
      <c r="Z20" s="67">
        <v>156675</v>
      </c>
      <c r="AA20" s="67">
        <v>155054</v>
      </c>
      <c r="AB20" s="67">
        <v>621314</v>
      </c>
      <c r="AC20" s="67">
        <v>155264</v>
      </c>
      <c r="AD20" s="67">
        <v>153903</v>
      </c>
      <c r="AE20" s="67">
        <v>150934</v>
      </c>
    </row>
    <row r="21" spans="1:31" ht="24" customHeight="1" x14ac:dyDescent="0.25">
      <c r="A21" s="200"/>
      <c r="B21" s="68" t="s">
        <v>86</v>
      </c>
      <c r="C21" s="69">
        <v>12529</v>
      </c>
      <c r="D21" s="69">
        <v>10705</v>
      </c>
      <c r="E21" s="69">
        <v>48166</v>
      </c>
      <c r="F21" s="69">
        <v>41262</v>
      </c>
      <c r="I21" s="69">
        <v>12451</v>
      </c>
      <c r="J21" s="69">
        <v>12265</v>
      </c>
      <c r="K21" s="69">
        <v>10921</v>
      </c>
      <c r="L21" s="69">
        <v>41262</v>
      </c>
      <c r="M21" s="69">
        <v>10558</v>
      </c>
      <c r="N21" s="69">
        <v>10459</v>
      </c>
      <c r="O21" s="69">
        <v>9540</v>
      </c>
      <c r="P21" s="69">
        <v>36035</v>
      </c>
      <c r="Q21" s="69">
        <v>9476</v>
      </c>
      <c r="R21" s="69">
        <v>9432</v>
      </c>
      <c r="S21" s="69">
        <v>7595</v>
      </c>
      <c r="T21" s="69">
        <v>38075</v>
      </c>
      <c r="U21" s="69">
        <v>9791</v>
      </c>
      <c r="V21" s="69">
        <v>11249</v>
      </c>
      <c r="W21" s="69">
        <v>11277</v>
      </c>
      <c r="X21" s="69">
        <v>40544</v>
      </c>
      <c r="Y21" s="69">
        <v>10857</v>
      </c>
      <c r="Z21" s="69">
        <v>9197</v>
      </c>
      <c r="AA21" s="69">
        <v>9203</v>
      </c>
      <c r="AB21" s="69">
        <v>47100</v>
      </c>
      <c r="AC21" s="69">
        <v>11953</v>
      </c>
      <c r="AD21" s="69">
        <v>12148</v>
      </c>
      <c r="AE21" s="69">
        <v>12148</v>
      </c>
    </row>
    <row r="22" spans="1:31" ht="24" customHeight="1" x14ac:dyDescent="0.25">
      <c r="A22" s="200"/>
      <c r="B22" s="20" t="s">
        <v>87</v>
      </c>
      <c r="C22" s="67">
        <v>222386</v>
      </c>
      <c r="D22" s="67">
        <v>77861</v>
      </c>
      <c r="E22" s="67">
        <v>493583</v>
      </c>
      <c r="F22" s="67">
        <v>-205366</v>
      </c>
      <c r="I22" s="67">
        <v>80109</v>
      </c>
      <c r="J22" s="67">
        <v>86353</v>
      </c>
      <c r="K22" s="67">
        <v>104735</v>
      </c>
      <c r="L22" s="67">
        <v>-205366</v>
      </c>
      <c r="M22" s="67">
        <v>70334</v>
      </c>
      <c r="N22" s="67">
        <v>-459529</v>
      </c>
      <c r="O22" s="67">
        <v>105968</v>
      </c>
      <c r="P22" s="67">
        <v>285451</v>
      </c>
      <c r="Q22" s="67">
        <v>76041</v>
      </c>
      <c r="R22" s="67">
        <v>77111</v>
      </c>
      <c r="S22" s="67">
        <v>55902</v>
      </c>
      <c r="T22" s="67">
        <v>267590</v>
      </c>
      <c r="U22" s="67">
        <v>84698</v>
      </c>
      <c r="V22" s="67">
        <v>1454380</v>
      </c>
      <c r="W22" s="67">
        <v>61178</v>
      </c>
      <c r="X22" s="67">
        <v>47326</v>
      </c>
      <c r="Y22" s="67">
        <v>8077</v>
      </c>
      <c r="Z22" s="67">
        <v>31490</v>
      </c>
      <c r="AA22" s="67">
        <v>-26066</v>
      </c>
      <c r="AB22" s="67">
        <v>137011</v>
      </c>
      <c r="AC22" s="67">
        <v>35480</v>
      </c>
      <c r="AD22" s="67">
        <v>22426</v>
      </c>
      <c r="AE22" s="67">
        <v>29603</v>
      </c>
    </row>
    <row r="23" spans="1:31" ht="24" customHeight="1" x14ac:dyDescent="0.25">
      <c r="A23" s="200"/>
      <c r="B23" s="68" t="s">
        <v>88</v>
      </c>
      <c r="C23" s="69">
        <v>45406</v>
      </c>
      <c r="D23" s="69">
        <v>74422</v>
      </c>
      <c r="E23" s="69">
        <v>158305</v>
      </c>
      <c r="F23" s="69">
        <v>164690</v>
      </c>
      <c r="I23" s="69">
        <v>60464</v>
      </c>
      <c r="J23" s="69">
        <v>2184</v>
      </c>
      <c r="K23" s="69">
        <v>57779</v>
      </c>
      <c r="L23" s="69">
        <v>202456</v>
      </c>
      <c r="M23" s="69">
        <v>-47676</v>
      </c>
      <c r="N23" s="69">
        <v>80623</v>
      </c>
      <c r="O23" s="69">
        <v>85425</v>
      </c>
      <c r="P23" s="69">
        <v>177071</v>
      </c>
      <c r="Q23" s="69">
        <v>41143</v>
      </c>
      <c r="R23" s="69">
        <v>28638</v>
      </c>
      <c r="S23" s="69">
        <v>10751</v>
      </c>
      <c r="T23" s="69">
        <v>131209</v>
      </c>
      <c r="U23" s="69">
        <v>-82260</v>
      </c>
      <c r="V23" s="69">
        <v>89450</v>
      </c>
      <c r="W23" s="69">
        <v>44259</v>
      </c>
      <c r="X23" s="69">
        <v>150867</v>
      </c>
      <c r="Y23" s="69">
        <v>29676</v>
      </c>
      <c r="Z23" s="69">
        <v>-7789</v>
      </c>
      <c r="AA23" s="69">
        <v>44178</v>
      </c>
      <c r="AB23" s="69">
        <v>135265</v>
      </c>
      <c r="AC23" s="69">
        <v>-152817</v>
      </c>
      <c r="AD23" s="69">
        <v>102504</v>
      </c>
      <c r="AE23" s="69">
        <v>96145</v>
      </c>
    </row>
    <row r="24" spans="1:31" ht="24" customHeight="1" x14ac:dyDescent="0.25">
      <c r="A24" s="200"/>
      <c r="B24" s="277" t="s">
        <v>89</v>
      </c>
      <c r="C24" s="278">
        <v>13859</v>
      </c>
      <c r="D24" s="278">
        <v>9662</v>
      </c>
      <c r="E24" s="278">
        <v>76129</v>
      </c>
      <c r="F24" s="278">
        <v>37766</v>
      </c>
      <c r="I24" s="278">
        <v>24616</v>
      </c>
      <c r="J24" s="278">
        <v>30126</v>
      </c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</row>
    <row r="25" spans="1:31" ht="24" customHeight="1" x14ac:dyDescent="0.25">
      <c r="A25" s="200"/>
      <c r="B25" s="68" t="s">
        <v>90</v>
      </c>
      <c r="C25" s="69">
        <v>140265</v>
      </c>
      <c r="D25" s="69">
        <v>140648</v>
      </c>
      <c r="E25" s="69">
        <v>417164</v>
      </c>
      <c r="F25" s="69">
        <v>415600</v>
      </c>
      <c r="G25" s="41"/>
      <c r="I25" s="69">
        <v>74592</v>
      </c>
      <c r="J25" s="69">
        <v>125727</v>
      </c>
      <c r="K25" s="69">
        <v>76580</v>
      </c>
      <c r="L25" s="69">
        <v>415600</v>
      </c>
      <c r="M25" s="69">
        <v>100504</v>
      </c>
      <c r="N25" s="69">
        <v>75505</v>
      </c>
      <c r="O25" s="69">
        <v>98943</v>
      </c>
      <c r="P25" s="69">
        <v>421158</v>
      </c>
      <c r="Q25" s="69">
        <v>86514</v>
      </c>
      <c r="R25" s="69">
        <v>106094</v>
      </c>
      <c r="S25" s="69">
        <v>75196</v>
      </c>
      <c r="T25" s="69">
        <v>247633</v>
      </c>
      <c r="U25" s="69">
        <v>56809</v>
      </c>
      <c r="V25" s="69">
        <v>41995</v>
      </c>
      <c r="W25" s="69">
        <v>24918</v>
      </c>
      <c r="X25" s="69">
        <v>236907</v>
      </c>
      <c r="Y25" s="69">
        <v>54401</v>
      </c>
      <c r="Z25" s="69">
        <v>49746</v>
      </c>
      <c r="AA25" s="69">
        <v>43767</v>
      </c>
      <c r="AB25" s="69">
        <v>212427</v>
      </c>
      <c r="AC25" s="69">
        <v>42508</v>
      </c>
      <c r="AD25" s="69">
        <v>34870</v>
      </c>
      <c r="AE25" s="69">
        <v>46108</v>
      </c>
    </row>
    <row r="26" spans="1:31" ht="25.5" customHeight="1" thickBot="1" x14ac:dyDescent="0.3">
      <c r="A26" s="200"/>
      <c r="B26" s="279" t="s">
        <v>91</v>
      </c>
      <c r="C26" s="280">
        <f>SUM(C12:C25)</f>
        <v>6573565</v>
      </c>
      <c r="D26" s="280">
        <v>6855370</v>
      </c>
      <c r="E26" s="280">
        <f>SUM(E12:E25)</f>
        <v>25610055</v>
      </c>
      <c r="F26" s="280">
        <v>23732188</v>
      </c>
      <c r="I26" s="280">
        <v>6790313</v>
      </c>
      <c r="J26" s="280">
        <f>SUM(J12:J25)</f>
        <v>6314552</v>
      </c>
      <c r="K26" s="280">
        <f>SUM(K12:K25)</f>
        <v>5931625</v>
      </c>
      <c r="L26" s="280">
        <v>23732188</v>
      </c>
      <c r="M26" s="280">
        <f>SUM(M12:M25)</f>
        <v>6215173</v>
      </c>
      <c r="N26" s="280">
        <f>SUM(N12:N25)</f>
        <v>5221703</v>
      </c>
      <c r="O26" s="280">
        <v>5439942</v>
      </c>
      <c r="P26" s="280">
        <v>21078703</v>
      </c>
      <c r="Q26" s="280">
        <f>SUM(Q12:Q25)</f>
        <v>5364367</v>
      </c>
      <c r="R26" s="280">
        <f>SUM(R12:R25)</f>
        <v>5058008</v>
      </c>
      <c r="S26" s="280">
        <f>SUM(S12:S25)</f>
        <v>4796089</v>
      </c>
      <c r="T26" s="280">
        <f>SUM(T12:T25)</f>
        <v>19426560</v>
      </c>
      <c r="U26" s="280">
        <f>SUM(U12:U25)</f>
        <v>5070158</v>
      </c>
      <c r="V26" s="280">
        <v>6023416</v>
      </c>
      <c r="W26" s="280">
        <v>4269163</v>
      </c>
      <c r="X26" s="280">
        <f>SUM(X12:X25)</f>
        <v>19981745</v>
      </c>
      <c r="Y26" s="280">
        <v>5739131</v>
      </c>
      <c r="Z26" s="280">
        <v>4376327</v>
      </c>
      <c r="AA26" s="280">
        <f>SUM(AA12:AA25)</f>
        <v>4080929</v>
      </c>
      <c r="AB26" s="280">
        <v>14888763</v>
      </c>
      <c r="AC26" s="280">
        <v>3531879</v>
      </c>
      <c r="AD26" s="280">
        <v>3413707</v>
      </c>
      <c r="AE26" s="280">
        <v>3445745</v>
      </c>
    </row>
    <row r="27" spans="1:31" ht="15.75" thickTop="1" x14ac:dyDescent="0.25">
      <c r="L27" s="41"/>
      <c r="N27" s="41"/>
      <c r="P27" s="41"/>
    </row>
    <row r="28" spans="1:31" x14ac:dyDescent="0.25">
      <c r="L28" s="41"/>
      <c r="N28" s="41"/>
      <c r="P28" s="41"/>
    </row>
    <row r="29" spans="1:31" x14ac:dyDescent="0.25">
      <c r="L29" s="41"/>
      <c r="N29" s="41"/>
      <c r="P29" s="41"/>
    </row>
    <row r="30" spans="1:31" x14ac:dyDescent="0.25">
      <c r="L30" s="41"/>
      <c r="N30" s="41"/>
      <c r="P30" s="41"/>
    </row>
    <row r="31" spans="1:31" x14ac:dyDescent="0.25">
      <c r="L31" s="41"/>
      <c r="N31" s="41"/>
      <c r="P31" s="41"/>
    </row>
    <row r="32" spans="1:31" x14ac:dyDescent="0.25">
      <c r="L32" s="41"/>
      <c r="N32" s="41"/>
      <c r="P32" s="41"/>
    </row>
    <row r="33" spans="12:16" x14ac:dyDescent="0.25">
      <c r="L33" s="41"/>
      <c r="N33" s="41"/>
      <c r="P33" s="41"/>
    </row>
    <row r="34" spans="12:16" x14ac:dyDescent="0.25">
      <c r="L34" s="41"/>
      <c r="N34" s="41"/>
      <c r="P34" s="41"/>
    </row>
    <row r="35" spans="12:16" x14ac:dyDescent="0.25">
      <c r="L35" s="41"/>
      <c r="N35" s="41"/>
      <c r="P35" s="41"/>
    </row>
    <row r="36" spans="12:16" x14ac:dyDescent="0.25">
      <c r="L36" s="41"/>
      <c r="N36" s="41"/>
      <c r="P36" s="41"/>
    </row>
    <row r="37" spans="12:16" x14ac:dyDescent="0.25">
      <c r="L37" s="41"/>
      <c r="N37" s="41"/>
      <c r="P37" s="41"/>
    </row>
    <row r="38" spans="12:16" x14ac:dyDescent="0.25">
      <c r="L38" s="183"/>
      <c r="M38" s="39"/>
      <c r="N38" s="183"/>
      <c r="O38" s="39"/>
      <c r="P38" s="183"/>
    </row>
    <row r="42" spans="12:16" x14ac:dyDescent="0.25">
      <c r="L42" s="41"/>
    </row>
    <row r="43" spans="12:16" x14ac:dyDescent="0.25">
      <c r="L43" s="41"/>
    </row>
    <row r="44" spans="12:16" x14ac:dyDescent="0.25">
      <c r="L44" s="41"/>
    </row>
    <row r="45" spans="12:16" x14ac:dyDescent="0.25">
      <c r="L45" s="41"/>
    </row>
    <row r="46" spans="12:16" x14ac:dyDescent="0.25">
      <c r="L46" s="41"/>
    </row>
    <row r="47" spans="12:16" x14ac:dyDescent="0.25">
      <c r="L47" s="41"/>
    </row>
    <row r="48" spans="12:16" x14ac:dyDescent="0.25">
      <c r="L48" s="41"/>
    </row>
    <row r="49" spans="12:12" x14ac:dyDescent="0.25">
      <c r="L49" s="41"/>
    </row>
    <row r="50" spans="12:12" x14ac:dyDescent="0.25">
      <c r="L50" s="41"/>
    </row>
    <row r="51" spans="12:12" x14ac:dyDescent="0.25">
      <c r="L51" s="41"/>
    </row>
    <row r="52" spans="12:12" x14ac:dyDescent="0.25">
      <c r="L52" s="41"/>
    </row>
    <row r="53" spans="12:12" x14ac:dyDescent="0.25">
      <c r="L53" s="41"/>
    </row>
    <row r="54" spans="12:12" x14ac:dyDescent="0.25">
      <c r="L54" s="41"/>
    </row>
    <row r="55" spans="12:12" x14ac:dyDescent="0.25">
      <c r="L55" s="41"/>
    </row>
  </sheetData>
  <mergeCells count="8">
    <mergeCell ref="B5:D7"/>
    <mergeCell ref="C9:D9"/>
    <mergeCell ref="E9:F9"/>
    <mergeCell ref="B10:B11"/>
    <mergeCell ref="C10:C11"/>
    <mergeCell ref="D10:D11"/>
    <mergeCell ref="E10:E11"/>
    <mergeCell ref="F10:F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DC99-8326-4E75-B607-864CF120C4CA}">
  <dimension ref="B5:AD35"/>
  <sheetViews>
    <sheetView showGridLines="0" showRowColHeaders="0" zoomScale="85" zoomScaleNormal="85" workbookViewId="0">
      <selection activeCell="I12" sqref="I12"/>
    </sheetView>
  </sheetViews>
  <sheetFormatPr defaultColWidth="8.7109375" defaultRowHeight="15" customHeight="1" x14ac:dyDescent="0.25"/>
  <cols>
    <col min="1" max="1" width="9.85546875" customWidth="1"/>
    <col min="2" max="2" width="57.7109375" bestFit="1" customWidth="1"/>
    <col min="3" max="3" width="18.42578125" customWidth="1"/>
    <col min="4" max="4" width="19.28515625" customWidth="1"/>
    <col min="5" max="5" width="15.140625" customWidth="1"/>
    <col min="6" max="6" width="14" customWidth="1"/>
    <col min="7" max="7" width="10.7109375" customWidth="1"/>
    <col min="8" max="8" width="14.7109375" customWidth="1"/>
    <col min="9" max="9" width="16.85546875" customWidth="1"/>
    <col min="10" max="10" width="15.7109375" customWidth="1"/>
    <col min="11" max="11" width="15.28515625" customWidth="1"/>
    <col min="12" max="12" width="14.140625" customWidth="1"/>
    <col min="13" max="17" width="13.5703125" customWidth="1"/>
    <col min="18" max="18" width="16.140625" customWidth="1"/>
    <col min="19" max="30" width="13.5703125" customWidth="1"/>
  </cols>
  <sheetData>
    <row r="5" spans="2:30" ht="18.75" x14ac:dyDescent="0.25">
      <c r="B5" s="313"/>
      <c r="C5" s="314"/>
      <c r="D5" s="314"/>
      <c r="E5" s="314"/>
      <c r="F5" s="182"/>
      <c r="G5" s="182"/>
      <c r="H5" s="182"/>
      <c r="I5" s="182"/>
      <c r="J5" s="182"/>
      <c r="K5" s="182"/>
    </row>
    <row r="6" spans="2:30" ht="18.75" x14ac:dyDescent="0.25">
      <c r="B6" s="314"/>
      <c r="C6" s="314"/>
      <c r="D6" s="314"/>
      <c r="E6" s="314"/>
      <c r="F6" s="182"/>
      <c r="G6" s="182"/>
      <c r="H6" s="182"/>
      <c r="I6" s="182"/>
      <c r="J6" s="182"/>
      <c r="K6" s="182"/>
    </row>
    <row r="7" spans="2:30" ht="7.5" customHeight="1" x14ac:dyDescent="0.25">
      <c r="B7" s="314"/>
      <c r="C7" s="314"/>
      <c r="D7" s="314"/>
      <c r="E7" s="314"/>
      <c r="F7" s="182"/>
      <c r="G7" s="182"/>
      <c r="H7" s="182"/>
      <c r="I7" s="182"/>
      <c r="J7" s="182"/>
      <c r="K7" s="182"/>
    </row>
    <row r="8" spans="2:30" ht="21" customHeight="1" x14ac:dyDescent="0.25"/>
    <row r="9" spans="2:30" ht="21" customHeight="1" x14ac:dyDescent="0.25">
      <c r="B9" s="17" t="s">
        <v>21</v>
      </c>
    </row>
    <row r="10" spans="2:30" ht="21" customHeight="1" x14ac:dyDescent="0.25">
      <c r="B10" s="222" t="s">
        <v>341</v>
      </c>
      <c r="C10" s="306" t="s">
        <v>337</v>
      </c>
      <c r="D10" s="307"/>
      <c r="E10" s="306" t="s">
        <v>338</v>
      </c>
      <c r="F10" s="307"/>
    </row>
    <row r="11" spans="2:30" ht="17.25" customHeight="1" x14ac:dyDescent="0.25">
      <c r="B11" s="308"/>
      <c r="C11" s="304" t="s">
        <v>340</v>
      </c>
      <c r="D11" s="304" t="s">
        <v>339</v>
      </c>
      <c r="E11" s="310">
        <v>2025</v>
      </c>
      <c r="F11" s="311">
        <v>2024</v>
      </c>
      <c r="G11" s="160"/>
      <c r="H11" s="315" t="s">
        <v>22</v>
      </c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</row>
    <row r="12" spans="2:30" ht="29.25" customHeight="1" x14ac:dyDescent="0.25">
      <c r="B12" s="309"/>
      <c r="C12" s="305"/>
      <c r="D12" s="305"/>
      <c r="E12" s="305"/>
      <c r="F12" s="312"/>
      <c r="H12" s="53" t="s">
        <v>23</v>
      </c>
      <c r="I12" s="53" t="s">
        <v>26</v>
      </c>
      <c r="J12" s="53" t="s">
        <v>27</v>
      </c>
      <c r="K12" s="53" t="s">
        <v>28</v>
      </c>
      <c r="L12" s="53" t="s">
        <v>24</v>
      </c>
      <c r="M12" s="53" t="s">
        <v>29</v>
      </c>
      <c r="N12" s="53" t="s">
        <v>30</v>
      </c>
      <c r="O12" s="53" t="s">
        <v>31</v>
      </c>
      <c r="P12" s="53" t="s">
        <v>32</v>
      </c>
      <c r="Q12" s="161" t="s">
        <v>33</v>
      </c>
      <c r="R12" s="161" t="s">
        <v>34</v>
      </c>
      <c r="S12" s="161" t="s">
        <v>35</v>
      </c>
      <c r="T12" s="161" t="s">
        <v>36</v>
      </c>
      <c r="U12" s="161" t="s">
        <v>37</v>
      </c>
      <c r="V12" s="161" t="s">
        <v>38</v>
      </c>
      <c r="W12" s="161" t="s">
        <v>39</v>
      </c>
      <c r="X12" s="161" t="s">
        <v>40</v>
      </c>
      <c r="Y12" s="161" t="s">
        <v>41</v>
      </c>
      <c r="Z12" s="161" t="s">
        <v>42</v>
      </c>
      <c r="AA12" s="161" t="s">
        <v>43</v>
      </c>
      <c r="AB12" s="161" t="s">
        <v>44</v>
      </c>
      <c r="AC12" s="161" t="s">
        <v>45</v>
      </c>
      <c r="AD12" s="161" t="s">
        <v>46</v>
      </c>
    </row>
    <row r="13" spans="2:30" ht="24" customHeight="1" x14ac:dyDescent="0.25">
      <c r="B13" s="49" t="s">
        <v>92</v>
      </c>
      <c r="C13" s="50">
        <v>279058</v>
      </c>
      <c r="D13" s="50">
        <v>312780</v>
      </c>
      <c r="E13" s="50">
        <v>1214754</v>
      </c>
      <c r="F13" s="50">
        <v>1204221</v>
      </c>
      <c r="H13" s="50">
        <v>306459</v>
      </c>
      <c r="I13" s="50">
        <v>322822</v>
      </c>
      <c r="J13" s="50">
        <v>306415</v>
      </c>
      <c r="K13" s="50">
        <v>1204221</v>
      </c>
      <c r="L13" s="50">
        <v>318459</v>
      </c>
      <c r="M13" s="50">
        <v>304286</v>
      </c>
      <c r="N13" s="50">
        <v>268696</v>
      </c>
      <c r="O13" s="50">
        <v>1207091</v>
      </c>
      <c r="P13" s="50">
        <v>323440</v>
      </c>
      <c r="Q13" s="50">
        <v>310711</v>
      </c>
      <c r="R13" s="50">
        <v>262175</v>
      </c>
      <c r="S13" s="50">
        <v>1644066</v>
      </c>
      <c r="T13" s="50">
        <v>425463</v>
      </c>
      <c r="U13" s="50">
        <v>409856</v>
      </c>
      <c r="V13" s="50">
        <v>394055</v>
      </c>
      <c r="W13" s="50">
        <v>1945787</v>
      </c>
      <c r="X13" s="50">
        <v>479619</v>
      </c>
      <c r="Y13" s="50">
        <v>480103</v>
      </c>
      <c r="Z13" s="50">
        <v>487525</v>
      </c>
      <c r="AA13" s="50">
        <v>1990221</v>
      </c>
      <c r="AB13" s="50">
        <v>531183</v>
      </c>
      <c r="AC13" s="50">
        <v>524601</v>
      </c>
      <c r="AD13" s="50">
        <v>427812</v>
      </c>
    </row>
    <row r="14" spans="2:30" ht="24" customHeight="1" x14ac:dyDescent="0.25">
      <c r="B14" s="49" t="s">
        <v>93</v>
      </c>
      <c r="C14" s="50">
        <v>208734</v>
      </c>
      <c r="D14" s="50">
        <v>220087</v>
      </c>
      <c r="E14" s="50">
        <v>826380</v>
      </c>
      <c r="F14" s="50">
        <v>880883</v>
      </c>
      <c r="H14" s="50">
        <v>205058</v>
      </c>
      <c r="I14" s="50">
        <v>205235</v>
      </c>
      <c r="J14" s="50">
        <v>207353</v>
      </c>
      <c r="K14" s="50">
        <v>880883</v>
      </c>
      <c r="L14" s="50">
        <v>217697</v>
      </c>
      <c r="M14" s="50">
        <v>218530</v>
      </c>
      <c r="N14" s="50">
        <v>224569</v>
      </c>
      <c r="O14" s="50">
        <v>944175</v>
      </c>
      <c r="P14" s="50">
        <v>219654</v>
      </c>
      <c r="Q14" s="50">
        <v>238435</v>
      </c>
      <c r="R14" s="50">
        <v>239079</v>
      </c>
      <c r="S14" s="50">
        <v>972986</v>
      </c>
      <c r="T14" s="50">
        <v>254182</v>
      </c>
      <c r="U14" s="50">
        <v>233089</v>
      </c>
      <c r="V14" s="50">
        <v>226116</v>
      </c>
      <c r="W14" s="50">
        <v>875489</v>
      </c>
      <c r="X14" s="50">
        <v>226715</v>
      </c>
      <c r="Y14" s="50">
        <v>209823</v>
      </c>
      <c r="Z14" s="50">
        <v>212487</v>
      </c>
      <c r="AA14" s="50">
        <v>821491</v>
      </c>
      <c r="AB14" s="50">
        <v>207776</v>
      </c>
      <c r="AC14" s="50">
        <v>199970</v>
      </c>
      <c r="AD14" s="50">
        <v>200234</v>
      </c>
    </row>
    <row r="15" spans="2:30" ht="24" customHeight="1" x14ac:dyDescent="0.25">
      <c r="B15" s="49" t="s">
        <v>94</v>
      </c>
      <c r="C15" s="50">
        <v>83446</v>
      </c>
      <c r="D15" s="50">
        <v>92453</v>
      </c>
      <c r="E15" s="50">
        <v>333783</v>
      </c>
      <c r="F15" s="50">
        <v>373652</v>
      </c>
      <c r="H15" s="50">
        <v>83445</v>
      </c>
      <c r="I15" s="50">
        <v>83446</v>
      </c>
      <c r="J15" s="50">
        <v>83446</v>
      </c>
      <c r="K15" s="50">
        <v>373652</v>
      </c>
      <c r="L15" s="50">
        <v>92407</v>
      </c>
      <c r="M15" s="50">
        <v>94393</v>
      </c>
      <c r="N15" s="50">
        <v>94399</v>
      </c>
      <c r="O15" s="50">
        <v>363571</v>
      </c>
      <c r="P15" s="50">
        <v>92000</v>
      </c>
      <c r="Q15" s="50">
        <v>89918</v>
      </c>
      <c r="R15" s="50">
        <v>89917</v>
      </c>
      <c r="S15" s="50">
        <v>357192</v>
      </c>
      <c r="T15" s="50">
        <v>89298</v>
      </c>
      <c r="U15" s="50">
        <v>89298</v>
      </c>
      <c r="V15" s="50">
        <v>89298</v>
      </c>
      <c r="W15" s="50">
        <v>244577</v>
      </c>
      <c r="X15" s="50">
        <v>61144</v>
      </c>
      <c r="Y15" s="50">
        <v>61145</v>
      </c>
      <c r="Z15" s="50">
        <v>61144</v>
      </c>
      <c r="AA15" s="50">
        <v>302969</v>
      </c>
      <c r="AB15" s="50">
        <v>75742</v>
      </c>
      <c r="AC15" s="50">
        <v>75742</v>
      </c>
      <c r="AD15" s="50">
        <v>75742</v>
      </c>
    </row>
    <row r="16" spans="2:30" ht="24" customHeight="1" x14ac:dyDescent="0.25">
      <c r="B16" s="49" t="s">
        <v>95</v>
      </c>
      <c r="C16" s="50">
        <v>291471</v>
      </c>
      <c r="D16" s="50">
        <v>355623</v>
      </c>
      <c r="E16" s="50">
        <v>1189753</v>
      </c>
      <c r="F16" s="50">
        <v>875220</v>
      </c>
      <c r="H16" s="50">
        <v>400025</v>
      </c>
      <c r="I16" s="50">
        <v>333854</v>
      </c>
      <c r="J16" s="50">
        <v>164403</v>
      </c>
      <c r="K16" s="50">
        <v>875220</v>
      </c>
      <c r="L16" s="50">
        <v>350492</v>
      </c>
      <c r="M16" s="50">
        <v>121879</v>
      </c>
      <c r="N16" s="50">
        <v>47226</v>
      </c>
      <c r="O16" s="50">
        <v>373487</v>
      </c>
      <c r="P16" s="50">
        <v>80826</v>
      </c>
      <c r="Q16" s="50">
        <v>99298</v>
      </c>
      <c r="R16" s="50">
        <v>72151</v>
      </c>
      <c r="S16" s="50">
        <v>434229</v>
      </c>
      <c r="T16" s="50">
        <v>184796</v>
      </c>
      <c r="U16" s="50">
        <v>108330</v>
      </c>
      <c r="V16" s="50">
        <v>63807</v>
      </c>
      <c r="W16" s="50">
        <v>994946</v>
      </c>
      <c r="X16" s="50">
        <v>645344</v>
      </c>
      <c r="Y16" s="50">
        <v>297583</v>
      </c>
      <c r="Z16" s="50" t="s">
        <v>96</v>
      </c>
      <c r="AA16" s="50">
        <v>1056266</v>
      </c>
      <c r="AB16" s="50">
        <v>163903</v>
      </c>
      <c r="AC16" s="50">
        <v>195334</v>
      </c>
      <c r="AD16" s="50">
        <v>221689</v>
      </c>
    </row>
    <row r="17" spans="2:30" ht="24" customHeight="1" x14ac:dyDescent="0.25">
      <c r="B17" s="49" t="s">
        <v>97</v>
      </c>
      <c r="C17" s="50">
        <v>26922</v>
      </c>
      <c r="D17" s="50">
        <v>124309</v>
      </c>
      <c r="E17" s="50">
        <v>330164</v>
      </c>
      <c r="F17" s="50">
        <v>498866</v>
      </c>
      <c r="H17" s="50">
        <v>48827</v>
      </c>
      <c r="I17" s="50">
        <v>132433</v>
      </c>
      <c r="J17" s="50">
        <v>121982</v>
      </c>
      <c r="K17" s="50">
        <v>498866</v>
      </c>
      <c r="L17" s="50">
        <v>124309</v>
      </c>
      <c r="M17" s="50">
        <v>122958</v>
      </c>
      <c r="N17" s="50">
        <v>127290</v>
      </c>
      <c r="O17" s="50">
        <v>510114</v>
      </c>
      <c r="P17" s="50">
        <v>128695</v>
      </c>
      <c r="Q17" s="50">
        <v>127295</v>
      </c>
      <c r="R17" s="50">
        <v>125429</v>
      </c>
      <c r="S17" s="50">
        <v>492855</v>
      </c>
      <c r="T17" s="50">
        <v>128054</v>
      </c>
      <c r="U17" s="50">
        <v>126663</v>
      </c>
      <c r="V17" s="50">
        <v>110083</v>
      </c>
      <c r="W17" s="50">
        <v>417728</v>
      </c>
      <c r="X17" s="50">
        <v>111317</v>
      </c>
      <c r="Y17" s="50">
        <v>110107</v>
      </c>
      <c r="Z17" s="50">
        <v>84987</v>
      </c>
      <c r="AA17" s="50">
        <v>333676</v>
      </c>
      <c r="AB17" s="50">
        <v>85142</v>
      </c>
      <c r="AC17" s="50">
        <v>84216</v>
      </c>
      <c r="AD17" s="50">
        <v>79176</v>
      </c>
    </row>
    <row r="18" spans="2:30" ht="24" customHeight="1" x14ac:dyDescent="0.25">
      <c r="B18" s="49" t="s">
        <v>98</v>
      </c>
      <c r="C18" s="50">
        <v>1323883</v>
      </c>
      <c r="D18" s="50">
        <v>1313284</v>
      </c>
      <c r="E18" s="50">
        <v>4642057</v>
      </c>
      <c r="F18" s="50">
        <v>4622112</v>
      </c>
      <c r="H18" s="50">
        <v>1285720</v>
      </c>
      <c r="I18" s="50">
        <v>1057434</v>
      </c>
      <c r="J18" s="50">
        <v>975020</v>
      </c>
      <c r="K18" s="50">
        <v>4622112</v>
      </c>
      <c r="L18" s="50">
        <v>1236203</v>
      </c>
      <c r="M18" s="50">
        <v>1045713</v>
      </c>
      <c r="N18" s="50">
        <v>1026912</v>
      </c>
      <c r="O18" s="50">
        <v>4044859</v>
      </c>
      <c r="P18" s="50">
        <v>1010691</v>
      </c>
      <c r="Q18" s="50">
        <v>995113</v>
      </c>
      <c r="R18" s="50">
        <v>951606</v>
      </c>
      <c r="S18" s="50">
        <v>3380335</v>
      </c>
      <c r="T18" s="50">
        <v>925614</v>
      </c>
      <c r="U18" s="50">
        <v>835650</v>
      </c>
      <c r="V18" s="50">
        <v>634296</v>
      </c>
      <c r="W18" s="50">
        <v>6278209</v>
      </c>
      <c r="X18" s="50">
        <v>2100340</v>
      </c>
      <c r="Y18" s="50">
        <v>1046928</v>
      </c>
      <c r="Z18" s="50">
        <v>1130524</v>
      </c>
      <c r="AA18" s="50">
        <v>3368565</v>
      </c>
      <c r="AB18" s="50">
        <v>775023</v>
      </c>
      <c r="AC18" s="50">
        <v>757419</v>
      </c>
      <c r="AD18" s="50">
        <v>827471</v>
      </c>
    </row>
    <row r="19" spans="2:30" ht="24" customHeight="1" x14ac:dyDescent="0.25">
      <c r="B19" s="49" t="s">
        <v>99</v>
      </c>
      <c r="C19" s="50">
        <v>126027</v>
      </c>
      <c r="D19" s="50">
        <v>122333</v>
      </c>
      <c r="E19" s="50">
        <v>530543</v>
      </c>
      <c r="F19" s="50">
        <v>467607</v>
      </c>
      <c r="H19" s="50">
        <v>134839</v>
      </c>
      <c r="I19" s="50">
        <v>134838</v>
      </c>
      <c r="J19" s="50">
        <v>134839</v>
      </c>
      <c r="K19" s="50">
        <v>467607</v>
      </c>
      <c r="L19" s="50">
        <v>116080</v>
      </c>
      <c r="M19" s="50">
        <v>116081</v>
      </c>
      <c r="N19" s="50">
        <v>113113</v>
      </c>
      <c r="O19" s="50">
        <v>510606</v>
      </c>
      <c r="P19" s="50">
        <v>127894</v>
      </c>
      <c r="Q19" s="50">
        <v>127895</v>
      </c>
      <c r="R19" s="50">
        <v>127894</v>
      </c>
      <c r="S19" s="50">
        <v>597815</v>
      </c>
      <c r="T19" s="50">
        <v>151414</v>
      </c>
      <c r="U19" s="50">
        <v>151413</v>
      </c>
      <c r="V19" s="50">
        <v>151414</v>
      </c>
      <c r="W19" s="50">
        <v>400638</v>
      </c>
      <c r="X19" s="50">
        <v>95501</v>
      </c>
      <c r="Y19" s="50">
        <v>95500</v>
      </c>
      <c r="Z19" s="50">
        <v>95500</v>
      </c>
      <c r="AA19" s="50">
        <v>317587</v>
      </c>
      <c r="AB19" s="50">
        <v>77933</v>
      </c>
      <c r="AC19" s="50">
        <v>77933</v>
      </c>
      <c r="AD19" s="50">
        <v>77933</v>
      </c>
    </row>
    <row r="20" spans="2:30" ht="24" customHeight="1" x14ac:dyDescent="0.25">
      <c r="B20" s="49" t="s">
        <v>100</v>
      </c>
      <c r="C20" s="50">
        <v>1097774</v>
      </c>
      <c r="D20" s="50">
        <v>1038791</v>
      </c>
      <c r="E20" s="50">
        <v>3828434</v>
      </c>
      <c r="F20" s="50">
        <v>3238739</v>
      </c>
      <c r="H20" s="50">
        <v>933718</v>
      </c>
      <c r="I20" s="50">
        <v>846075</v>
      </c>
      <c r="J20" s="50">
        <v>950867</v>
      </c>
      <c r="K20" s="50">
        <v>3238739</v>
      </c>
      <c r="L20" s="50">
        <v>838211</v>
      </c>
      <c r="M20" s="50">
        <v>697973</v>
      </c>
      <c r="N20" s="50">
        <v>663764</v>
      </c>
      <c r="O20" s="50">
        <v>2331020</v>
      </c>
      <c r="P20" s="50">
        <v>551036</v>
      </c>
      <c r="Q20" s="50">
        <v>491670</v>
      </c>
      <c r="R20" s="50">
        <v>618732</v>
      </c>
      <c r="S20" s="50">
        <v>1977194</v>
      </c>
      <c r="T20" s="50">
        <v>490163</v>
      </c>
      <c r="U20" s="50">
        <v>472642</v>
      </c>
      <c r="V20" s="50">
        <v>453589</v>
      </c>
      <c r="W20" s="50">
        <v>1268172</v>
      </c>
      <c r="X20" s="50">
        <v>338612</v>
      </c>
      <c r="Y20" s="50">
        <v>273757</v>
      </c>
      <c r="Z20" s="50">
        <v>255024</v>
      </c>
      <c r="AA20" s="50">
        <v>678113</v>
      </c>
      <c r="AB20" s="50">
        <v>157551</v>
      </c>
      <c r="AC20" s="50">
        <v>154314</v>
      </c>
      <c r="AD20" s="50">
        <v>173482</v>
      </c>
    </row>
    <row r="21" spans="2:30" ht="24" customHeight="1" x14ac:dyDescent="0.25">
      <c r="B21" s="49" t="s">
        <v>101</v>
      </c>
      <c r="C21" s="50">
        <v>-205020</v>
      </c>
      <c r="D21" s="50">
        <v>-223600</v>
      </c>
      <c r="E21" s="50">
        <v>-794289</v>
      </c>
      <c r="F21" s="50">
        <v>-782871</v>
      </c>
      <c r="H21" s="50">
        <v>-216301</v>
      </c>
      <c r="I21" s="50">
        <v>-198698</v>
      </c>
      <c r="J21" s="50">
        <v>-174270</v>
      </c>
      <c r="K21" s="50">
        <v>-782871</v>
      </c>
      <c r="L21" s="50">
        <v>-215613</v>
      </c>
      <c r="M21" s="50">
        <v>-177062</v>
      </c>
      <c r="N21" s="50">
        <v>-166596</v>
      </c>
      <c r="O21" s="50">
        <v>-695633</v>
      </c>
      <c r="P21" s="50">
        <v>-173189</v>
      </c>
      <c r="Q21" s="50">
        <v>-174303</v>
      </c>
      <c r="R21" s="50">
        <v>-163169</v>
      </c>
      <c r="S21" s="50">
        <v>-685444</v>
      </c>
      <c r="T21" s="50">
        <v>-188486</v>
      </c>
      <c r="U21" s="50">
        <v>-169732</v>
      </c>
      <c r="V21" s="50">
        <v>-144173</v>
      </c>
      <c r="W21" s="50">
        <v>-978847</v>
      </c>
      <c r="X21" s="50">
        <v>-329087</v>
      </c>
      <c r="Y21" s="50">
        <v>-199744</v>
      </c>
      <c r="Z21" s="50">
        <v>-178852</v>
      </c>
      <c r="AA21" s="50">
        <v>-707967</v>
      </c>
      <c r="AB21" s="50">
        <v>-164901</v>
      </c>
      <c r="AC21" s="50">
        <v>-166429</v>
      </c>
      <c r="AD21" s="50">
        <v>-164360</v>
      </c>
    </row>
    <row r="22" spans="2:30" ht="24" customHeight="1" thickBot="1" x14ac:dyDescent="0.3">
      <c r="B22" s="34" t="s">
        <v>102</v>
      </c>
      <c r="C22" s="51">
        <v>3232295</v>
      </c>
      <c r="D22" s="51">
        <v>3356060</v>
      </c>
      <c r="E22" s="51">
        <v>12101579</v>
      </c>
      <c r="F22" s="51">
        <v>11378429</v>
      </c>
      <c r="H22" s="51">
        <v>3181790</v>
      </c>
      <c r="I22" s="51">
        <v>2917439</v>
      </c>
      <c r="J22" s="51">
        <v>2770055</v>
      </c>
      <c r="K22" s="51">
        <v>11378429</v>
      </c>
      <c r="L22" s="51">
        <v>3078245</v>
      </c>
      <c r="M22" s="51">
        <v>2544751</v>
      </c>
      <c r="N22" s="51">
        <v>2399373</v>
      </c>
      <c r="O22" s="51">
        <v>9589290</v>
      </c>
      <c r="P22" s="51">
        <v>2361047</v>
      </c>
      <c r="Q22" s="51">
        <v>2306032</v>
      </c>
      <c r="R22" s="51">
        <v>2323814</v>
      </c>
      <c r="S22" s="51">
        <v>9171228</v>
      </c>
      <c r="T22" s="51">
        <v>2460498</v>
      </c>
      <c r="U22" s="51">
        <v>2257209</v>
      </c>
      <c r="V22" s="51">
        <v>1978485</v>
      </c>
      <c r="W22" s="51">
        <v>11446699</v>
      </c>
      <c r="X22" s="51">
        <v>3729505</v>
      </c>
      <c r="Y22" s="51">
        <v>2375202</v>
      </c>
      <c r="Z22" s="51">
        <v>2148339</v>
      </c>
      <c r="AA22" s="51">
        <v>8160921</v>
      </c>
      <c r="AB22" s="51">
        <v>1909352</v>
      </c>
      <c r="AC22" s="51">
        <v>1903100</v>
      </c>
      <c r="AD22" s="51">
        <v>1919179</v>
      </c>
    </row>
    <row r="23" spans="2:30" ht="15.75" thickTop="1" x14ac:dyDescent="0.25">
      <c r="C23" s="91"/>
      <c r="D23" s="91"/>
    </row>
    <row r="24" spans="2:30" x14ac:dyDescent="0.25">
      <c r="B24" s="207"/>
      <c r="C24" s="207"/>
      <c r="D24" s="207"/>
      <c r="E24" s="207"/>
      <c r="F24" s="207"/>
      <c r="K24" s="41"/>
      <c r="M24" s="41"/>
      <c r="O24" s="41"/>
    </row>
    <row r="25" spans="2:30" x14ac:dyDescent="0.25">
      <c r="K25" s="41"/>
      <c r="M25" s="41"/>
      <c r="O25" s="41"/>
    </row>
    <row r="26" spans="2:30" x14ac:dyDescent="0.25">
      <c r="K26" s="41"/>
      <c r="M26" s="41"/>
      <c r="O26" s="41"/>
    </row>
    <row r="27" spans="2:30" x14ac:dyDescent="0.25">
      <c r="K27" s="41"/>
      <c r="M27" s="41"/>
      <c r="O27" s="41"/>
    </row>
    <row r="28" spans="2:30" x14ac:dyDescent="0.25">
      <c r="K28" s="41"/>
      <c r="M28" s="41"/>
      <c r="O28" s="41"/>
    </row>
    <row r="29" spans="2:30" x14ac:dyDescent="0.25">
      <c r="K29" s="41"/>
      <c r="M29" s="41"/>
      <c r="O29" s="41"/>
    </row>
    <row r="30" spans="2:30" x14ac:dyDescent="0.25">
      <c r="K30" s="41"/>
      <c r="M30" s="41"/>
      <c r="O30" s="41"/>
    </row>
    <row r="31" spans="2:30" x14ac:dyDescent="0.25">
      <c r="K31" s="41"/>
      <c r="M31" s="41"/>
      <c r="O31" s="41"/>
    </row>
    <row r="32" spans="2:30" x14ac:dyDescent="0.25">
      <c r="K32" s="183"/>
      <c r="L32" s="39"/>
      <c r="M32" s="183"/>
      <c r="N32" s="39"/>
      <c r="O32" s="183"/>
    </row>
    <row r="33" x14ac:dyDescent="0.25"/>
    <row r="34" x14ac:dyDescent="0.25"/>
    <row r="35" x14ac:dyDescent="0.25"/>
  </sheetData>
  <mergeCells count="9">
    <mergeCell ref="B5:E7"/>
    <mergeCell ref="D11:D12"/>
    <mergeCell ref="C11:C12"/>
    <mergeCell ref="H11:AD11"/>
    <mergeCell ref="C10:D10"/>
    <mergeCell ref="E10:F10"/>
    <mergeCell ref="B11:B12"/>
    <mergeCell ref="E11:E12"/>
    <mergeCell ref="F11:F12"/>
  </mergeCells>
  <conditionalFormatting sqref="B13:F22">
    <cfRule type="expression" dxfId="18" priority="1">
      <formula>MOD(ROW(),2)=0</formula>
    </cfRule>
  </conditionalFormatting>
  <conditionalFormatting sqref="C23:D23">
    <cfRule type="cellIs" dxfId="17" priority="14" operator="notEqual">
      <formula>0</formula>
    </cfRule>
  </conditionalFormatting>
  <conditionalFormatting sqref="H13:AD22">
    <cfRule type="expression" dxfId="16" priority="6">
      <formula>MOD(ROW(),2)=0</formula>
    </cfRule>
  </conditionalFormatting>
  <pageMargins left="0.511811024" right="0.511811024" top="0.78740157499999996" bottom="0.78740157499999996" header="0.31496062000000002" footer="0.31496062000000002"/>
  <headerFooter>
    <oddFooter>&amp;R_x000D_&amp;1#&amp;"Aptos"&amp;10&amp;K000000 Classificação: Direcionado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4:AD51"/>
  <sheetViews>
    <sheetView showGridLines="0" showRowColHeaders="0" zoomScale="70" zoomScaleNormal="70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5" x14ac:dyDescent="0.25"/>
  <cols>
    <col min="1" max="1" width="9.85546875" customWidth="1"/>
    <col min="2" max="2" width="61.5703125" bestFit="1" customWidth="1"/>
    <col min="3" max="4" width="19.28515625" bestFit="1" customWidth="1"/>
    <col min="5" max="5" width="13.42578125" customWidth="1"/>
    <col min="6" max="6" width="18.140625" customWidth="1"/>
    <col min="7" max="7" width="11" bestFit="1" customWidth="1"/>
    <col min="8" max="8" width="19.5703125" bestFit="1" customWidth="1"/>
    <col min="9" max="9" width="13.28515625" customWidth="1"/>
    <col min="10" max="10" width="16.140625" customWidth="1"/>
    <col min="11" max="11" width="15.85546875" bestFit="1" customWidth="1"/>
    <col min="12" max="12" width="9.28515625" customWidth="1"/>
    <col min="13" max="13" width="10.7109375" customWidth="1"/>
    <col min="14" max="14" width="15.28515625" customWidth="1"/>
    <col min="15" max="15" width="13.85546875" bestFit="1" customWidth="1"/>
    <col min="16" max="16" width="9.28515625" customWidth="1"/>
    <col min="17" max="17" width="10.28515625" customWidth="1"/>
    <col min="18" max="18" width="15.28515625" customWidth="1"/>
    <col min="19" max="19" width="13.85546875" bestFit="1" customWidth="1"/>
    <col min="20" max="21" width="9.28515625" customWidth="1"/>
    <col min="22" max="22" width="15.7109375" customWidth="1"/>
    <col min="23" max="23" width="13.85546875" bestFit="1" customWidth="1"/>
    <col min="24" max="25" width="9.28515625" customWidth="1"/>
    <col min="26" max="26" width="15.85546875" customWidth="1"/>
    <col min="27" max="27" width="13.85546875" bestFit="1" customWidth="1"/>
    <col min="28" max="30" width="9.28515625" customWidth="1"/>
  </cols>
  <sheetData>
    <row r="4" spans="1:30" ht="15" customHeight="1" x14ac:dyDescent="0.25">
      <c r="B4" s="47"/>
      <c r="C4" s="48"/>
    </row>
    <row r="5" spans="1:30" ht="15" customHeight="1" x14ac:dyDescent="0.25">
      <c r="B5" s="48"/>
      <c r="C5" s="48"/>
    </row>
    <row r="6" spans="1:30" ht="15" customHeight="1" x14ac:dyDescent="0.25">
      <c r="B6" s="48"/>
      <c r="C6" s="48"/>
    </row>
    <row r="7" spans="1:30" ht="15" customHeight="1" x14ac:dyDescent="0.25">
      <c r="B7" s="6" t="s">
        <v>21</v>
      </c>
      <c r="C7" s="48"/>
    </row>
    <row r="8" spans="1:30" ht="21.6" customHeight="1" x14ac:dyDescent="0.25">
      <c r="B8" s="222" t="s">
        <v>341</v>
      </c>
      <c r="C8" s="306" t="s">
        <v>337</v>
      </c>
      <c r="D8" s="307"/>
      <c r="E8" s="306" t="s">
        <v>338</v>
      </c>
      <c r="F8" s="307"/>
      <c r="G8" s="160"/>
      <c r="H8" s="160"/>
      <c r="I8" s="160"/>
      <c r="J8" s="160"/>
      <c r="K8" s="160"/>
      <c r="L8" s="160"/>
    </row>
    <row r="9" spans="1:30" ht="21.6" customHeight="1" x14ac:dyDescent="0.25">
      <c r="B9" s="308"/>
      <c r="C9" s="304" t="s">
        <v>340</v>
      </c>
      <c r="D9" s="304" t="s">
        <v>339</v>
      </c>
      <c r="E9" s="310">
        <v>2025</v>
      </c>
      <c r="F9" s="311">
        <v>2024</v>
      </c>
      <c r="H9" s="315" t="s">
        <v>22</v>
      </c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</row>
    <row r="10" spans="1:30" ht="37.5" customHeight="1" x14ac:dyDescent="0.25">
      <c r="B10" s="309"/>
      <c r="C10" s="305"/>
      <c r="D10" s="305"/>
      <c r="E10" s="305"/>
      <c r="F10" s="312"/>
      <c r="H10" s="53" t="s">
        <v>23</v>
      </c>
      <c r="I10" s="53" t="s">
        <v>26</v>
      </c>
      <c r="J10" s="53" t="s">
        <v>27</v>
      </c>
      <c r="K10" s="53" t="s">
        <v>28</v>
      </c>
      <c r="L10" s="53" t="s">
        <v>24</v>
      </c>
      <c r="M10" s="53" t="s">
        <v>29</v>
      </c>
      <c r="N10" s="53" t="s">
        <v>30</v>
      </c>
      <c r="O10" s="53" t="s">
        <v>31</v>
      </c>
      <c r="P10" s="53" t="s">
        <v>32</v>
      </c>
      <c r="Q10" s="161" t="s">
        <v>33</v>
      </c>
      <c r="R10" s="161" t="s">
        <v>34</v>
      </c>
      <c r="S10" s="161" t="s">
        <v>35</v>
      </c>
      <c r="T10" s="161" t="s">
        <v>36</v>
      </c>
      <c r="U10" s="161" t="s">
        <v>37</v>
      </c>
      <c r="V10" s="161" t="s">
        <v>38</v>
      </c>
      <c r="W10" s="161" t="s">
        <v>39</v>
      </c>
      <c r="X10" s="161" t="s">
        <v>40</v>
      </c>
      <c r="Y10" s="161" t="s">
        <v>41</v>
      </c>
      <c r="Z10" s="161" t="s">
        <v>42</v>
      </c>
      <c r="AA10" s="161" t="s">
        <v>43</v>
      </c>
      <c r="AB10" s="161" t="s">
        <v>44</v>
      </c>
      <c r="AC10" s="161" t="s">
        <v>45</v>
      </c>
      <c r="AD10" s="161" t="s">
        <v>46</v>
      </c>
    </row>
    <row r="11" spans="1:30" ht="20.45" customHeight="1" x14ac:dyDescent="0.25">
      <c r="B11" s="13" t="s">
        <v>103</v>
      </c>
      <c r="C11" s="33"/>
      <c r="D11" s="33"/>
      <c r="E11" s="33"/>
      <c r="F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ht="20.45" customHeight="1" x14ac:dyDescent="0.25">
      <c r="A12" s="201"/>
      <c r="B12" s="162" t="s">
        <v>104</v>
      </c>
      <c r="C12" s="137">
        <v>48571</v>
      </c>
      <c r="D12" s="137">
        <v>63175</v>
      </c>
      <c r="E12" s="137">
        <v>256107</v>
      </c>
      <c r="F12" s="137">
        <v>122557</v>
      </c>
      <c r="H12" s="137">
        <v>52722</v>
      </c>
      <c r="I12" s="137">
        <v>116990</v>
      </c>
      <c r="J12" s="137">
        <v>37824</v>
      </c>
      <c r="K12" s="137">
        <v>122557</v>
      </c>
      <c r="L12" s="137">
        <v>12990</v>
      </c>
      <c r="M12" s="137">
        <v>30456</v>
      </c>
      <c r="N12" s="137">
        <v>15936</v>
      </c>
      <c r="O12" s="137">
        <v>100272</v>
      </c>
      <c r="P12" s="137">
        <v>45081</v>
      </c>
      <c r="Q12" s="137">
        <v>20776</v>
      </c>
      <c r="R12" s="137">
        <v>10687</v>
      </c>
      <c r="S12" s="137">
        <v>113525</v>
      </c>
      <c r="T12" s="137">
        <v>51858</v>
      </c>
      <c r="U12" s="137">
        <v>16828</v>
      </c>
      <c r="V12" s="137">
        <v>9001</v>
      </c>
      <c r="W12" s="137">
        <v>78459</v>
      </c>
      <c r="X12" s="137">
        <v>25385</v>
      </c>
      <c r="Y12" s="137">
        <v>19441</v>
      </c>
      <c r="Z12" s="137">
        <v>13428</v>
      </c>
      <c r="AA12" s="137">
        <v>50222</v>
      </c>
      <c r="AB12" s="137">
        <v>12905</v>
      </c>
      <c r="AC12" s="137">
        <v>10567</v>
      </c>
      <c r="AD12" s="137">
        <v>7645</v>
      </c>
    </row>
    <row r="13" spans="1:30" ht="20.45" customHeight="1" x14ac:dyDescent="0.25">
      <c r="A13" s="201"/>
      <c r="B13" s="162" t="s">
        <v>105</v>
      </c>
      <c r="C13" s="137">
        <v>-9619</v>
      </c>
      <c r="D13" s="137">
        <v>-9599</v>
      </c>
      <c r="E13" s="137">
        <v>-41971</v>
      </c>
      <c r="F13" s="137">
        <v>-33645</v>
      </c>
      <c r="H13" s="137">
        <v>-9399</v>
      </c>
      <c r="I13" s="137">
        <v>-15059</v>
      </c>
      <c r="J13" s="137">
        <v>-7894</v>
      </c>
      <c r="K13" s="137">
        <v>-33645</v>
      </c>
      <c r="L13" s="137">
        <v>-7757</v>
      </c>
      <c r="M13" s="137">
        <v>-9573</v>
      </c>
      <c r="N13" s="137">
        <v>-6716</v>
      </c>
      <c r="O13" s="137">
        <v>-32134</v>
      </c>
      <c r="P13" s="137">
        <v>-8602</v>
      </c>
      <c r="Q13" s="137">
        <v>-10255</v>
      </c>
      <c r="R13" s="137">
        <v>-6046</v>
      </c>
      <c r="S13" s="137">
        <v>-15184</v>
      </c>
      <c r="T13" s="137">
        <v>-9807</v>
      </c>
      <c r="U13" s="137">
        <v>-4089</v>
      </c>
      <c r="V13" s="137">
        <v>-7910</v>
      </c>
      <c r="W13" s="137">
        <v>-35615</v>
      </c>
      <c r="X13" s="137">
        <v>-10070</v>
      </c>
      <c r="Y13" s="137">
        <v>-8409</v>
      </c>
      <c r="Z13" s="137">
        <v>-6310</v>
      </c>
      <c r="AA13" s="137">
        <v>-28216</v>
      </c>
      <c r="AB13" s="137">
        <v>-6522</v>
      </c>
      <c r="AC13" s="137">
        <v>-6659</v>
      </c>
      <c r="AD13" s="137">
        <v>-7167</v>
      </c>
    </row>
    <row r="14" spans="1:30" ht="20.45" customHeight="1" x14ac:dyDescent="0.25">
      <c r="A14" s="201"/>
      <c r="B14" s="162" t="s">
        <v>106</v>
      </c>
      <c r="C14" s="137">
        <v>77979</v>
      </c>
      <c r="D14" s="137">
        <v>74305</v>
      </c>
      <c r="E14" s="137">
        <v>301951</v>
      </c>
      <c r="F14" s="137">
        <v>287908</v>
      </c>
      <c r="H14" s="137">
        <v>73993</v>
      </c>
      <c r="I14" s="137">
        <v>78252</v>
      </c>
      <c r="J14" s="137">
        <v>71727</v>
      </c>
      <c r="K14" s="137">
        <v>287908</v>
      </c>
      <c r="L14" s="137">
        <v>69945</v>
      </c>
      <c r="M14" s="137">
        <v>70754</v>
      </c>
      <c r="N14" s="137">
        <v>72904</v>
      </c>
      <c r="O14" s="137">
        <v>268882</v>
      </c>
      <c r="P14" s="137">
        <v>64255</v>
      </c>
      <c r="Q14" s="137">
        <v>75597</v>
      </c>
      <c r="R14" s="137">
        <v>61649</v>
      </c>
      <c r="S14" s="137">
        <v>324821</v>
      </c>
      <c r="T14" s="137">
        <v>70822</v>
      </c>
      <c r="U14" s="137">
        <v>100252</v>
      </c>
      <c r="V14" s="137">
        <v>93124</v>
      </c>
      <c r="W14" s="137">
        <v>452921</v>
      </c>
      <c r="X14" s="137">
        <v>110971</v>
      </c>
      <c r="Y14" s="137">
        <v>121235</v>
      </c>
      <c r="Z14" s="137">
        <v>113424</v>
      </c>
      <c r="AA14" s="137">
        <v>390012</v>
      </c>
      <c r="AB14" s="137">
        <v>104112</v>
      </c>
      <c r="AC14" s="137">
        <v>81957</v>
      </c>
      <c r="AD14" s="137">
        <v>90026</v>
      </c>
    </row>
    <row r="15" spans="1:30" ht="20.45" customHeight="1" x14ac:dyDescent="0.25">
      <c r="B15" s="162" t="s">
        <v>107</v>
      </c>
      <c r="C15" s="137">
        <v>0</v>
      </c>
      <c r="D15" s="137">
        <v>0</v>
      </c>
      <c r="E15" s="137">
        <v>0</v>
      </c>
      <c r="F15" s="137">
        <v>0</v>
      </c>
      <c r="H15" s="137">
        <v>0</v>
      </c>
      <c r="I15" s="137"/>
      <c r="J15" s="137">
        <v>0</v>
      </c>
      <c r="K15" s="137" t="s">
        <v>59</v>
      </c>
      <c r="L15" s="137" t="s">
        <v>59</v>
      </c>
      <c r="M15" s="137" t="s">
        <v>59</v>
      </c>
      <c r="N15" s="137" t="s">
        <v>59</v>
      </c>
      <c r="O15" s="137" t="s">
        <v>59</v>
      </c>
      <c r="P15" s="137" t="s">
        <v>59</v>
      </c>
      <c r="Q15" s="137" t="s">
        <v>59</v>
      </c>
      <c r="R15" s="137" t="s">
        <v>59</v>
      </c>
      <c r="S15" s="137" t="s">
        <v>59</v>
      </c>
      <c r="T15" s="137" t="s">
        <v>59</v>
      </c>
      <c r="U15" s="137" t="s">
        <v>59</v>
      </c>
      <c r="V15" s="137" t="s">
        <v>59</v>
      </c>
      <c r="W15" s="137" t="s">
        <v>59</v>
      </c>
      <c r="X15" s="137" t="s">
        <v>59</v>
      </c>
      <c r="Y15" s="137" t="s">
        <v>59</v>
      </c>
      <c r="Z15" s="137" t="s">
        <v>59</v>
      </c>
      <c r="AA15" s="137" t="s">
        <v>59</v>
      </c>
      <c r="AB15" s="137" t="s">
        <v>59</v>
      </c>
      <c r="AC15" s="137">
        <v>10122</v>
      </c>
      <c r="AD15" s="137" t="s">
        <v>59</v>
      </c>
    </row>
    <row r="16" spans="1:30" ht="20.45" customHeight="1" x14ac:dyDescent="0.25">
      <c r="A16" s="201"/>
      <c r="B16" s="162" t="s">
        <v>108</v>
      </c>
      <c r="C16" s="137">
        <v>-1265</v>
      </c>
      <c r="D16" s="137">
        <v>0</v>
      </c>
      <c r="E16" s="137">
        <v>14654</v>
      </c>
      <c r="F16" s="137">
        <v>0</v>
      </c>
      <c r="H16" s="137">
        <v>7384</v>
      </c>
      <c r="I16" s="137">
        <v>2326</v>
      </c>
      <c r="J16" s="137">
        <v>6209</v>
      </c>
      <c r="K16" s="137" t="s">
        <v>59</v>
      </c>
      <c r="L16" s="137" t="s">
        <v>59</v>
      </c>
      <c r="M16" s="137" t="s">
        <v>59</v>
      </c>
      <c r="N16" s="137" t="s">
        <v>59</v>
      </c>
      <c r="O16" s="137">
        <v>6723</v>
      </c>
      <c r="P16" s="137" t="s">
        <v>59</v>
      </c>
      <c r="Q16" s="137">
        <v>11222</v>
      </c>
      <c r="R16" s="137">
        <v>1889</v>
      </c>
      <c r="S16" s="137">
        <v>16722</v>
      </c>
      <c r="T16" s="137"/>
      <c r="U16" s="137">
        <v>8248</v>
      </c>
      <c r="V16" s="137">
        <v>23965</v>
      </c>
      <c r="W16" s="137" t="s">
        <v>59</v>
      </c>
      <c r="X16" s="137" t="s">
        <v>59</v>
      </c>
      <c r="Y16" s="137">
        <v>7291</v>
      </c>
      <c r="Z16" s="137" t="s">
        <v>59</v>
      </c>
      <c r="AA16" s="137" t="s">
        <v>59</v>
      </c>
      <c r="AB16" s="137" t="s">
        <v>59</v>
      </c>
      <c r="AC16" s="137" t="s">
        <v>59</v>
      </c>
      <c r="AD16" s="137" t="s">
        <v>59</v>
      </c>
    </row>
    <row r="17" spans="1:30" ht="20.45" customHeight="1" x14ac:dyDescent="0.25">
      <c r="A17" s="201"/>
      <c r="B17" s="162" t="s">
        <v>109</v>
      </c>
      <c r="C17" s="137">
        <v>4638</v>
      </c>
      <c r="D17" s="137">
        <v>12059</v>
      </c>
      <c r="E17" s="137">
        <v>7965</v>
      </c>
      <c r="F17" s="137">
        <v>29912</v>
      </c>
      <c r="H17" s="137" t="s">
        <v>110</v>
      </c>
      <c r="I17" s="137">
        <v>1226</v>
      </c>
      <c r="J17" s="137">
        <v>5304</v>
      </c>
      <c r="K17" s="137">
        <v>29912</v>
      </c>
      <c r="L17" s="137">
        <v>2576</v>
      </c>
      <c r="M17" s="137">
        <v>2003</v>
      </c>
      <c r="N17" s="137">
        <v>13274</v>
      </c>
      <c r="O17" s="137">
        <v>21984</v>
      </c>
      <c r="P17" s="137">
        <v>8552</v>
      </c>
      <c r="Q17" s="137">
        <v>2923</v>
      </c>
      <c r="R17" s="137">
        <v>4439</v>
      </c>
      <c r="S17" s="137">
        <v>57055</v>
      </c>
      <c r="T17" s="137">
        <v>4510</v>
      </c>
      <c r="U17" s="137">
        <v>14226</v>
      </c>
      <c r="V17" s="137">
        <v>859</v>
      </c>
      <c r="W17" s="137">
        <v>27629</v>
      </c>
      <c r="X17" s="137">
        <v>22900</v>
      </c>
      <c r="Y17" s="137">
        <v>1332</v>
      </c>
      <c r="Z17" s="137">
        <v>668</v>
      </c>
      <c r="AA17" s="137">
        <v>4690</v>
      </c>
      <c r="AB17" s="137" t="s">
        <v>59</v>
      </c>
      <c r="AC17" s="137">
        <v>841</v>
      </c>
      <c r="AD17" s="137">
        <v>1041</v>
      </c>
    </row>
    <row r="18" spans="1:30" ht="20.45" customHeight="1" x14ac:dyDescent="0.25">
      <c r="A18" s="201"/>
      <c r="B18" s="162" t="s">
        <v>111</v>
      </c>
      <c r="C18" s="137">
        <v>17131</v>
      </c>
      <c r="D18" s="137">
        <v>11444</v>
      </c>
      <c r="E18" s="137">
        <v>59680</v>
      </c>
      <c r="F18" s="137">
        <v>43836</v>
      </c>
      <c r="H18" s="137">
        <v>15250</v>
      </c>
      <c r="I18" s="137">
        <v>12243</v>
      </c>
      <c r="J18" s="137">
        <v>15056</v>
      </c>
      <c r="K18" s="137">
        <v>43836</v>
      </c>
      <c r="L18" s="137">
        <v>11469</v>
      </c>
      <c r="M18" s="137">
        <v>9717</v>
      </c>
      <c r="N18" s="137">
        <v>11206</v>
      </c>
      <c r="O18" s="137">
        <v>47406</v>
      </c>
      <c r="P18" s="137">
        <v>13722</v>
      </c>
      <c r="Q18" s="137">
        <v>12355</v>
      </c>
      <c r="R18" s="137">
        <v>8488</v>
      </c>
      <c r="S18" s="137">
        <v>48243</v>
      </c>
      <c r="T18" s="137">
        <v>12720</v>
      </c>
      <c r="U18" s="137">
        <v>11258</v>
      </c>
      <c r="V18" s="137">
        <v>8701</v>
      </c>
      <c r="W18" s="137">
        <v>18791</v>
      </c>
      <c r="X18" s="137">
        <v>5129</v>
      </c>
      <c r="Y18" s="137">
        <v>3326</v>
      </c>
      <c r="Z18" s="137">
        <v>1553</v>
      </c>
      <c r="AA18" s="137">
        <v>10538</v>
      </c>
      <c r="AB18" s="137">
        <v>2311</v>
      </c>
      <c r="AC18" s="137">
        <v>4305</v>
      </c>
      <c r="AD18" s="137">
        <v>9152</v>
      </c>
    </row>
    <row r="19" spans="1:30" ht="20.45" customHeight="1" x14ac:dyDescent="0.25">
      <c r="B19" s="162" t="s">
        <v>112</v>
      </c>
      <c r="C19" s="137">
        <v>0</v>
      </c>
      <c r="D19" s="137">
        <v>0</v>
      </c>
      <c r="E19" s="137">
        <v>0</v>
      </c>
      <c r="F19" s="137">
        <v>0</v>
      </c>
      <c r="H19" s="137">
        <v>0</v>
      </c>
      <c r="I19" s="137"/>
      <c r="J19" s="137">
        <v>0</v>
      </c>
      <c r="K19" s="137" t="s">
        <v>59</v>
      </c>
      <c r="L19" s="137" t="s">
        <v>59</v>
      </c>
      <c r="M19" s="137" t="s">
        <v>59</v>
      </c>
      <c r="N19" s="137" t="s">
        <v>59</v>
      </c>
      <c r="O19" s="137" t="s">
        <v>59</v>
      </c>
      <c r="P19" s="137" t="s">
        <v>59</v>
      </c>
      <c r="Q19" s="137" t="s">
        <v>59</v>
      </c>
      <c r="R19" s="137" t="s">
        <v>59</v>
      </c>
      <c r="S19" s="137" t="s">
        <v>59</v>
      </c>
      <c r="T19" s="137">
        <v>10247</v>
      </c>
      <c r="U19" s="137" t="s">
        <v>59</v>
      </c>
      <c r="V19" s="137" t="s">
        <v>59</v>
      </c>
      <c r="W19" s="137" t="s">
        <v>59</v>
      </c>
      <c r="X19" s="137" t="s">
        <v>59</v>
      </c>
      <c r="Y19" s="137" t="s">
        <v>59</v>
      </c>
      <c r="Z19" s="137" t="s">
        <v>59</v>
      </c>
      <c r="AA19" s="137" t="s">
        <v>59</v>
      </c>
      <c r="AB19" s="137" t="s">
        <v>59</v>
      </c>
      <c r="AC19" s="137">
        <v>28681</v>
      </c>
      <c r="AD19" s="137" t="s">
        <v>59</v>
      </c>
    </row>
    <row r="20" spans="1:30" ht="20.45" customHeight="1" x14ac:dyDescent="0.25">
      <c r="A20" s="201"/>
      <c r="B20" s="162" t="s">
        <v>113</v>
      </c>
      <c r="C20" s="137">
        <v>37610</v>
      </c>
      <c r="D20" s="137">
        <v>11922</v>
      </c>
      <c r="E20" s="137">
        <v>107601</v>
      </c>
      <c r="F20" s="137">
        <v>16245</v>
      </c>
      <c r="H20" s="137">
        <v>38872</v>
      </c>
      <c r="I20" s="137">
        <v>13346</v>
      </c>
      <c r="J20" s="137">
        <v>17773</v>
      </c>
      <c r="K20" s="137">
        <v>16245</v>
      </c>
      <c r="L20" s="137">
        <v>5251</v>
      </c>
      <c r="M20" s="137" t="s">
        <v>59</v>
      </c>
      <c r="N20" s="137">
        <v>1793</v>
      </c>
      <c r="O20" s="137">
        <v>76069</v>
      </c>
      <c r="P20" s="137" t="s">
        <v>59</v>
      </c>
      <c r="Q20" s="137">
        <v>65468</v>
      </c>
      <c r="R20" s="137">
        <v>26610</v>
      </c>
      <c r="S20" s="137">
        <v>185121</v>
      </c>
      <c r="T20" s="137">
        <v>38210</v>
      </c>
      <c r="U20" s="137">
        <v>59217</v>
      </c>
      <c r="V20" s="137">
        <v>51999</v>
      </c>
      <c r="W20" s="137">
        <v>63907</v>
      </c>
      <c r="X20" s="137">
        <v>21325</v>
      </c>
      <c r="Y20" s="137">
        <v>6927</v>
      </c>
      <c r="Z20" s="137" t="s">
        <v>59</v>
      </c>
      <c r="AA20" s="137">
        <v>31949</v>
      </c>
      <c r="AB20" s="137">
        <v>5593</v>
      </c>
      <c r="AC20" s="137">
        <v>14045</v>
      </c>
      <c r="AD20" s="137">
        <v>11643</v>
      </c>
    </row>
    <row r="21" spans="1:30" ht="20.45" customHeight="1" x14ac:dyDescent="0.25">
      <c r="A21" s="201"/>
      <c r="B21" s="162" t="s">
        <v>114</v>
      </c>
      <c r="C21" s="137">
        <v>-1663</v>
      </c>
      <c r="D21" s="137">
        <v>-10151</v>
      </c>
      <c r="E21" s="137">
        <v>0</v>
      </c>
      <c r="F21" s="137">
        <v>370758</v>
      </c>
      <c r="H21" s="137">
        <v>611</v>
      </c>
      <c r="I21" s="137">
        <v>40</v>
      </c>
      <c r="J21" s="137">
        <v>1012</v>
      </c>
      <c r="K21" s="137">
        <v>370758</v>
      </c>
      <c r="L21" s="137">
        <v>26</v>
      </c>
      <c r="M21" s="137">
        <v>401473</v>
      </c>
      <c r="N21" s="137" t="s">
        <v>59</v>
      </c>
      <c r="O21" s="137" t="s">
        <v>59</v>
      </c>
      <c r="P21" s="137" t="s">
        <v>59</v>
      </c>
      <c r="Q21" s="137" t="s">
        <v>59</v>
      </c>
      <c r="R21" s="137" t="s">
        <v>59</v>
      </c>
      <c r="S21" s="137" t="s">
        <v>59</v>
      </c>
      <c r="T21" s="137" t="s">
        <v>59</v>
      </c>
      <c r="U21" s="137" t="s">
        <v>59</v>
      </c>
      <c r="V21" s="137" t="s">
        <v>59</v>
      </c>
      <c r="W21" s="137" t="s">
        <v>59</v>
      </c>
      <c r="X21" s="137" t="s">
        <v>59</v>
      </c>
      <c r="Y21" s="137" t="s">
        <v>59</v>
      </c>
      <c r="Z21" s="137" t="s">
        <v>59</v>
      </c>
      <c r="AA21" s="137">
        <v>24811</v>
      </c>
      <c r="AB21" s="137">
        <v>4058</v>
      </c>
      <c r="AC21" s="137">
        <v>7105</v>
      </c>
      <c r="AD21" s="137">
        <v>8636</v>
      </c>
    </row>
    <row r="22" spans="1:30" ht="20.45" customHeight="1" x14ac:dyDescent="0.25">
      <c r="A22" s="201"/>
      <c r="B22" s="162" t="s">
        <v>115</v>
      </c>
      <c r="C22" s="137">
        <v>461</v>
      </c>
      <c r="D22" s="137">
        <v>5603</v>
      </c>
      <c r="E22" s="137">
        <v>3335</v>
      </c>
      <c r="F22" s="137">
        <v>38781</v>
      </c>
      <c r="H22" s="137">
        <v>665</v>
      </c>
      <c r="I22" s="137">
        <v>1490</v>
      </c>
      <c r="J22" s="137">
        <v>719</v>
      </c>
      <c r="K22" s="137">
        <v>38781</v>
      </c>
      <c r="L22" s="137">
        <v>535</v>
      </c>
      <c r="M22" s="137">
        <v>32643</v>
      </c>
      <c r="N22" s="137" t="s">
        <v>59</v>
      </c>
      <c r="O22" s="137" t="s">
        <v>59</v>
      </c>
      <c r="P22" s="137" t="s">
        <v>59</v>
      </c>
      <c r="Q22" s="137" t="s">
        <v>59</v>
      </c>
      <c r="R22" s="137" t="s">
        <v>59</v>
      </c>
      <c r="S22" s="137" t="s">
        <v>59</v>
      </c>
      <c r="T22" s="137" t="s">
        <v>59</v>
      </c>
      <c r="U22" s="137" t="s">
        <v>59</v>
      </c>
      <c r="V22" s="137" t="s">
        <v>59</v>
      </c>
      <c r="W22" s="137" t="s">
        <v>59</v>
      </c>
      <c r="X22" s="137" t="s">
        <v>59</v>
      </c>
      <c r="Y22" s="137" t="s">
        <v>59</v>
      </c>
      <c r="Z22" s="137" t="s">
        <v>59</v>
      </c>
      <c r="AA22" s="137" t="s">
        <v>59</v>
      </c>
      <c r="AB22" s="137" t="s">
        <v>59</v>
      </c>
      <c r="AC22" s="137" t="s">
        <v>59</v>
      </c>
      <c r="AD22" s="137" t="s">
        <v>59</v>
      </c>
    </row>
    <row r="23" spans="1:30" ht="20.45" customHeight="1" x14ac:dyDescent="0.25">
      <c r="A23" s="201"/>
      <c r="B23" s="162" t="s">
        <v>116</v>
      </c>
      <c r="C23" s="138">
        <v>20092</v>
      </c>
      <c r="D23" s="138">
        <v>25333</v>
      </c>
      <c r="E23" s="138">
        <v>83719</v>
      </c>
      <c r="F23" s="138">
        <v>108236</v>
      </c>
      <c r="H23" s="138">
        <v>23222</v>
      </c>
      <c r="I23" s="138">
        <v>21980</v>
      </c>
      <c r="J23" s="138">
        <v>18425</v>
      </c>
      <c r="K23" s="138">
        <v>108236</v>
      </c>
      <c r="L23" s="138">
        <v>38781</v>
      </c>
      <c r="M23" s="138">
        <v>29323</v>
      </c>
      <c r="N23" s="138">
        <v>14799</v>
      </c>
      <c r="O23" s="138">
        <v>94587</v>
      </c>
      <c r="P23" s="138">
        <v>36813</v>
      </c>
      <c r="Q23" s="138">
        <v>11441</v>
      </c>
      <c r="R23" s="138">
        <v>16522</v>
      </c>
      <c r="S23" s="138">
        <v>60582</v>
      </c>
      <c r="T23" s="138">
        <v>17146</v>
      </c>
      <c r="U23" s="138">
        <v>12890</v>
      </c>
      <c r="V23" s="138">
        <v>6588</v>
      </c>
      <c r="W23" s="138">
        <v>51263</v>
      </c>
      <c r="X23" s="138">
        <v>10847</v>
      </c>
      <c r="Y23" s="138">
        <v>14809</v>
      </c>
      <c r="Z23" s="138">
        <v>4136</v>
      </c>
      <c r="AA23" s="138">
        <v>36185</v>
      </c>
      <c r="AB23" s="138">
        <v>6041</v>
      </c>
      <c r="AC23" s="138">
        <v>5910</v>
      </c>
      <c r="AD23" s="138">
        <v>7048</v>
      </c>
    </row>
    <row r="24" spans="1:30" ht="20.45" customHeight="1" x14ac:dyDescent="0.25">
      <c r="B24" s="162"/>
      <c r="C24" s="139">
        <f>SUM(C12:C23)</f>
        <v>193935</v>
      </c>
      <c r="D24" s="139">
        <f>SUM(D12:D23)</f>
        <v>184091</v>
      </c>
      <c r="E24" s="139">
        <v>793041</v>
      </c>
      <c r="F24" s="139">
        <v>984588</v>
      </c>
      <c r="G24" s="41"/>
      <c r="H24" s="139">
        <v>203320</v>
      </c>
      <c r="I24" s="139">
        <v>232834</v>
      </c>
      <c r="J24" s="139">
        <v>166155</v>
      </c>
      <c r="K24" s="139">
        <v>984588</v>
      </c>
      <c r="L24" s="139">
        <v>133816</v>
      </c>
      <c r="M24" s="139">
        <v>566796</v>
      </c>
      <c r="N24" s="139">
        <v>123196</v>
      </c>
      <c r="O24" s="139">
        <v>583789</v>
      </c>
      <c r="P24" s="139">
        <v>159821</v>
      </c>
      <c r="Q24" s="139">
        <v>189527</v>
      </c>
      <c r="R24" s="139">
        <v>124238</v>
      </c>
      <c r="S24" s="139">
        <v>790885</v>
      </c>
      <c r="T24" s="139">
        <v>195706</v>
      </c>
      <c r="U24" s="139">
        <v>218830</v>
      </c>
      <c r="V24" s="139">
        <v>186327</v>
      </c>
      <c r="W24" s="139">
        <v>657355</v>
      </c>
      <c r="X24" s="139">
        <v>186487</v>
      </c>
      <c r="Y24" s="139">
        <v>165952</v>
      </c>
      <c r="Z24" s="139">
        <v>126899</v>
      </c>
      <c r="AA24" s="139">
        <v>520191</v>
      </c>
      <c r="AB24" s="139">
        <v>128498</v>
      </c>
      <c r="AC24" s="139">
        <v>156874</v>
      </c>
      <c r="AD24" s="139">
        <v>128024</v>
      </c>
    </row>
    <row r="25" spans="1:30" ht="20.45" customHeight="1" x14ac:dyDescent="0.25">
      <c r="B25" s="13" t="s">
        <v>117</v>
      </c>
      <c r="C25" s="138"/>
      <c r="D25" s="138"/>
      <c r="E25" s="138"/>
      <c r="F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</row>
    <row r="26" spans="1:30" ht="20.45" customHeight="1" x14ac:dyDescent="0.25">
      <c r="A26" s="201"/>
      <c r="B26" s="162" t="s">
        <v>118</v>
      </c>
      <c r="C26" s="138">
        <v>-334511</v>
      </c>
      <c r="D26" s="138">
        <v>-183294</v>
      </c>
      <c r="E26" s="138">
        <v>-1187106</v>
      </c>
      <c r="F26" s="138">
        <v>-550737</v>
      </c>
      <c r="H26" s="138">
        <v>-334825</v>
      </c>
      <c r="I26" s="138">
        <v>-315480</v>
      </c>
      <c r="J26" s="138">
        <v>-202290</v>
      </c>
      <c r="K26" s="138">
        <v>-550737</v>
      </c>
      <c r="L26" s="138">
        <v>-132266</v>
      </c>
      <c r="M26" s="138">
        <v>-129539</v>
      </c>
      <c r="N26" s="138">
        <v>-105638</v>
      </c>
      <c r="O26" s="138">
        <v>-386195</v>
      </c>
      <c r="P26" s="138">
        <v>-125904</v>
      </c>
      <c r="Q26" s="138">
        <v>-78011</v>
      </c>
      <c r="R26" s="138">
        <v>-69906</v>
      </c>
      <c r="S26" s="138">
        <v>-265267</v>
      </c>
      <c r="T26" s="138">
        <v>-77809</v>
      </c>
      <c r="U26" s="138">
        <v>-56774</v>
      </c>
      <c r="V26" s="138">
        <v>-56238</v>
      </c>
      <c r="W26" s="138">
        <v>-196722</v>
      </c>
      <c r="X26" s="138">
        <v>-63250</v>
      </c>
      <c r="Y26" s="138">
        <v>-38953</v>
      </c>
      <c r="Z26" s="138">
        <v>-41149</v>
      </c>
      <c r="AA26" s="138">
        <v>-195633</v>
      </c>
      <c r="AB26" s="138">
        <v>-53041</v>
      </c>
      <c r="AC26" s="138">
        <v>-50682</v>
      </c>
      <c r="AD26" s="138">
        <v>-49607</v>
      </c>
    </row>
    <row r="27" spans="1:30" ht="20.45" customHeight="1" x14ac:dyDescent="0.25">
      <c r="A27" s="201"/>
      <c r="B27" s="162" t="s">
        <v>119</v>
      </c>
      <c r="C27" s="138">
        <v>-6905</v>
      </c>
      <c r="D27" s="138">
        <v>-4759</v>
      </c>
      <c r="E27" s="138">
        <v>-23475</v>
      </c>
      <c r="F27" s="138">
        <v>-14320</v>
      </c>
      <c r="H27" s="138">
        <v>-5932</v>
      </c>
      <c r="I27" s="138">
        <v>-5836</v>
      </c>
      <c r="J27" s="138">
        <v>-4802</v>
      </c>
      <c r="K27" s="138">
        <v>-14320</v>
      </c>
      <c r="L27" s="138">
        <v>-3393</v>
      </c>
      <c r="M27" s="138">
        <v>-3491</v>
      </c>
      <c r="N27" s="138">
        <v>-2677</v>
      </c>
      <c r="O27" s="138">
        <v>-5809</v>
      </c>
      <c r="P27" s="138">
        <v>-1901</v>
      </c>
      <c r="Q27" s="138">
        <v>-1136</v>
      </c>
      <c r="R27" s="138">
        <v>-872</v>
      </c>
      <c r="S27" s="138">
        <v>-2655</v>
      </c>
      <c r="T27" s="138">
        <v>-890</v>
      </c>
      <c r="U27" s="138">
        <v>-442</v>
      </c>
      <c r="V27" s="138">
        <v>-432</v>
      </c>
      <c r="W27" s="138">
        <v>-1788</v>
      </c>
      <c r="X27" s="138">
        <v>-442</v>
      </c>
      <c r="Y27" s="138">
        <v>-436</v>
      </c>
      <c r="Z27" s="138">
        <v>-468</v>
      </c>
      <c r="AA27" s="138">
        <v>-2039</v>
      </c>
      <c r="AB27" s="138">
        <v>-513</v>
      </c>
      <c r="AC27" s="138">
        <v>-507</v>
      </c>
      <c r="AD27" s="138">
        <v>-507</v>
      </c>
    </row>
    <row r="28" spans="1:30" ht="20.45" customHeight="1" x14ac:dyDescent="0.25">
      <c r="A28" s="201"/>
      <c r="B28" s="162" t="s">
        <v>120</v>
      </c>
      <c r="C28" s="138">
        <v>0</v>
      </c>
      <c r="D28" s="138">
        <v>0</v>
      </c>
      <c r="E28" s="138">
        <v>0</v>
      </c>
      <c r="F28" s="138">
        <v>-2290</v>
      </c>
      <c r="H28" s="138" t="s">
        <v>110</v>
      </c>
      <c r="I28" s="138" t="s">
        <v>59</v>
      </c>
      <c r="J28" s="138" t="s">
        <v>96</v>
      </c>
      <c r="K28" s="138">
        <v>-2290</v>
      </c>
      <c r="L28" s="138" t="s">
        <v>59</v>
      </c>
      <c r="M28" s="138">
        <v>-520</v>
      </c>
      <c r="N28" s="138">
        <v>-1770</v>
      </c>
      <c r="O28" s="138">
        <v>-14387</v>
      </c>
      <c r="P28" s="138">
        <v>-1998</v>
      </c>
      <c r="Q28" s="138">
        <v>-4475</v>
      </c>
      <c r="R28" s="138">
        <v>-5980</v>
      </c>
      <c r="S28" s="138">
        <v>-28800</v>
      </c>
      <c r="T28" s="138">
        <v>-2588</v>
      </c>
      <c r="U28" s="138">
        <v>-11761</v>
      </c>
      <c r="V28" s="138">
        <v>-10172</v>
      </c>
      <c r="W28" s="138">
        <v>-50428</v>
      </c>
      <c r="X28" s="138">
        <v>-11682</v>
      </c>
      <c r="Y28" s="138">
        <v>-11427</v>
      </c>
      <c r="Z28" s="138">
        <v>-13313</v>
      </c>
      <c r="AA28" s="138">
        <v>-38197</v>
      </c>
      <c r="AB28" s="138">
        <v>-8860</v>
      </c>
      <c r="AC28" s="138">
        <v>-3199</v>
      </c>
      <c r="AD28" s="138">
        <v>-12558</v>
      </c>
    </row>
    <row r="29" spans="1:30" ht="20.45" customHeight="1" x14ac:dyDescent="0.25">
      <c r="B29" s="162" t="s">
        <v>109</v>
      </c>
      <c r="C29" s="138">
        <v>0</v>
      </c>
      <c r="D29" s="138">
        <v>0</v>
      </c>
      <c r="E29" s="138">
        <v>0</v>
      </c>
      <c r="F29" s="138">
        <f t="shared" ref="F29" si="0">E29</f>
        <v>0</v>
      </c>
      <c r="H29" s="138">
        <v>-3203</v>
      </c>
      <c r="I29" s="138">
        <v>0</v>
      </c>
      <c r="J29" s="138">
        <f>I29</f>
        <v>0</v>
      </c>
      <c r="K29" s="138">
        <f t="shared" ref="K29:AD29" si="1">J29</f>
        <v>0</v>
      </c>
      <c r="L29" s="138">
        <f t="shared" si="1"/>
        <v>0</v>
      </c>
      <c r="M29" s="138">
        <f t="shared" si="1"/>
        <v>0</v>
      </c>
      <c r="N29" s="138">
        <f t="shared" si="1"/>
        <v>0</v>
      </c>
      <c r="O29" s="138">
        <f t="shared" si="1"/>
        <v>0</v>
      </c>
      <c r="P29" s="138">
        <f t="shared" si="1"/>
        <v>0</v>
      </c>
      <c r="Q29" s="138">
        <f t="shared" si="1"/>
        <v>0</v>
      </c>
      <c r="R29" s="138">
        <f t="shared" si="1"/>
        <v>0</v>
      </c>
      <c r="S29" s="138">
        <f t="shared" si="1"/>
        <v>0</v>
      </c>
      <c r="T29" s="138">
        <f t="shared" si="1"/>
        <v>0</v>
      </c>
      <c r="U29" s="138">
        <f t="shared" si="1"/>
        <v>0</v>
      </c>
      <c r="V29" s="138">
        <f t="shared" si="1"/>
        <v>0</v>
      </c>
      <c r="W29" s="138">
        <f t="shared" si="1"/>
        <v>0</v>
      </c>
      <c r="X29" s="138">
        <f t="shared" si="1"/>
        <v>0</v>
      </c>
      <c r="Y29" s="138">
        <f t="shared" si="1"/>
        <v>0</v>
      </c>
      <c r="Z29" s="138">
        <f t="shared" si="1"/>
        <v>0</v>
      </c>
      <c r="AA29" s="138">
        <f t="shared" si="1"/>
        <v>0</v>
      </c>
      <c r="AB29" s="138">
        <f t="shared" si="1"/>
        <v>0</v>
      </c>
      <c r="AC29" s="138">
        <f t="shared" si="1"/>
        <v>0</v>
      </c>
      <c r="AD29" s="138">
        <f t="shared" si="1"/>
        <v>0</v>
      </c>
    </row>
    <row r="30" spans="1:30" ht="20.45" customHeight="1" x14ac:dyDescent="0.25">
      <c r="A30" s="201"/>
      <c r="B30" s="162" t="s">
        <v>107</v>
      </c>
      <c r="C30" s="137">
        <v>0</v>
      </c>
      <c r="D30" s="138">
        <v>0</v>
      </c>
      <c r="E30" s="137">
        <v>0</v>
      </c>
      <c r="F30" s="138">
        <v>0</v>
      </c>
      <c r="H30" s="137">
        <v>0</v>
      </c>
      <c r="I30" s="137"/>
      <c r="J30" s="138">
        <v>0</v>
      </c>
      <c r="K30" s="138" t="s">
        <v>59</v>
      </c>
      <c r="L30" s="137" t="s">
        <v>59</v>
      </c>
      <c r="M30" s="137" t="s">
        <v>59</v>
      </c>
      <c r="N30" s="137" t="s">
        <v>59</v>
      </c>
      <c r="O30" s="137" t="s">
        <v>59</v>
      </c>
      <c r="P30" s="137" t="s">
        <v>59</v>
      </c>
      <c r="Q30" s="137" t="s">
        <v>59</v>
      </c>
      <c r="R30" s="137" t="s">
        <v>59</v>
      </c>
      <c r="S30" s="137" t="s">
        <v>59</v>
      </c>
      <c r="T30" s="137" t="s">
        <v>59</v>
      </c>
      <c r="U30" s="137" t="s">
        <v>59</v>
      </c>
      <c r="V30" s="137" t="s">
        <v>59</v>
      </c>
      <c r="W30" s="137" t="s">
        <v>59</v>
      </c>
      <c r="X30" s="137" t="s">
        <v>59</v>
      </c>
      <c r="Y30" s="137" t="s">
        <v>59</v>
      </c>
      <c r="Z30" s="138">
        <v>-881</v>
      </c>
      <c r="AA30" s="138" t="s">
        <v>59</v>
      </c>
      <c r="AB30" s="138">
        <v>-244</v>
      </c>
      <c r="AC30" s="138" t="s">
        <v>59</v>
      </c>
      <c r="AD30" s="138">
        <v>-4536</v>
      </c>
    </row>
    <row r="31" spans="1:30" ht="21.75" customHeight="1" x14ac:dyDescent="0.25">
      <c r="A31" s="201"/>
      <c r="B31" s="162" t="s">
        <v>108</v>
      </c>
      <c r="C31" s="138">
        <v>0</v>
      </c>
      <c r="D31" s="138">
        <v>-17608</v>
      </c>
      <c r="E31" s="138">
        <v>0</v>
      </c>
      <c r="F31" s="138">
        <v>-37473</v>
      </c>
      <c r="H31" s="138">
        <v>0</v>
      </c>
      <c r="I31" s="138" t="s">
        <v>59</v>
      </c>
      <c r="J31" s="138" t="s">
        <v>96</v>
      </c>
      <c r="K31" s="138">
        <v>-37473</v>
      </c>
      <c r="L31" s="138">
        <v>-8959</v>
      </c>
      <c r="M31" s="138">
        <v>-8561</v>
      </c>
      <c r="N31" s="138">
        <v>-2345</v>
      </c>
      <c r="O31" s="138" t="s">
        <v>59</v>
      </c>
      <c r="P31" s="138">
        <v>-2466</v>
      </c>
      <c r="Q31" s="137" t="s">
        <v>59</v>
      </c>
      <c r="R31" s="137" t="s">
        <v>59</v>
      </c>
      <c r="S31" s="137" t="s">
        <v>59</v>
      </c>
      <c r="T31" s="138">
        <v>-14547</v>
      </c>
      <c r="U31" s="138" t="s">
        <v>59</v>
      </c>
      <c r="V31" s="138" t="s">
        <v>59</v>
      </c>
      <c r="W31" s="138">
        <v>-26757</v>
      </c>
      <c r="X31" s="138">
        <v>-17752</v>
      </c>
      <c r="Y31" s="138">
        <v>16963</v>
      </c>
      <c r="Z31" s="138">
        <v>-16963</v>
      </c>
      <c r="AA31" s="138">
        <v>-46777</v>
      </c>
      <c r="AB31" s="138">
        <v>-5672</v>
      </c>
      <c r="AC31" s="138">
        <v>-32457</v>
      </c>
      <c r="AD31" s="138">
        <v>-34009</v>
      </c>
    </row>
    <row r="32" spans="1:30" ht="25.5" x14ac:dyDescent="0.25">
      <c r="A32" s="201"/>
      <c r="B32" s="162" t="s">
        <v>121</v>
      </c>
      <c r="C32" s="138">
        <v>-43472</v>
      </c>
      <c r="D32" s="138">
        <v>-94289</v>
      </c>
      <c r="E32" s="138">
        <v>-263734</v>
      </c>
      <c r="F32" s="138">
        <v>-231442</v>
      </c>
      <c r="H32" s="138">
        <v>-42982</v>
      </c>
      <c r="I32" s="138">
        <v>-58676</v>
      </c>
      <c r="J32" s="138">
        <v>-118604</v>
      </c>
      <c r="K32" s="138">
        <v>-231442</v>
      </c>
      <c r="L32" s="138">
        <v>-37984</v>
      </c>
      <c r="M32" s="138">
        <v>-49310</v>
      </c>
      <c r="N32" s="138">
        <v>-49859</v>
      </c>
      <c r="O32" s="138">
        <v>-134791</v>
      </c>
      <c r="P32" s="138">
        <v>-24330</v>
      </c>
      <c r="Q32" s="138">
        <v>-19590</v>
      </c>
      <c r="R32" s="138">
        <v>-65428</v>
      </c>
      <c r="S32" s="138">
        <v>-162341</v>
      </c>
      <c r="T32" s="138" t="s">
        <v>96</v>
      </c>
      <c r="U32" s="138">
        <v>-77589</v>
      </c>
      <c r="V32" s="138">
        <v>-62189</v>
      </c>
      <c r="W32" s="138">
        <v>-285357</v>
      </c>
      <c r="X32" s="138">
        <v>-68665</v>
      </c>
      <c r="Y32" s="138">
        <v>-50587</v>
      </c>
      <c r="Z32" s="138">
        <v>-70582</v>
      </c>
      <c r="AA32" s="138">
        <v>-142354</v>
      </c>
      <c r="AB32" s="138">
        <v>-35989</v>
      </c>
      <c r="AC32" s="138" t="s">
        <v>59</v>
      </c>
      <c r="AD32" s="138">
        <v>-50392</v>
      </c>
    </row>
    <row r="33" spans="1:30" x14ac:dyDescent="0.25">
      <c r="A33" s="201"/>
      <c r="B33" s="162" t="s">
        <v>122</v>
      </c>
      <c r="C33" s="138">
        <v>1691</v>
      </c>
      <c r="D33" s="138">
        <v>0</v>
      </c>
      <c r="E33" s="138">
        <v>-13894</v>
      </c>
      <c r="F33" s="138">
        <v>0</v>
      </c>
      <c r="H33" s="138">
        <v>-739</v>
      </c>
      <c r="I33" s="138">
        <v>-1816</v>
      </c>
      <c r="J33" s="138">
        <v>-13030</v>
      </c>
      <c r="K33" s="138" t="s">
        <v>59</v>
      </c>
      <c r="L33" s="138" t="s">
        <v>59</v>
      </c>
      <c r="M33" s="138" t="s">
        <v>59</v>
      </c>
      <c r="N33" s="138">
        <v>-20590</v>
      </c>
      <c r="O33" s="138">
        <v>-129457</v>
      </c>
      <c r="P33" s="138">
        <v>-32160</v>
      </c>
      <c r="Q33" s="138">
        <v>-32445</v>
      </c>
      <c r="R33" s="138">
        <v>-35736</v>
      </c>
      <c r="S33" s="138">
        <v>-1335034</v>
      </c>
      <c r="T33" s="138">
        <v>-61608</v>
      </c>
      <c r="U33" s="138">
        <v>-366020</v>
      </c>
      <c r="V33" s="138">
        <v>-9363</v>
      </c>
      <c r="W33" s="138">
        <v>-25404</v>
      </c>
      <c r="X33" s="138">
        <v>-6309</v>
      </c>
      <c r="Y33" s="138">
        <v>-4767</v>
      </c>
      <c r="Z33" s="138">
        <v>-8569</v>
      </c>
      <c r="AA33" s="138" t="s">
        <v>59</v>
      </c>
      <c r="AB33" s="138" t="s">
        <v>59</v>
      </c>
      <c r="AC33" s="138" t="s">
        <v>59</v>
      </c>
      <c r="AD33" s="138" t="s">
        <v>59</v>
      </c>
    </row>
    <row r="34" spans="1:30" ht="25.5" x14ac:dyDescent="0.25">
      <c r="A34" s="201"/>
      <c r="B34" s="162" t="s">
        <v>113</v>
      </c>
      <c r="C34" s="138">
        <v>0</v>
      </c>
      <c r="D34" s="138">
        <v>0</v>
      </c>
      <c r="E34" s="138">
        <v>0</v>
      </c>
      <c r="F34" s="138">
        <v>0</v>
      </c>
      <c r="H34" s="138" t="s">
        <v>110</v>
      </c>
      <c r="I34" s="138" t="s">
        <v>59</v>
      </c>
      <c r="J34" s="138">
        <v>0</v>
      </c>
      <c r="K34" s="138">
        <v>0</v>
      </c>
      <c r="L34" s="138">
        <v>0</v>
      </c>
      <c r="M34" s="138">
        <v>-2721</v>
      </c>
      <c r="N34" s="138" t="s">
        <v>59</v>
      </c>
      <c r="O34" s="138">
        <v>0</v>
      </c>
      <c r="P34" s="138">
        <v>-10973</v>
      </c>
      <c r="Q34" s="138" t="s">
        <v>59</v>
      </c>
      <c r="R34" s="138" t="s">
        <v>59</v>
      </c>
      <c r="S34" s="138" t="s">
        <v>59</v>
      </c>
      <c r="T34" s="138" t="s">
        <v>96</v>
      </c>
      <c r="U34" s="138" t="s">
        <v>59</v>
      </c>
      <c r="V34" s="138" t="s">
        <v>59</v>
      </c>
      <c r="W34" s="138" t="s">
        <v>59</v>
      </c>
      <c r="X34" s="138" t="s">
        <v>59</v>
      </c>
      <c r="Y34" s="138">
        <v>1541</v>
      </c>
      <c r="Z34" s="138">
        <v>-1541</v>
      </c>
      <c r="AA34" s="138" t="s">
        <v>59</v>
      </c>
      <c r="AB34" s="138" t="s">
        <v>59</v>
      </c>
      <c r="AC34" s="138" t="s">
        <v>59</v>
      </c>
      <c r="AD34" s="138" t="s">
        <v>59</v>
      </c>
    </row>
    <row r="35" spans="1:30" x14ac:dyDescent="0.25">
      <c r="A35" s="201"/>
      <c r="B35" s="162" t="s">
        <v>123</v>
      </c>
      <c r="C35" s="138">
        <v>-11325</v>
      </c>
      <c r="D35" s="138">
        <v>-7620</v>
      </c>
      <c r="E35" s="138">
        <v>-41801</v>
      </c>
      <c r="F35" s="138">
        <v>-28484</v>
      </c>
      <c r="H35" s="138">
        <v>-11622</v>
      </c>
      <c r="I35" s="138">
        <v>-10000</v>
      </c>
      <c r="J35" s="138">
        <v>-8854</v>
      </c>
      <c r="K35" s="138">
        <v>-28484</v>
      </c>
      <c r="L35" s="138">
        <v>-7484</v>
      </c>
      <c r="M35" s="138">
        <v>-6541</v>
      </c>
      <c r="N35" s="138">
        <v>-6839</v>
      </c>
      <c r="O35" s="138">
        <v>-35871</v>
      </c>
      <c r="P35" s="138">
        <v>-8800</v>
      </c>
      <c r="Q35" s="138">
        <v>-9412</v>
      </c>
      <c r="R35" s="138">
        <v>-9888</v>
      </c>
      <c r="S35" s="138">
        <v>-36850</v>
      </c>
      <c r="T35" s="138">
        <v>-10619</v>
      </c>
      <c r="U35" s="138">
        <v>-9130</v>
      </c>
      <c r="V35" s="138">
        <v>-7078</v>
      </c>
      <c r="W35" s="138">
        <v>-11800</v>
      </c>
      <c r="X35" s="138">
        <v>-2287</v>
      </c>
      <c r="Y35" s="138">
        <v>-1331</v>
      </c>
      <c r="Z35" s="138">
        <v>-1305</v>
      </c>
      <c r="AA35" s="138">
        <v>-14521</v>
      </c>
      <c r="AB35" s="138">
        <v>-4873</v>
      </c>
      <c r="AC35" s="138">
        <v>-2270</v>
      </c>
      <c r="AD35" s="138">
        <v>-2952</v>
      </c>
    </row>
    <row r="36" spans="1:30" x14ac:dyDescent="0.25">
      <c r="A36" s="201"/>
      <c r="B36" s="162" t="s">
        <v>124</v>
      </c>
      <c r="C36" s="138">
        <v>-4199</v>
      </c>
      <c r="D36" s="138">
        <v>-4169</v>
      </c>
      <c r="E36" s="138">
        <v>-16999</v>
      </c>
      <c r="F36" s="138">
        <v>-19335</v>
      </c>
      <c r="H36" s="138">
        <v>-4346</v>
      </c>
      <c r="I36" s="138">
        <v>-4375</v>
      </c>
      <c r="J36" s="138">
        <v>-4079</v>
      </c>
      <c r="K36" s="138">
        <v>-19335</v>
      </c>
      <c r="L36" s="138">
        <v>-4270</v>
      </c>
      <c r="M36" s="138">
        <v>-4396</v>
      </c>
      <c r="N36" s="138">
        <v>-6500</v>
      </c>
      <c r="O36" s="138">
        <v>-26299</v>
      </c>
      <c r="P36" s="138">
        <v>-6579</v>
      </c>
      <c r="Q36" s="138">
        <v>-6711</v>
      </c>
      <c r="R36" s="138">
        <v>-6392</v>
      </c>
      <c r="S36" s="138">
        <v>-20182</v>
      </c>
      <c r="T36" s="138">
        <v>-4727</v>
      </c>
      <c r="U36" s="138">
        <v>-4664</v>
      </c>
      <c r="V36" s="138">
        <v>-4847</v>
      </c>
      <c r="W36" s="138">
        <v>-19222</v>
      </c>
      <c r="X36" s="138">
        <v>-4714</v>
      </c>
      <c r="Y36" s="138">
        <v>-4590</v>
      </c>
      <c r="Z36" s="138">
        <v>-4962</v>
      </c>
      <c r="AA36" s="138">
        <v>-20893</v>
      </c>
      <c r="AB36" s="138">
        <v>-5116</v>
      </c>
      <c r="AC36" s="138">
        <v>-5213</v>
      </c>
      <c r="AD36" s="138">
        <v>-5404</v>
      </c>
    </row>
    <row r="37" spans="1:30" ht="25.5" x14ac:dyDescent="0.25">
      <c r="A37" s="201"/>
      <c r="B37" s="162" t="s">
        <v>125</v>
      </c>
      <c r="C37" s="138">
        <v>0</v>
      </c>
      <c r="D37" s="138">
        <v>-1</v>
      </c>
      <c r="E37" s="138">
        <v>-75262</v>
      </c>
      <c r="F37" s="138">
        <v>-37971</v>
      </c>
      <c r="H37" s="138" t="s">
        <v>110</v>
      </c>
      <c r="I37" s="138">
        <v>-75262</v>
      </c>
      <c r="J37" s="138">
        <v>0</v>
      </c>
      <c r="K37" s="138">
        <v>-37971</v>
      </c>
      <c r="L37" s="138" t="s">
        <v>59</v>
      </c>
      <c r="M37" s="138">
        <v>-37970</v>
      </c>
      <c r="N37" s="138" t="s">
        <v>59</v>
      </c>
      <c r="O37" s="138" t="s">
        <v>59</v>
      </c>
      <c r="P37" s="138" t="s">
        <v>59</v>
      </c>
      <c r="Q37" s="138" t="s">
        <v>59</v>
      </c>
      <c r="R37" s="138" t="s">
        <v>59</v>
      </c>
      <c r="S37" s="138" t="s">
        <v>59</v>
      </c>
      <c r="T37" s="138" t="s">
        <v>59</v>
      </c>
      <c r="U37" s="138" t="s">
        <v>59</v>
      </c>
      <c r="V37" s="138" t="s">
        <v>59</v>
      </c>
      <c r="W37" s="138" t="s">
        <v>59</v>
      </c>
      <c r="X37" s="138" t="s">
        <v>59</v>
      </c>
      <c r="Y37" s="138" t="s">
        <v>59</v>
      </c>
      <c r="Z37" s="138" t="s">
        <v>59</v>
      </c>
      <c r="AA37" s="138" t="s">
        <v>59</v>
      </c>
      <c r="AB37" s="138" t="s">
        <v>59</v>
      </c>
      <c r="AC37" s="138" t="s">
        <v>59</v>
      </c>
      <c r="AD37" s="138" t="s">
        <v>59</v>
      </c>
    </row>
    <row r="38" spans="1:30" x14ac:dyDescent="0.25">
      <c r="A38" s="201"/>
      <c r="B38" s="162" t="s">
        <v>126</v>
      </c>
      <c r="C38" s="138">
        <v>-3214</v>
      </c>
      <c r="D38" s="138">
        <v>-5009</v>
      </c>
      <c r="E38" s="138">
        <v>-14242</v>
      </c>
      <c r="F38" s="138">
        <v>-17049</v>
      </c>
      <c r="H38" s="138">
        <v>-2154</v>
      </c>
      <c r="I38" s="138">
        <v>-4911</v>
      </c>
      <c r="J38" s="138">
        <v>-3963</v>
      </c>
      <c r="K38" s="138">
        <v>-17049</v>
      </c>
      <c r="L38" s="138">
        <v>-1988</v>
      </c>
      <c r="M38" s="138">
        <v>-4449</v>
      </c>
      <c r="N38" s="138">
        <v>-5603</v>
      </c>
      <c r="O38" s="138">
        <v>-28998</v>
      </c>
      <c r="P38" s="138">
        <v>-17476</v>
      </c>
      <c r="Q38" s="138">
        <v>-6567</v>
      </c>
      <c r="R38" s="138">
        <v>-2835</v>
      </c>
      <c r="S38" s="138">
        <v>-24932</v>
      </c>
      <c r="T38" s="138">
        <v>-8376</v>
      </c>
      <c r="U38" s="138">
        <v>-6428</v>
      </c>
      <c r="V38" s="138">
        <v>-5387</v>
      </c>
      <c r="W38" s="138">
        <v>-23072</v>
      </c>
      <c r="X38" s="138">
        <v>-4439</v>
      </c>
      <c r="Y38" s="138">
        <v>-7224</v>
      </c>
      <c r="Z38" s="138">
        <v>-3208</v>
      </c>
      <c r="AA38" s="138">
        <v>-30675</v>
      </c>
      <c r="AB38" s="138">
        <v>-5716</v>
      </c>
      <c r="AC38" s="138">
        <v>-620</v>
      </c>
      <c r="AD38" s="138">
        <v>-697</v>
      </c>
    </row>
    <row r="39" spans="1:30" x14ac:dyDescent="0.25">
      <c r="B39" s="162" t="s">
        <v>116</v>
      </c>
      <c r="C39" s="138">
        <v>-10302</v>
      </c>
      <c r="D39" s="138">
        <v>-5239</v>
      </c>
      <c r="E39" s="138">
        <v>-42829</v>
      </c>
      <c r="F39" s="138">
        <v>-62302</v>
      </c>
      <c r="H39" s="138">
        <v>-5977</v>
      </c>
      <c r="I39" s="138">
        <v>-13921</v>
      </c>
      <c r="J39" s="138">
        <v>-12629</v>
      </c>
      <c r="K39" s="138">
        <v>-62302</v>
      </c>
      <c r="L39" s="138">
        <v>-13068</v>
      </c>
      <c r="M39" s="138">
        <v>-13840</v>
      </c>
      <c r="N39" s="138">
        <v>-30155</v>
      </c>
      <c r="O39" s="138">
        <v>-75107</v>
      </c>
      <c r="P39" s="138">
        <v>-26663</v>
      </c>
      <c r="Q39" s="138">
        <v>-19615</v>
      </c>
      <c r="R39" s="138">
        <v>-19549</v>
      </c>
      <c r="S39" s="138">
        <v>-30069</v>
      </c>
      <c r="T39" s="138">
        <v>-3077</v>
      </c>
      <c r="U39" s="138">
        <v>-18409</v>
      </c>
      <c r="V39" s="138">
        <v>-5818</v>
      </c>
      <c r="W39" s="138">
        <v>-24337</v>
      </c>
      <c r="X39" s="138">
        <v>-4341</v>
      </c>
      <c r="Y39" s="138">
        <v>-15228</v>
      </c>
      <c r="Z39" s="138">
        <v>-3413</v>
      </c>
      <c r="AA39" s="138">
        <v>-20134</v>
      </c>
      <c r="AB39" s="138">
        <v>-5126</v>
      </c>
      <c r="AC39" s="138">
        <v>-2855</v>
      </c>
      <c r="AD39" s="138">
        <v>-1778</v>
      </c>
    </row>
    <row r="40" spans="1:30" x14ac:dyDescent="0.25">
      <c r="B40" s="162"/>
      <c r="C40" s="141">
        <f>SUM(C26:C39)</f>
        <v>-412237</v>
      </c>
      <c r="D40" s="139">
        <f>SUM(D26:D39)</f>
        <v>-321988</v>
      </c>
      <c r="E40" s="141">
        <v>-1679342</v>
      </c>
      <c r="F40" s="139">
        <v>-1001403</v>
      </c>
      <c r="H40" s="141">
        <v>-411780</v>
      </c>
      <c r="I40" s="141">
        <v>-490277</v>
      </c>
      <c r="J40" s="139">
        <v>-368251</v>
      </c>
      <c r="K40" s="139">
        <v>-1001403</v>
      </c>
      <c r="L40" s="141">
        <v>-209412</v>
      </c>
      <c r="M40" s="141">
        <v>-261338</v>
      </c>
      <c r="N40" s="141">
        <v>-231976</v>
      </c>
      <c r="O40" s="141">
        <v>-836914</v>
      </c>
      <c r="P40" s="141">
        <v>-259250</v>
      </c>
      <c r="Q40" s="141">
        <v>-177962</v>
      </c>
      <c r="R40" s="141">
        <v>-216586</v>
      </c>
      <c r="S40" s="141">
        <v>-1906130</v>
      </c>
      <c r="T40" s="141">
        <v>-184241</v>
      </c>
      <c r="U40" s="141">
        <v>-551217</v>
      </c>
      <c r="V40" s="141">
        <v>-161524</v>
      </c>
      <c r="W40" s="141">
        <v>-664887</v>
      </c>
      <c r="X40" s="141">
        <v>-183881</v>
      </c>
      <c r="Y40" s="141">
        <v>-116039</v>
      </c>
      <c r="Z40" s="141">
        <v>-166354</v>
      </c>
      <c r="AA40" s="141">
        <v>-511223</v>
      </c>
      <c r="AB40" s="141">
        <v>-125150</v>
      </c>
      <c r="AC40" s="141">
        <v>-97803</v>
      </c>
      <c r="AD40" s="141">
        <v>-162440</v>
      </c>
    </row>
    <row r="41" spans="1:30" ht="15.75" thickBot="1" x14ac:dyDescent="0.3">
      <c r="B41" s="13" t="s">
        <v>127</v>
      </c>
      <c r="C41" s="140">
        <f>C40+C24</f>
        <v>-218302</v>
      </c>
      <c r="D41" s="79">
        <f>D40+D24</f>
        <v>-137897</v>
      </c>
      <c r="E41" s="140">
        <v>-886301</v>
      </c>
      <c r="F41" s="79">
        <v>-16815</v>
      </c>
      <c r="G41" s="41"/>
      <c r="H41" s="140">
        <v>-208460</v>
      </c>
      <c r="I41" s="140">
        <f>I24+I40</f>
        <v>-257443</v>
      </c>
      <c r="J41" s="79">
        <v>-202096</v>
      </c>
      <c r="K41" s="79">
        <v>-16815</v>
      </c>
      <c r="L41" s="140">
        <v>-75596</v>
      </c>
      <c r="M41" s="140">
        <v>305458</v>
      </c>
      <c r="N41" s="140">
        <v>-108780</v>
      </c>
      <c r="O41" s="140">
        <v>-253125</v>
      </c>
      <c r="P41" s="140">
        <v>-99429</v>
      </c>
      <c r="Q41" s="140">
        <v>11565</v>
      </c>
      <c r="R41" s="140">
        <v>-92348</v>
      </c>
      <c r="S41" s="140">
        <v>-1115245</v>
      </c>
      <c r="T41" s="140">
        <v>11465</v>
      </c>
      <c r="U41" s="140">
        <v>-332387</v>
      </c>
      <c r="V41" s="140">
        <v>24803</v>
      </c>
      <c r="W41" s="140">
        <v>-7532</v>
      </c>
      <c r="X41" s="140">
        <v>2606</v>
      </c>
      <c r="Y41" s="140">
        <v>49913</v>
      </c>
      <c r="Z41" s="140">
        <v>-39455</v>
      </c>
      <c r="AA41" s="140">
        <v>8968</v>
      </c>
      <c r="AB41" s="140">
        <v>3348</v>
      </c>
      <c r="AC41" s="140">
        <v>59071</v>
      </c>
      <c r="AD41" s="140">
        <v>-34416</v>
      </c>
    </row>
    <row r="42" spans="1:30" ht="15.75" thickTop="1" x14ac:dyDescent="0.25"/>
    <row r="43" spans="1:30" x14ac:dyDescent="0.25">
      <c r="K43" s="41"/>
      <c r="M43" s="41"/>
      <c r="O43" s="41"/>
    </row>
    <row r="44" spans="1:30" x14ac:dyDescent="0.25">
      <c r="C44" s="41"/>
      <c r="D44" s="41"/>
      <c r="K44" s="41"/>
      <c r="M44" s="41"/>
      <c r="O44" s="41"/>
    </row>
    <row r="45" spans="1:30" x14ac:dyDescent="0.25">
      <c r="K45" s="41"/>
      <c r="M45" s="41"/>
      <c r="O45" s="41"/>
    </row>
    <row r="46" spans="1:30" x14ac:dyDescent="0.25">
      <c r="K46" s="41"/>
      <c r="M46" s="41"/>
      <c r="O46" s="41"/>
    </row>
    <row r="47" spans="1:30" x14ac:dyDescent="0.25">
      <c r="K47" s="41"/>
      <c r="M47" s="41"/>
      <c r="O47" s="41"/>
    </row>
    <row r="48" spans="1:30" x14ac:dyDescent="0.25">
      <c r="K48" s="41"/>
      <c r="M48" s="41"/>
      <c r="O48" s="41"/>
    </row>
    <row r="49" spans="11:15" x14ac:dyDescent="0.25">
      <c r="K49" s="41"/>
      <c r="M49" s="41"/>
      <c r="O49" s="41"/>
    </row>
    <row r="50" spans="11:15" x14ac:dyDescent="0.25">
      <c r="K50" s="183"/>
      <c r="M50" s="183"/>
      <c r="O50" s="183"/>
    </row>
    <row r="51" spans="11:15" x14ac:dyDescent="0.25">
      <c r="K51" s="183"/>
      <c r="M51" s="183"/>
      <c r="O51" s="183"/>
    </row>
  </sheetData>
  <mergeCells count="8">
    <mergeCell ref="B9:B10"/>
    <mergeCell ref="E9:E10"/>
    <mergeCell ref="F9:F10"/>
    <mergeCell ref="H9:AD9"/>
    <mergeCell ref="C8:D8"/>
    <mergeCell ref="D9:D10"/>
    <mergeCell ref="C9:C10"/>
    <mergeCell ref="E8:F8"/>
  </mergeCells>
  <conditionalFormatting sqref="B11:F41">
    <cfRule type="expression" dxfId="15" priority="6">
      <formula>MOD(ROW(),2)=0</formula>
    </cfRule>
  </conditionalFormatting>
  <conditionalFormatting sqref="H12:H41">
    <cfRule type="expression" dxfId="14" priority="11">
      <formula>MOD(ROW(),2)=0</formula>
    </cfRule>
  </conditionalFormatting>
  <conditionalFormatting sqref="I11:AD41">
    <cfRule type="expression" dxfId="13" priority="16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Z69"/>
  <sheetViews>
    <sheetView showGridLines="0" showRowColHeaders="0" tabSelected="1" topLeftCell="A24" zoomScale="80" zoomScaleNormal="80" workbookViewId="0">
      <selection activeCell="C56" sqref="C5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40" customWidth="1"/>
    <col min="3" max="3" width="13.5703125" customWidth="1"/>
    <col min="4" max="4" width="17.85546875" customWidth="1"/>
    <col min="5" max="9" width="13.5703125" customWidth="1"/>
    <col min="10" max="10" width="11.5703125" customWidth="1"/>
    <col min="11" max="12" width="11.7109375" customWidth="1"/>
    <col min="13" max="15" width="10.5703125" bestFit="1" customWidth="1"/>
    <col min="16" max="16" width="10.42578125" customWidth="1"/>
    <col min="17" max="17" width="9.7109375" customWidth="1"/>
    <col min="18" max="18" width="10.7109375" customWidth="1"/>
    <col min="19" max="19" width="9.7109375" customWidth="1"/>
    <col min="20" max="20" width="10.85546875" customWidth="1"/>
    <col min="21" max="21" width="10.28515625" customWidth="1"/>
    <col min="22" max="23" width="9.85546875" customWidth="1"/>
    <col min="24" max="24" width="9.42578125" customWidth="1"/>
    <col min="25" max="26" width="10.5703125" bestFit="1" customWidth="1"/>
  </cols>
  <sheetData>
    <row r="4" spans="2:9" x14ac:dyDescent="0.25">
      <c r="B4" s="317"/>
      <c r="C4" s="317"/>
      <c r="D4" s="317"/>
      <c r="E4" s="317"/>
      <c r="F4" s="317"/>
      <c r="G4" s="317"/>
      <c r="H4" s="317"/>
      <c r="I4" s="317"/>
    </row>
    <row r="5" spans="2:9" x14ac:dyDescent="0.25">
      <c r="B5" s="317"/>
      <c r="C5" s="317"/>
      <c r="D5" s="317"/>
      <c r="E5" s="317"/>
      <c r="F5" s="317"/>
      <c r="G5" s="317"/>
      <c r="H5" s="317"/>
      <c r="I5" s="317"/>
    </row>
    <row r="6" spans="2:9" x14ac:dyDescent="0.25">
      <c r="B6" s="317"/>
      <c r="C6" s="317"/>
      <c r="D6" s="317"/>
      <c r="E6" s="317"/>
      <c r="F6" s="317"/>
      <c r="G6" s="317"/>
      <c r="H6" s="317"/>
      <c r="I6" s="317"/>
    </row>
    <row r="7" spans="2:9" ht="18.75" x14ac:dyDescent="0.25">
      <c r="B7" s="37"/>
      <c r="C7" s="37"/>
      <c r="D7" s="37"/>
      <c r="E7" s="37"/>
      <c r="F7" s="37"/>
      <c r="G7" s="37"/>
      <c r="H7" s="37"/>
      <c r="I7" s="37"/>
    </row>
    <row r="8" spans="2:9" ht="18.75" x14ac:dyDescent="0.25">
      <c r="B8" s="37"/>
      <c r="C8" s="37"/>
      <c r="D8" s="37"/>
      <c r="E8" s="37"/>
      <c r="F8" s="37"/>
      <c r="G8" s="37"/>
      <c r="H8" s="37"/>
      <c r="I8" s="37"/>
    </row>
    <row r="9" spans="2:9" ht="18.75" x14ac:dyDescent="0.25">
      <c r="B9" s="37"/>
      <c r="C9" s="37"/>
      <c r="D9" s="37"/>
      <c r="E9" s="37"/>
      <c r="F9" s="37"/>
      <c r="G9" s="37"/>
      <c r="H9" s="37"/>
      <c r="I9" s="37"/>
    </row>
    <row r="10" spans="2:9" x14ac:dyDescent="0.25">
      <c r="B10" s="4" t="s">
        <v>21</v>
      </c>
    </row>
    <row r="11" spans="2:9" ht="30" x14ac:dyDescent="0.25">
      <c r="B11" s="32" t="s">
        <v>128</v>
      </c>
      <c r="C11" s="36">
        <v>2026</v>
      </c>
      <c r="D11" s="36">
        <f>C11+1</f>
        <v>2027</v>
      </c>
      <c r="E11" s="36">
        <f t="shared" ref="E11:G11" si="0">D11+1</f>
        <v>2028</v>
      </c>
      <c r="F11" s="36">
        <f t="shared" si="0"/>
        <v>2029</v>
      </c>
      <c r="G11" s="36">
        <f t="shared" si="0"/>
        <v>2030</v>
      </c>
      <c r="H11" s="36" t="s">
        <v>331</v>
      </c>
      <c r="I11" s="36" t="s">
        <v>91</v>
      </c>
    </row>
    <row r="12" spans="2:9" x14ac:dyDescent="0.25">
      <c r="B12" s="13" t="s">
        <v>129</v>
      </c>
      <c r="C12" s="60"/>
      <c r="D12" s="60"/>
      <c r="E12" s="60"/>
      <c r="F12" s="60"/>
      <c r="G12" s="60"/>
      <c r="H12" s="60"/>
      <c r="I12" s="60"/>
    </row>
    <row r="13" spans="2:9" x14ac:dyDescent="0.25">
      <c r="B13" s="56" t="s">
        <v>130</v>
      </c>
      <c r="C13" s="64">
        <v>1177947</v>
      </c>
      <c r="D13" s="64" t="s">
        <v>59</v>
      </c>
      <c r="E13" s="64">
        <v>289586</v>
      </c>
      <c r="F13" s="64">
        <v>289586</v>
      </c>
      <c r="G13" s="64" t="s">
        <v>59</v>
      </c>
      <c r="H13" s="64">
        <v>6718599</v>
      </c>
      <c r="I13" s="64">
        <v>8475718</v>
      </c>
    </row>
    <row r="14" spans="2:9" x14ac:dyDescent="0.25">
      <c r="B14" s="56" t="s">
        <v>131</v>
      </c>
      <c r="C14" s="62">
        <v>1222015</v>
      </c>
      <c r="D14" s="62">
        <v>500000</v>
      </c>
      <c r="E14" s="62">
        <v>200000</v>
      </c>
      <c r="F14" s="62">
        <v>771500</v>
      </c>
      <c r="G14" s="62">
        <v>1071500</v>
      </c>
      <c r="H14" s="62">
        <v>2892000</v>
      </c>
      <c r="I14" s="62">
        <v>6657015</v>
      </c>
    </row>
    <row r="15" spans="2:9" x14ac:dyDescent="0.25">
      <c r="B15" s="13" t="s">
        <v>132</v>
      </c>
      <c r="C15" s="59">
        <v>2399962</v>
      </c>
      <c r="D15" s="59">
        <v>500000</v>
      </c>
      <c r="E15" s="59">
        <v>489586</v>
      </c>
      <c r="F15" s="59">
        <v>1061086</v>
      </c>
      <c r="G15" s="59">
        <v>1071500</v>
      </c>
      <c r="H15" s="59">
        <v>9610599</v>
      </c>
      <c r="I15" s="59">
        <v>15132733</v>
      </c>
    </row>
    <row r="16" spans="2:9" x14ac:dyDescent="0.25">
      <c r="B16" s="56" t="s">
        <v>133</v>
      </c>
      <c r="C16" s="14">
        <v>-2300</v>
      </c>
      <c r="D16" s="14">
        <v>-315</v>
      </c>
      <c r="E16" s="14">
        <v>-6509</v>
      </c>
      <c r="F16" s="14">
        <v>-8142</v>
      </c>
      <c r="G16" s="14">
        <v>-3774</v>
      </c>
      <c r="H16" s="14">
        <v>-206998</v>
      </c>
      <c r="I16" s="14">
        <v>-228038</v>
      </c>
    </row>
    <row r="17" spans="2:9" x14ac:dyDescent="0.25">
      <c r="B17" s="56" t="s">
        <v>134</v>
      </c>
      <c r="C17" s="62">
        <v>-1777</v>
      </c>
      <c r="D17" s="62" t="s">
        <v>59</v>
      </c>
      <c r="E17" s="62" t="s">
        <v>59</v>
      </c>
      <c r="F17" s="62">
        <v>-94</v>
      </c>
      <c r="G17" s="62">
        <v>-94</v>
      </c>
      <c r="H17" s="62">
        <v>-10642</v>
      </c>
      <c r="I17" s="62">
        <v>-12607</v>
      </c>
    </row>
    <row r="18" spans="2:9" ht="15.75" thickBot="1" x14ac:dyDescent="0.3">
      <c r="B18" s="13" t="s">
        <v>135</v>
      </c>
      <c r="C18" s="79">
        <v>2395885</v>
      </c>
      <c r="D18" s="79">
        <v>499685</v>
      </c>
      <c r="E18" s="79">
        <v>483077</v>
      </c>
      <c r="F18" s="79">
        <v>1052850</v>
      </c>
      <c r="G18" s="79">
        <v>1067632</v>
      </c>
      <c r="H18" s="79">
        <v>9392959</v>
      </c>
      <c r="I18" s="79">
        <v>14892088</v>
      </c>
    </row>
    <row r="19" spans="2:9" ht="15.75" thickTop="1" x14ac:dyDescent="0.25">
      <c r="B19" s="207"/>
      <c r="C19" s="207"/>
      <c r="D19" s="207"/>
      <c r="E19" s="207"/>
      <c r="F19" s="207"/>
      <c r="G19" s="207"/>
      <c r="H19" s="207"/>
      <c r="I19" s="207"/>
    </row>
    <row r="20" spans="2:9" x14ac:dyDescent="0.25">
      <c r="B20" s="207"/>
      <c r="C20" s="207"/>
      <c r="D20" s="207"/>
      <c r="E20" s="207"/>
      <c r="F20" s="207"/>
      <c r="G20" s="207"/>
      <c r="H20" s="207"/>
      <c r="I20" s="207"/>
    </row>
    <row r="21" spans="2:9" x14ac:dyDescent="0.25">
      <c r="C21" s="214"/>
      <c r="D21" s="214"/>
      <c r="E21" s="214"/>
      <c r="F21" s="214"/>
      <c r="G21" s="214"/>
      <c r="H21" s="214"/>
      <c r="I21" s="214"/>
    </row>
    <row r="22" spans="2:9" ht="15.75" thickBot="1" x14ac:dyDescent="0.3">
      <c r="B22" s="6" t="s">
        <v>21</v>
      </c>
      <c r="C22" s="2"/>
      <c r="D22" s="2"/>
    </row>
    <row r="23" spans="2:9" ht="15.75" thickBot="1" x14ac:dyDescent="0.3">
      <c r="B23" s="318" t="s">
        <v>136</v>
      </c>
      <c r="C23" s="319" t="s">
        <v>137</v>
      </c>
      <c r="D23" s="319" t="s">
        <v>138</v>
      </c>
      <c r="E23" s="321">
        <v>46022</v>
      </c>
      <c r="F23" s="322"/>
      <c r="G23" s="323"/>
      <c r="H23" s="152">
        <v>45657</v>
      </c>
    </row>
    <row r="24" spans="2:9" ht="30.75" thickBot="1" x14ac:dyDescent="0.3">
      <c r="B24" s="319"/>
      <c r="C24" s="320"/>
      <c r="D24" s="320"/>
      <c r="E24" s="71" t="s">
        <v>139</v>
      </c>
      <c r="F24" s="73" t="s">
        <v>140</v>
      </c>
      <c r="G24" s="73" t="s">
        <v>91</v>
      </c>
      <c r="H24" s="73" t="s">
        <v>91</v>
      </c>
    </row>
    <row r="25" spans="2:9" x14ac:dyDescent="0.25">
      <c r="B25" s="104"/>
      <c r="C25" s="105"/>
      <c r="D25" s="106"/>
      <c r="E25" s="107"/>
      <c r="F25" s="107"/>
      <c r="G25" s="107"/>
      <c r="H25" s="107"/>
    </row>
    <row r="26" spans="2:9" x14ac:dyDescent="0.25">
      <c r="B26" s="108" t="s">
        <v>141</v>
      </c>
      <c r="C26" s="105">
        <v>2025</v>
      </c>
      <c r="D26" s="109" t="s">
        <v>318</v>
      </c>
      <c r="E26" s="111" t="s">
        <v>59</v>
      </c>
      <c r="F26" s="111" t="s">
        <v>59</v>
      </c>
      <c r="G26" s="111" t="s">
        <v>59</v>
      </c>
      <c r="H26" s="111">
        <v>334188</v>
      </c>
      <c r="I26" s="12"/>
    </row>
    <row r="27" spans="2:9" x14ac:dyDescent="0.25">
      <c r="B27" s="108" t="s">
        <v>289</v>
      </c>
      <c r="C27" s="105">
        <v>2026</v>
      </c>
      <c r="D27" s="110" t="s">
        <v>319</v>
      </c>
      <c r="E27" s="107">
        <v>1067120</v>
      </c>
      <c r="F27" s="107"/>
      <c r="G27" s="107">
        <v>1067120</v>
      </c>
      <c r="H27" s="107" t="s">
        <v>59</v>
      </c>
      <c r="I27" s="12"/>
    </row>
    <row r="28" spans="2:9" x14ac:dyDescent="0.25">
      <c r="B28" s="108" t="s">
        <v>290</v>
      </c>
      <c r="C28" s="105">
        <v>2027</v>
      </c>
      <c r="D28" s="110" t="s">
        <v>320</v>
      </c>
      <c r="E28" s="107">
        <v>3335</v>
      </c>
      <c r="F28" s="107">
        <v>500000</v>
      </c>
      <c r="G28" s="107">
        <v>503335</v>
      </c>
      <c r="H28" s="107">
        <v>2048454</v>
      </c>
      <c r="I28" s="12"/>
    </row>
    <row r="29" spans="2:9" x14ac:dyDescent="0.25">
      <c r="B29" s="108" t="s">
        <v>291</v>
      </c>
      <c r="C29" s="105">
        <v>2029</v>
      </c>
      <c r="D29" s="110" t="s">
        <v>321</v>
      </c>
      <c r="E29" s="107">
        <v>1628</v>
      </c>
      <c r="F29" s="107">
        <v>579172</v>
      </c>
      <c r="G29" s="107">
        <v>580800</v>
      </c>
      <c r="H29" s="107">
        <v>502548</v>
      </c>
      <c r="I29" s="12"/>
    </row>
    <row r="30" spans="2:9" x14ac:dyDescent="0.25">
      <c r="B30" s="108" t="s">
        <v>292</v>
      </c>
      <c r="C30" s="105">
        <v>2026</v>
      </c>
      <c r="D30" s="106" t="s">
        <v>322</v>
      </c>
      <c r="E30" s="107">
        <v>1019131</v>
      </c>
      <c r="F30" s="107" t="s">
        <v>59</v>
      </c>
      <c r="G30" s="107">
        <v>1019131</v>
      </c>
      <c r="H30" s="107">
        <v>557412</v>
      </c>
      <c r="I30" s="12"/>
    </row>
    <row r="31" spans="2:9" x14ac:dyDescent="0.25">
      <c r="B31" s="108" t="s">
        <v>293</v>
      </c>
      <c r="C31" s="105">
        <v>2029</v>
      </c>
      <c r="D31" s="110" t="s">
        <v>323</v>
      </c>
      <c r="E31" s="107">
        <v>23017</v>
      </c>
      <c r="F31" s="107">
        <v>400000</v>
      </c>
      <c r="G31" s="107">
        <v>423017</v>
      </c>
      <c r="H31" s="107">
        <v>2030078</v>
      </c>
      <c r="I31" s="12"/>
    </row>
    <row r="32" spans="2:9" x14ac:dyDescent="0.25">
      <c r="B32" s="108" t="s">
        <v>294</v>
      </c>
      <c r="C32" s="105">
        <v>2034</v>
      </c>
      <c r="D32" s="110" t="s">
        <v>324</v>
      </c>
      <c r="E32" s="107">
        <v>39728</v>
      </c>
      <c r="F32" s="107">
        <v>1728381</v>
      </c>
      <c r="G32" s="107">
        <v>1768109</v>
      </c>
      <c r="H32" s="107">
        <v>417151</v>
      </c>
      <c r="I32" s="12"/>
    </row>
    <row r="33" spans="2:26" x14ac:dyDescent="0.25">
      <c r="B33" s="108" t="s">
        <v>295</v>
      </c>
      <c r="C33" s="105">
        <v>2031</v>
      </c>
      <c r="D33" s="110" t="s">
        <v>325</v>
      </c>
      <c r="E33" s="107">
        <v>43906</v>
      </c>
      <c r="F33" s="107">
        <v>1000000</v>
      </c>
      <c r="G33" s="107">
        <v>1043906</v>
      </c>
      <c r="H33" s="107">
        <v>1696909</v>
      </c>
      <c r="I33" s="12"/>
    </row>
    <row r="34" spans="2:26" x14ac:dyDescent="0.25">
      <c r="B34" s="108" t="s">
        <v>296</v>
      </c>
      <c r="C34" s="105">
        <v>2036</v>
      </c>
      <c r="D34" s="110" t="s">
        <v>326</v>
      </c>
      <c r="E34" s="107">
        <v>30462</v>
      </c>
      <c r="F34" s="107">
        <v>1591686</v>
      </c>
      <c r="G34" s="107">
        <v>1622148</v>
      </c>
      <c r="H34" s="107">
        <v>1028493</v>
      </c>
      <c r="I34" s="12"/>
    </row>
    <row r="35" spans="2:26" x14ac:dyDescent="0.25">
      <c r="B35" s="108" t="s">
        <v>297</v>
      </c>
      <c r="C35" s="105">
        <v>2032</v>
      </c>
      <c r="D35" s="110" t="s">
        <v>327</v>
      </c>
      <c r="E35" s="107">
        <v>73575</v>
      </c>
      <c r="F35" s="107">
        <v>1640000</v>
      </c>
      <c r="G35" s="107">
        <v>1713575</v>
      </c>
      <c r="H35" s="107">
        <v>1552871</v>
      </c>
    </row>
    <row r="36" spans="2:26" x14ac:dyDescent="0.25">
      <c r="B36" s="108" t="s">
        <v>298</v>
      </c>
      <c r="C36" s="105">
        <v>2040</v>
      </c>
      <c r="D36" s="110" t="s">
        <v>328</v>
      </c>
      <c r="E36" s="107">
        <v>19350</v>
      </c>
      <c r="F36" s="107">
        <v>884013</v>
      </c>
      <c r="G36" s="107">
        <v>903363</v>
      </c>
      <c r="H36" s="107" t="s">
        <v>59</v>
      </c>
    </row>
    <row r="37" spans="2:26" x14ac:dyDescent="0.25">
      <c r="B37" s="108" t="s">
        <v>299</v>
      </c>
      <c r="C37" s="105">
        <v>2030</v>
      </c>
      <c r="D37" s="110" t="s">
        <v>143</v>
      </c>
      <c r="E37" s="107">
        <v>35461</v>
      </c>
      <c r="F37" s="107">
        <v>1143000</v>
      </c>
      <c r="G37" s="107">
        <v>1178461</v>
      </c>
      <c r="H37" s="107" t="s">
        <v>59</v>
      </c>
    </row>
    <row r="38" spans="2:26" x14ac:dyDescent="0.25">
      <c r="B38" s="108" t="s">
        <v>300</v>
      </c>
      <c r="C38" s="105">
        <v>2032</v>
      </c>
      <c r="D38" s="110" t="s">
        <v>142</v>
      </c>
      <c r="E38" s="107">
        <v>23590</v>
      </c>
      <c r="F38" s="107">
        <v>752000</v>
      </c>
      <c r="G38" s="107">
        <v>775590</v>
      </c>
      <c r="H38" s="107" t="s">
        <v>59</v>
      </c>
    </row>
    <row r="39" spans="2:26" x14ac:dyDescent="0.25">
      <c r="B39" s="108" t="s">
        <v>316</v>
      </c>
      <c r="C39" s="105">
        <v>2037</v>
      </c>
      <c r="D39" s="110" t="s">
        <v>329</v>
      </c>
      <c r="E39" s="107">
        <v>15789</v>
      </c>
      <c r="F39" s="107">
        <v>2011614</v>
      </c>
      <c r="G39" s="107">
        <v>2027403</v>
      </c>
      <c r="H39" s="107" t="s">
        <v>59</v>
      </c>
    </row>
    <row r="40" spans="2:26" x14ac:dyDescent="0.25">
      <c r="B40" s="108" t="s">
        <v>317</v>
      </c>
      <c r="C40" s="105">
        <v>2040</v>
      </c>
      <c r="D40" s="110" t="s">
        <v>330</v>
      </c>
      <c r="E40" s="107">
        <v>3870</v>
      </c>
      <c r="F40" s="107">
        <v>502905</v>
      </c>
      <c r="G40" s="107">
        <v>506775</v>
      </c>
      <c r="H40" s="107"/>
    </row>
    <row r="41" spans="2:26" x14ac:dyDescent="0.25">
      <c r="B41" s="108" t="s">
        <v>301</v>
      </c>
      <c r="C41" s="105"/>
      <c r="D41" s="110"/>
      <c r="E41" s="107">
        <v>-1777</v>
      </c>
      <c r="F41" s="107">
        <v>-10830</v>
      </c>
      <c r="G41" s="107">
        <v>-12607</v>
      </c>
      <c r="H41" s="107">
        <v>-5326</v>
      </c>
      <c r="I41" s="12"/>
    </row>
    <row r="42" spans="2:26" x14ac:dyDescent="0.25">
      <c r="B42" s="108" t="s">
        <v>133</v>
      </c>
      <c r="C42" s="105"/>
      <c r="D42" s="110"/>
      <c r="E42" s="107">
        <v>-2300</v>
      </c>
      <c r="F42" s="107">
        <v>-225738</v>
      </c>
      <c r="G42" s="107">
        <v>-228038</v>
      </c>
      <c r="H42" s="107">
        <v>-125157</v>
      </c>
      <c r="I42" s="12"/>
    </row>
    <row r="43" spans="2:26" ht="15.75" thickBot="1" x14ac:dyDescent="0.3">
      <c r="B43" s="104" t="s">
        <v>91</v>
      </c>
      <c r="C43" s="150"/>
      <c r="D43" s="151"/>
      <c r="E43" s="202">
        <v>2395885</v>
      </c>
      <c r="F43" s="202">
        <v>12496203</v>
      </c>
      <c r="G43" s="202">
        <v>14892088</v>
      </c>
      <c r="H43" s="202">
        <v>10037621</v>
      </c>
      <c r="I43" s="12"/>
    </row>
    <row r="44" spans="2:26" ht="15.75" thickTop="1" x14ac:dyDescent="0.25">
      <c r="D44" s="207"/>
      <c r="E44" s="207"/>
      <c r="F44" s="207"/>
      <c r="G44" s="207"/>
      <c r="H44" s="207"/>
    </row>
    <row r="46" spans="2:26" x14ac:dyDescent="0.25">
      <c r="B46" s="173" t="s">
        <v>21</v>
      </c>
    </row>
    <row r="47" spans="2:26" x14ac:dyDescent="0.25">
      <c r="B47" s="174" t="s">
        <v>22</v>
      </c>
      <c r="C47" s="175">
        <v>2025</v>
      </c>
      <c r="D47" s="175" t="s">
        <v>144</v>
      </c>
      <c r="E47" s="175" t="s">
        <v>145</v>
      </c>
      <c r="F47" s="175" t="s">
        <v>27</v>
      </c>
      <c r="G47" s="175">
        <v>2024</v>
      </c>
      <c r="H47" s="175" t="s">
        <v>146</v>
      </c>
      <c r="I47" s="175" t="s">
        <v>147</v>
      </c>
      <c r="J47" s="175" t="s">
        <v>30</v>
      </c>
      <c r="K47" s="175">
        <v>2023</v>
      </c>
      <c r="L47" s="217" t="s">
        <v>148</v>
      </c>
      <c r="M47" s="217" t="s">
        <v>149</v>
      </c>
      <c r="N47" s="262" t="s">
        <v>34</v>
      </c>
      <c r="O47" s="262">
        <v>2022</v>
      </c>
      <c r="P47" s="263" t="s">
        <v>150</v>
      </c>
      <c r="Q47" s="217" t="s">
        <v>151</v>
      </c>
      <c r="R47" s="262" t="s">
        <v>38</v>
      </c>
      <c r="S47" s="262">
        <v>2021</v>
      </c>
      <c r="T47" s="263" t="s">
        <v>152</v>
      </c>
      <c r="U47" s="217" t="s">
        <v>153</v>
      </c>
      <c r="V47" s="262" t="s">
        <v>42</v>
      </c>
      <c r="W47" s="262">
        <v>2020</v>
      </c>
      <c r="X47" s="262" t="s">
        <v>154</v>
      </c>
      <c r="Y47" s="262" t="s">
        <v>155</v>
      </c>
      <c r="Z47" s="262" t="s">
        <v>156</v>
      </c>
    </row>
    <row r="48" spans="2:26" s="250" customFormat="1" x14ac:dyDescent="0.25">
      <c r="B48" s="247" t="s">
        <v>157</v>
      </c>
      <c r="C48" s="248">
        <v>0</v>
      </c>
      <c r="D48" s="248">
        <v>0</v>
      </c>
      <c r="E48" s="248">
        <v>0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9">
        <v>0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49">
        <v>0</v>
      </c>
      <c r="R48" s="249">
        <v>0</v>
      </c>
      <c r="S48" s="249">
        <v>0</v>
      </c>
      <c r="T48" s="249">
        <v>0</v>
      </c>
      <c r="U48" s="249">
        <v>0</v>
      </c>
      <c r="V48" s="249">
        <v>15454</v>
      </c>
      <c r="W48" s="249">
        <v>11725</v>
      </c>
      <c r="X48" s="249">
        <v>16112</v>
      </c>
      <c r="Y48" s="249">
        <v>12934</v>
      </c>
      <c r="Z48" s="249">
        <v>25961</v>
      </c>
    </row>
    <row r="49" spans="2:26" s="250" customFormat="1" x14ac:dyDescent="0.25">
      <c r="B49" s="247" t="s">
        <v>158</v>
      </c>
      <c r="C49" s="251">
        <v>0</v>
      </c>
      <c r="D49" s="251">
        <v>0</v>
      </c>
      <c r="E49" s="251">
        <v>0</v>
      </c>
      <c r="F49" s="251">
        <v>0</v>
      </c>
      <c r="G49" s="251">
        <v>0</v>
      </c>
      <c r="H49" s="251">
        <v>0</v>
      </c>
      <c r="I49" s="251">
        <v>0</v>
      </c>
      <c r="J49" s="251">
        <v>0</v>
      </c>
      <c r="K49" s="251">
        <v>0</v>
      </c>
      <c r="L49" s="251">
        <v>256</v>
      </c>
      <c r="M49" s="252">
        <v>765</v>
      </c>
      <c r="N49" s="252">
        <v>1573</v>
      </c>
      <c r="O49" s="252">
        <v>2380</v>
      </c>
      <c r="P49" s="252">
        <v>3188</v>
      </c>
      <c r="Q49" s="252">
        <v>3996</v>
      </c>
      <c r="R49" s="252">
        <v>4819</v>
      </c>
      <c r="S49" s="252">
        <v>5647</v>
      </c>
      <c r="T49" s="252">
        <v>6488</v>
      </c>
      <c r="U49" s="252">
        <v>7330</v>
      </c>
      <c r="V49" s="252">
        <v>8175</v>
      </c>
      <c r="W49" s="252">
        <v>9058</v>
      </c>
      <c r="X49" s="252">
        <v>10712</v>
      </c>
      <c r="Y49" s="252">
        <v>13899</v>
      </c>
      <c r="Z49" s="252">
        <v>17086</v>
      </c>
    </row>
    <row r="50" spans="2:26" s="250" customFormat="1" x14ac:dyDescent="0.25">
      <c r="B50" s="247" t="s">
        <v>159</v>
      </c>
      <c r="C50" s="253">
        <v>0</v>
      </c>
      <c r="D50" s="253">
        <v>0</v>
      </c>
      <c r="E50" s="253">
        <v>0</v>
      </c>
      <c r="F50" s="253">
        <v>0</v>
      </c>
      <c r="G50" s="253">
        <v>0</v>
      </c>
      <c r="H50" s="253">
        <v>0</v>
      </c>
      <c r="I50" s="253">
        <v>0</v>
      </c>
      <c r="J50" s="253">
        <v>0</v>
      </c>
      <c r="K50" s="254">
        <v>0</v>
      </c>
      <c r="L50" s="254">
        <v>256</v>
      </c>
      <c r="M50" s="254">
        <f t="shared" ref="M50:Z50" si="1">SUM(M48:M49)</f>
        <v>765</v>
      </c>
      <c r="N50" s="254">
        <f t="shared" si="1"/>
        <v>1573</v>
      </c>
      <c r="O50" s="254">
        <f t="shared" si="1"/>
        <v>2380</v>
      </c>
      <c r="P50" s="254">
        <f t="shared" si="1"/>
        <v>3188</v>
      </c>
      <c r="Q50" s="254">
        <f t="shared" si="1"/>
        <v>3996</v>
      </c>
      <c r="R50" s="254">
        <f t="shared" si="1"/>
        <v>4819</v>
      </c>
      <c r="S50" s="254">
        <f t="shared" si="1"/>
        <v>5647</v>
      </c>
      <c r="T50" s="254">
        <f t="shared" si="1"/>
        <v>6488</v>
      </c>
      <c r="U50" s="254">
        <f t="shared" si="1"/>
        <v>7330</v>
      </c>
      <c r="V50" s="254">
        <f t="shared" si="1"/>
        <v>23629</v>
      </c>
      <c r="W50" s="254">
        <f t="shared" si="1"/>
        <v>20783</v>
      </c>
      <c r="X50" s="254">
        <f t="shared" si="1"/>
        <v>26824</v>
      </c>
      <c r="Y50" s="254">
        <f t="shared" si="1"/>
        <v>26833</v>
      </c>
      <c r="Z50" s="254">
        <f t="shared" si="1"/>
        <v>43047</v>
      </c>
    </row>
    <row r="51" spans="2:26" s="250" customFormat="1" ht="21" customHeight="1" x14ac:dyDescent="0.25">
      <c r="B51" s="255" t="s">
        <v>160</v>
      </c>
      <c r="C51" s="256">
        <f>G43</f>
        <v>14892088</v>
      </c>
      <c r="D51" s="257">
        <v>12378020</v>
      </c>
      <c r="E51" s="256">
        <v>12333041</v>
      </c>
      <c r="F51" s="256">
        <v>12327207</v>
      </c>
      <c r="G51" s="256">
        <v>10037621</v>
      </c>
      <c r="H51" s="256">
        <v>9951674</v>
      </c>
      <c r="I51" s="256">
        <v>7381071</v>
      </c>
      <c r="J51" s="256">
        <v>7531748</v>
      </c>
      <c r="K51" s="256">
        <v>5887622</v>
      </c>
      <c r="L51" s="256">
        <v>6098912</v>
      </c>
      <c r="M51" s="256">
        <v>6078835</v>
      </c>
      <c r="N51" s="249">
        <v>4222674</v>
      </c>
      <c r="O51" s="249">
        <v>4573618</v>
      </c>
      <c r="P51" s="249">
        <v>4704336</v>
      </c>
      <c r="Q51" s="249">
        <v>4791291</v>
      </c>
      <c r="R51" s="249">
        <v>3868056</v>
      </c>
      <c r="S51" s="249">
        <v>4241514</v>
      </c>
      <c r="T51" s="249">
        <v>4279612</v>
      </c>
      <c r="U51" s="249">
        <v>4315216</v>
      </c>
      <c r="V51" s="249">
        <v>4397531</v>
      </c>
      <c r="W51" s="249">
        <v>5076457</v>
      </c>
      <c r="X51" s="249">
        <v>5121234</v>
      </c>
      <c r="Y51" s="249">
        <v>5183954</v>
      </c>
      <c r="Z51" s="249">
        <v>5210161</v>
      </c>
    </row>
    <row r="52" spans="2:26" s="250" customFormat="1" ht="15.75" thickBot="1" x14ac:dyDescent="0.3">
      <c r="B52" s="258" t="s">
        <v>161</v>
      </c>
      <c r="C52" s="259">
        <f>SUM(C48:C51)</f>
        <v>14892088</v>
      </c>
      <c r="D52" s="259">
        <v>12378020</v>
      </c>
      <c r="E52" s="259">
        <v>12333041</v>
      </c>
      <c r="F52" s="259">
        <v>12327207</v>
      </c>
      <c r="G52" s="259">
        <v>10037621</v>
      </c>
      <c r="H52" s="259">
        <v>9951674</v>
      </c>
      <c r="I52" s="259">
        <v>7381071</v>
      </c>
      <c r="J52" s="259">
        <v>7531748</v>
      </c>
      <c r="K52" s="259">
        <v>5887622</v>
      </c>
      <c r="L52" s="259">
        <v>6099168</v>
      </c>
      <c r="M52" s="259">
        <f t="shared" ref="M52:Z52" si="2">SUM(M50:M51)</f>
        <v>6079600</v>
      </c>
      <c r="N52" s="259">
        <f t="shared" si="2"/>
        <v>4224247</v>
      </c>
      <c r="O52" s="259">
        <f t="shared" si="2"/>
        <v>4575998</v>
      </c>
      <c r="P52" s="259">
        <f t="shared" si="2"/>
        <v>4707524</v>
      </c>
      <c r="Q52" s="259">
        <f t="shared" si="2"/>
        <v>4795287</v>
      </c>
      <c r="R52" s="259">
        <f t="shared" si="2"/>
        <v>3872875</v>
      </c>
      <c r="S52" s="259">
        <f t="shared" si="2"/>
        <v>4247161</v>
      </c>
      <c r="T52" s="259">
        <f t="shared" si="2"/>
        <v>4286100</v>
      </c>
      <c r="U52" s="259">
        <f t="shared" si="2"/>
        <v>4322546</v>
      </c>
      <c r="V52" s="259">
        <f t="shared" si="2"/>
        <v>4421160</v>
      </c>
      <c r="W52" s="259">
        <f t="shared" si="2"/>
        <v>5097240</v>
      </c>
      <c r="X52" s="259">
        <f t="shared" si="2"/>
        <v>5148058</v>
      </c>
      <c r="Y52" s="259">
        <f t="shared" si="2"/>
        <v>5210787</v>
      </c>
      <c r="Z52" s="259">
        <f t="shared" si="2"/>
        <v>5253208</v>
      </c>
    </row>
    <row r="53" spans="2:26" ht="15.75" thickTop="1" x14ac:dyDescent="0.25"/>
    <row r="54" spans="2:26" s="180" customFormat="1" x14ac:dyDescent="0.25">
      <c r="C54"/>
      <c r="D54"/>
      <c r="E54"/>
      <c r="F54"/>
      <c r="G54"/>
      <c r="H54"/>
      <c r="I54"/>
      <c r="J54"/>
      <c r="K54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</row>
    <row r="55" spans="2:26" s="180" customFormat="1" x14ac:dyDescent="0.25">
      <c r="C55"/>
      <c r="D55"/>
      <c r="E55"/>
      <c r="F55"/>
      <c r="G55"/>
      <c r="H55"/>
      <c r="I55"/>
      <c r="J55"/>
      <c r="K55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</row>
    <row r="56" spans="2:26" s="180" customFormat="1" x14ac:dyDescent="0.25">
      <c r="C56"/>
      <c r="D56"/>
      <c r="E56"/>
      <c r="F56"/>
      <c r="G56"/>
      <c r="H56"/>
      <c r="I56"/>
      <c r="J56"/>
      <c r="K56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</row>
    <row r="57" spans="2:26" s="180" customFormat="1" x14ac:dyDescent="0.25">
      <c r="C57"/>
      <c r="D57"/>
      <c r="E57"/>
      <c r="F57"/>
      <c r="G57"/>
      <c r="H57"/>
      <c r="I57"/>
      <c r="J57"/>
      <c r="K57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</row>
    <row r="58" spans="2:26" x14ac:dyDescent="0.25">
      <c r="B58" s="173" t="s">
        <v>21</v>
      </c>
    </row>
    <row r="59" spans="2:26" x14ac:dyDescent="0.25">
      <c r="B59" s="174" t="s">
        <v>22</v>
      </c>
      <c r="C59" s="175">
        <v>2025</v>
      </c>
      <c r="D59" s="175" t="s">
        <v>144</v>
      </c>
      <c r="E59" s="176" t="s">
        <v>145</v>
      </c>
      <c r="F59" s="176" t="s">
        <v>27</v>
      </c>
      <c r="G59" s="175">
        <v>2024</v>
      </c>
      <c r="H59" s="176" t="s">
        <v>146</v>
      </c>
      <c r="I59" s="175" t="s">
        <v>147</v>
      </c>
      <c r="J59" s="175" t="s">
        <v>30</v>
      </c>
      <c r="K59" s="175">
        <v>2023</v>
      </c>
      <c r="L59" s="217" t="s">
        <v>148</v>
      </c>
      <c r="M59" s="217" t="s">
        <v>149</v>
      </c>
      <c r="N59" s="262" t="s">
        <v>34</v>
      </c>
      <c r="O59" s="262">
        <v>2022</v>
      </c>
      <c r="P59" s="263" t="s">
        <v>150</v>
      </c>
      <c r="Q59" s="217" t="s">
        <v>151</v>
      </c>
      <c r="R59" s="262" t="s">
        <v>38</v>
      </c>
      <c r="S59" s="262">
        <v>2021</v>
      </c>
      <c r="T59" s="263" t="s">
        <v>152</v>
      </c>
      <c r="U59" s="217" t="s">
        <v>153</v>
      </c>
      <c r="V59" s="262" t="s">
        <v>42</v>
      </c>
      <c r="W59" s="262">
        <v>2020</v>
      </c>
      <c r="X59" s="262" t="s">
        <v>154</v>
      </c>
      <c r="Y59" s="262" t="s">
        <v>155</v>
      </c>
      <c r="Z59" s="262" t="s">
        <v>156</v>
      </c>
    </row>
    <row r="60" spans="2:26" s="250" customFormat="1" x14ac:dyDescent="0.25">
      <c r="B60" s="247" t="s">
        <v>162</v>
      </c>
      <c r="C60" s="251">
        <f>C52</f>
        <v>14892088</v>
      </c>
      <c r="D60" s="251">
        <f t="shared" ref="C60:Z60" si="3">D52</f>
        <v>12378020</v>
      </c>
      <c r="E60" s="251">
        <f t="shared" si="3"/>
        <v>12333041</v>
      </c>
      <c r="F60" s="251">
        <f t="shared" si="3"/>
        <v>12327207</v>
      </c>
      <c r="G60" s="251">
        <f t="shared" si="3"/>
        <v>10037621</v>
      </c>
      <c r="H60" s="251">
        <f t="shared" si="3"/>
        <v>9951674</v>
      </c>
      <c r="I60" s="251">
        <f t="shared" si="3"/>
        <v>7381071</v>
      </c>
      <c r="J60" s="251">
        <f t="shared" si="3"/>
        <v>7531748</v>
      </c>
      <c r="K60" s="251">
        <f t="shared" si="3"/>
        <v>5887622</v>
      </c>
      <c r="L60" s="251">
        <f t="shared" si="3"/>
        <v>6099168</v>
      </c>
      <c r="M60" s="251">
        <f t="shared" si="3"/>
        <v>6079600</v>
      </c>
      <c r="N60" s="251">
        <f t="shared" si="3"/>
        <v>4224247</v>
      </c>
      <c r="O60" s="251">
        <f t="shared" si="3"/>
        <v>4575998</v>
      </c>
      <c r="P60" s="251">
        <f t="shared" si="3"/>
        <v>4707524</v>
      </c>
      <c r="Q60" s="251">
        <f t="shared" si="3"/>
        <v>4795287</v>
      </c>
      <c r="R60" s="251">
        <f t="shared" si="3"/>
        <v>3872875</v>
      </c>
      <c r="S60" s="251">
        <f t="shared" si="3"/>
        <v>4247161</v>
      </c>
      <c r="T60" s="251">
        <f t="shared" si="3"/>
        <v>4286100</v>
      </c>
      <c r="U60" s="251">
        <f t="shared" si="3"/>
        <v>4322546</v>
      </c>
      <c r="V60" s="251">
        <f t="shared" si="3"/>
        <v>4421160</v>
      </c>
      <c r="W60" s="251">
        <f t="shared" si="3"/>
        <v>5097240</v>
      </c>
      <c r="X60" s="251">
        <f t="shared" si="3"/>
        <v>5148058</v>
      </c>
      <c r="Y60" s="251">
        <f t="shared" si="3"/>
        <v>5210787</v>
      </c>
      <c r="Z60" s="251">
        <f t="shared" si="3"/>
        <v>5253208</v>
      </c>
    </row>
    <row r="61" spans="2:26" s="250" customFormat="1" x14ac:dyDescent="0.25">
      <c r="B61" s="247" t="s">
        <v>163</v>
      </c>
      <c r="C61" s="260">
        <f>-'BP (Ativo)'!C12</f>
        <v>-918869</v>
      </c>
      <c r="D61" s="260">
        <v>-572790</v>
      </c>
      <c r="E61" s="260">
        <v>-1112412</v>
      </c>
      <c r="F61" s="260">
        <v>-1581388</v>
      </c>
      <c r="G61" s="260">
        <v>-951779</v>
      </c>
      <c r="H61" s="260">
        <v>-942081</v>
      </c>
      <c r="I61" s="260">
        <v>-610450</v>
      </c>
      <c r="J61" s="260">
        <v>-1234159</v>
      </c>
      <c r="K61" s="260">
        <v>-447967</v>
      </c>
      <c r="L61" s="260">
        <v>-983161</v>
      </c>
      <c r="M61" s="260">
        <f>-'BP (Ativo)'!M12</f>
        <v>-899048</v>
      </c>
      <c r="N61" s="260">
        <f>-'BP (Ativo)'!N12</f>
        <v>-440104</v>
      </c>
      <c r="O61" s="260">
        <f>-'BP (Ativo)'!O12</f>
        <v>-440700</v>
      </c>
      <c r="P61" s="260">
        <f>-'BP (Ativo)'!P12</f>
        <v>-571799</v>
      </c>
      <c r="Q61" s="260">
        <f>-'BP (Ativo)'!Q12</f>
        <v>-788847</v>
      </c>
      <c r="R61" s="260">
        <f>-'BP (Ativo)'!R12</f>
        <v>-346463</v>
      </c>
      <c r="S61" s="260">
        <f>-'BP (Ativo)'!S12</f>
        <v>-198694</v>
      </c>
      <c r="T61" s="260">
        <f>-'BP (Ativo)'!T12</f>
        <v>-204127</v>
      </c>
      <c r="U61" s="260">
        <f>-'BP (Ativo)'!U12</f>
        <v>-580741</v>
      </c>
      <c r="V61" s="260">
        <f>-'BP (Ativo)'!V12</f>
        <v>-691380</v>
      </c>
      <c r="W61" s="260">
        <f>-'BP (Ativo)'!W12</f>
        <v>-659045</v>
      </c>
      <c r="X61" s="260">
        <f>-'BP (Ativo)'!X12</f>
        <v>-819642</v>
      </c>
      <c r="Y61" s="260">
        <f>-'BP (Ativo)'!Y12</f>
        <v>-408447</v>
      </c>
      <c r="Z61" s="260">
        <f>-'BP (Ativo)'!Z12</f>
        <v>-292589</v>
      </c>
    </row>
    <row r="62" spans="2:26" s="250" customFormat="1" x14ac:dyDescent="0.25">
      <c r="B62" s="247" t="s">
        <v>164</v>
      </c>
      <c r="C62" s="260">
        <f>-'BP (Ativo)'!C13</f>
        <v>-349138</v>
      </c>
      <c r="D62" s="260">
        <v>-199982</v>
      </c>
      <c r="E62" s="260">
        <v>-579972</v>
      </c>
      <c r="F62" s="260">
        <v>-635053</v>
      </c>
      <c r="G62" s="260">
        <v>-163087</v>
      </c>
      <c r="H62" s="260">
        <v>-1689893</v>
      </c>
      <c r="I62" s="260">
        <v>-108858</v>
      </c>
      <c r="J62" s="260">
        <v>-435121</v>
      </c>
      <c r="K62" s="260">
        <v>-2781</v>
      </c>
      <c r="L62" s="260">
        <v>-247995</v>
      </c>
      <c r="M62" s="260">
        <f>-'BP (Ativo)'!M13-'BP (Ativo)'!M29</f>
        <v>-672888</v>
      </c>
      <c r="N62" s="260">
        <f>-'BP (Ativo)'!N13-'BP (Ativo)'!N29</f>
        <v>-1003</v>
      </c>
      <c r="O62" s="260">
        <f>-'BP (Ativo)'!O13-'BP (Ativo)'!O29</f>
        <v>-280769</v>
      </c>
      <c r="P62" s="260">
        <f>-'BP (Ativo)'!P13-'BP (Ativo)'!P29</f>
        <v>-914646</v>
      </c>
      <c r="Q62" s="260">
        <f>-'BP (Ativo)'!Q13-'BP (Ativo)'!Q29</f>
        <v>-588085</v>
      </c>
      <c r="R62" s="260">
        <f>-'BP (Ativo)'!R13-'BP (Ativo)'!R29</f>
        <v>-2604</v>
      </c>
      <c r="S62" s="260">
        <f>-'BP (Ativo)'!S13-'BP (Ativo)'!S29</f>
        <v>-411368</v>
      </c>
      <c r="T62" s="260">
        <f>-'BP (Ativo)'!T13-'BP (Ativo)'!T29</f>
        <v>-1196634</v>
      </c>
      <c r="U62" s="260">
        <f>-'BP (Ativo)'!U13-'BP (Ativo)'!U29</f>
        <v>-1467445</v>
      </c>
      <c r="V62" s="260">
        <f>-'BP (Ativo)'!V13-'BP (Ativo)'!V29</f>
        <v>-1574805</v>
      </c>
      <c r="W62" s="260">
        <f>-'BP (Ativo)'!W13-'BP (Ativo)'!W29</f>
        <v>-2576490</v>
      </c>
      <c r="X62" s="260">
        <f>-'BP (Ativo)'!X13-'BP (Ativo)'!X29</f>
        <v>-2451964</v>
      </c>
      <c r="Y62" s="260">
        <f>-'BP (Ativo)'!Y13-'BP (Ativo)'!Y29</f>
        <v>-1480518</v>
      </c>
      <c r="Z62" s="260">
        <f>-'BP (Ativo)'!Z13-'BP (Ativo)'!Z29</f>
        <v>-926978</v>
      </c>
    </row>
    <row r="63" spans="2:26" s="250" customFormat="1" ht="15.75" thickBot="1" x14ac:dyDescent="0.3">
      <c r="B63" s="258" t="s">
        <v>165</v>
      </c>
      <c r="C63" s="261">
        <f>SUM(C60:C62)</f>
        <v>13624081</v>
      </c>
      <c r="D63" s="261">
        <f t="shared" ref="D63:L63" si="4">SUM(D60:D62)</f>
        <v>11605248</v>
      </c>
      <c r="E63" s="261">
        <f t="shared" si="4"/>
        <v>10640657</v>
      </c>
      <c r="F63" s="261">
        <f t="shared" si="4"/>
        <v>10110766</v>
      </c>
      <c r="G63" s="261">
        <f t="shared" si="4"/>
        <v>8922755</v>
      </c>
      <c r="H63" s="261">
        <f t="shared" si="4"/>
        <v>7319700</v>
      </c>
      <c r="I63" s="261">
        <f t="shared" si="4"/>
        <v>6661763</v>
      </c>
      <c r="J63" s="261">
        <f t="shared" si="4"/>
        <v>5862468</v>
      </c>
      <c r="K63" s="261">
        <f t="shared" si="4"/>
        <v>5436874</v>
      </c>
      <c r="L63" s="261">
        <f t="shared" si="4"/>
        <v>4868012</v>
      </c>
      <c r="M63" s="261">
        <f t="shared" ref="M63:Z63" si="5">SUM(M60:M62)</f>
        <v>4507664</v>
      </c>
      <c r="N63" s="261">
        <f t="shared" si="5"/>
        <v>3783140</v>
      </c>
      <c r="O63" s="261">
        <f t="shared" si="5"/>
        <v>3854529</v>
      </c>
      <c r="P63" s="261">
        <f t="shared" si="5"/>
        <v>3221079</v>
      </c>
      <c r="Q63" s="261">
        <f t="shared" si="5"/>
        <v>3418355</v>
      </c>
      <c r="R63" s="261">
        <f t="shared" si="5"/>
        <v>3523808</v>
      </c>
      <c r="S63" s="261">
        <f t="shared" si="5"/>
        <v>3637099</v>
      </c>
      <c r="T63" s="261">
        <f t="shared" si="5"/>
        <v>2885339</v>
      </c>
      <c r="U63" s="261">
        <f t="shared" si="5"/>
        <v>2274360</v>
      </c>
      <c r="V63" s="261">
        <f t="shared" si="5"/>
        <v>2154975</v>
      </c>
      <c r="W63" s="261">
        <f t="shared" si="5"/>
        <v>1861705</v>
      </c>
      <c r="X63" s="261">
        <f t="shared" si="5"/>
        <v>1876452</v>
      </c>
      <c r="Y63" s="261">
        <f t="shared" si="5"/>
        <v>3321822</v>
      </c>
      <c r="Z63" s="261">
        <f t="shared" si="5"/>
        <v>4033641</v>
      </c>
    </row>
    <row r="64" spans="2:26" ht="15.75" thickTop="1" x14ac:dyDescent="0.25"/>
    <row r="65" spans="2:24" s="180" customFormat="1" ht="11.25" x14ac:dyDescent="0.2">
      <c r="B65" s="177"/>
      <c r="C65" s="215"/>
      <c r="D65" s="215"/>
      <c r="E65" s="215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</row>
    <row r="66" spans="2:24" s="180" customFormat="1" ht="11.25" x14ac:dyDescent="0.2">
      <c r="C66" s="215"/>
      <c r="D66" s="215"/>
      <c r="E66" s="215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</row>
    <row r="67" spans="2:24" x14ac:dyDescent="0.25">
      <c r="C67" s="214"/>
      <c r="D67" s="214"/>
      <c r="E67" s="214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</row>
    <row r="68" spans="2:24" x14ac:dyDescent="0.25"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</row>
    <row r="69" spans="2:24" x14ac:dyDescent="0.25">
      <c r="C69" s="181"/>
    </row>
  </sheetData>
  <mergeCells count="5">
    <mergeCell ref="B4:I6"/>
    <mergeCell ref="B23:B24"/>
    <mergeCell ref="C23:C24"/>
    <mergeCell ref="D23:D24"/>
    <mergeCell ref="E23:G23"/>
  </mergeCells>
  <conditionalFormatting sqref="B12:I18 B25:H43 B51">
    <cfRule type="expression" dxfId="12" priority="13">
      <formula>MOD(ROW(),2)=0</formula>
    </cfRule>
  </conditionalFormatting>
  <conditionalFormatting sqref="B48:Z50 C51 E51:Z51 B52:Z52 B60:Z63">
    <cfRule type="expression" dxfId="11" priority="14">
      <formula>MOD(ROW(),2)=0</formula>
    </cfRule>
  </conditionalFormatting>
  <conditionalFormatting sqref="C21:I21">
    <cfRule type="cellIs" dxfId="10" priority="17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B7:D22"/>
  <sheetViews>
    <sheetView showGridLines="0" showRowColHeaders="0" topLeftCell="A9" zoomScale="85" zoomScaleNormal="85" workbookViewId="0">
      <selection activeCell="D16" sqref="D16"/>
    </sheetView>
  </sheetViews>
  <sheetFormatPr defaultColWidth="9.140625" defaultRowHeight="15" x14ac:dyDescent="0.25"/>
  <cols>
    <col min="1" max="1" width="13.7109375" style="22" customWidth="1"/>
    <col min="2" max="2" width="49.7109375" style="22" customWidth="1"/>
    <col min="3" max="4" width="22.28515625" style="22" customWidth="1"/>
    <col min="5" max="5" width="18.42578125" style="22" customWidth="1"/>
    <col min="6" max="7" width="9.140625" style="22" customWidth="1"/>
    <col min="8" max="16384" width="9.140625" style="22"/>
  </cols>
  <sheetData>
    <row r="7" spans="2:4" x14ac:dyDescent="0.25">
      <c r="B7" s="6" t="s">
        <v>166</v>
      </c>
      <c r="C7" s="3"/>
      <c r="D7" s="3"/>
    </row>
    <row r="8" spans="2:4" x14ac:dyDescent="0.25">
      <c r="B8" s="324" t="s">
        <v>167</v>
      </c>
      <c r="C8" s="130" t="s">
        <v>168</v>
      </c>
    </row>
    <row r="9" spans="2:4" ht="21.6" customHeight="1" x14ac:dyDescent="0.25">
      <c r="B9" s="324"/>
      <c r="C9" s="130">
        <v>2025</v>
      </c>
    </row>
    <row r="10" spans="2:4" ht="17.45" customHeight="1" x14ac:dyDescent="0.25">
      <c r="B10" s="19" t="s">
        <v>169</v>
      </c>
      <c r="C10" s="95">
        <v>411</v>
      </c>
    </row>
    <row r="11" spans="2:4" ht="17.45" customHeight="1" x14ac:dyDescent="0.25">
      <c r="B11" s="24"/>
      <c r="C11" s="96"/>
    </row>
    <row r="12" spans="2:4" ht="17.45" customHeight="1" x14ac:dyDescent="0.25">
      <c r="B12" s="19" t="s">
        <v>170</v>
      </c>
      <c r="C12" s="95">
        <v>461</v>
      </c>
    </row>
    <row r="13" spans="2:4" ht="17.45" customHeight="1" x14ac:dyDescent="0.25">
      <c r="B13" s="24"/>
      <c r="C13" s="96"/>
    </row>
    <row r="14" spans="2:4" ht="17.45" customHeight="1" x14ac:dyDescent="0.25">
      <c r="B14" s="19" t="s">
        <v>171</v>
      </c>
      <c r="C14" s="95">
        <v>5076</v>
      </c>
    </row>
    <row r="15" spans="2:4" ht="17.45" customHeight="1" x14ac:dyDescent="0.25">
      <c r="B15" s="24"/>
      <c r="C15" s="96"/>
    </row>
    <row r="16" spans="2:4" ht="17.45" customHeight="1" x14ac:dyDescent="0.25">
      <c r="B16" s="25" t="s">
        <v>172</v>
      </c>
      <c r="C16" s="26">
        <v>680</v>
      </c>
    </row>
    <row r="17" spans="2:3" ht="17.45" customHeight="1" x14ac:dyDescent="0.25">
      <c r="B17" s="24" t="s">
        <v>173</v>
      </c>
      <c r="C17" s="44">
        <v>314</v>
      </c>
    </row>
    <row r="18" spans="2:3" ht="17.45" customHeight="1" x14ac:dyDescent="0.25">
      <c r="B18" s="24" t="s">
        <v>174</v>
      </c>
      <c r="C18" s="44">
        <v>361</v>
      </c>
    </row>
    <row r="19" spans="2:3" ht="17.45" customHeight="1" x14ac:dyDescent="0.25">
      <c r="B19" s="19" t="s">
        <v>175</v>
      </c>
      <c r="C19" s="26">
        <f>C16+C14+C12+C10</f>
        <v>6628</v>
      </c>
    </row>
    <row r="20" spans="2:3" ht="17.45" customHeight="1" x14ac:dyDescent="0.25">
      <c r="C20" s="23"/>
    </row>
    <row r="21" spans="2:3" x14ac:dyDescent="0.25">
      <c r="C21" s="23"/>
    </row>
    <row r="22" spans="2:3" ht="23.25" x14ac:dyDescent="0.35">
      <c r="B22" s="153" t="s">
        <v>176</v>
      </c>
    </row>
  </sheetData>
  <mergeCells count="1">
    <mergeCell ref="B8:B9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77336E86CA884C984931D476A95988" ma:contentTypeVersion="5" ma:contentTypeDescription="Crie um novo documento." ma:contentTypeScope="" ma:versionID="609950d9a2fa93632028ff5ccf826d40">
  <xsd:schema xmlns:xsd="http://www.w3.org/2001/XMLSchema" xmlns:xs="http://www.w3.org/2001/XMLSchema" xmlns:p="http://schemas.microsoft.com/office/2006/metadata/properties" xmlns:ns3="daca476d-6913-408b-91cb-c2b9602222af" targetNamespace="http://schemas.microsoft.com/office/2006/metadata/properties" ma:root="true" ma:fieldsID="dc8a9901df052a8d3fb01708517571d7" ns3:_="">
    <xsd:import namespace="daca476d-6913-408b-91cb-c2b9602222a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a476d-6913-408b-91cb-c2b9602222a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ca476d-6913-408b-91cb-c2b9602222af" xsi:nil="true"/>
  </documentManagement>
</p:properties>
</file>

<file path=customXml/itemProps1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136FA3-2669-4A1F-950A-A7B331459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ca476d-6913-408b-91cb-c2b960222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AD7FE5-7764-4E10-958C-581940CDE7C1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daca476d-6913-408b-91cb-c2b9602222af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5</vt:i4>
      </vt:variant>
    </vt:vector>
  </HeadingPairs>
  <TitlesOfParts>
    <vt:vector size="19" baseType="lpstr">
      <vt:lpstr>Cemig D (Sumário)</vt:lpstr>
      <vt:lpstr>Balanço de Energia</vt:lpstr>
      <vt:lpstr>Venda de energia por classe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DANIEL PIMENTA LACERDA</cp:lastModifiedBy>
  <cp:revision/>
  <dcterms:created xsi:type="dcterms:W3CDTF">2020-11-04T13:02:04Z</dcterms:created>
  <dcterms:modified xsi:type="dcterms:W3CDTF">2026-03-27T19:54:52Z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1447362954</vt:lpwstr>
  </property>
  <property fmtid="{D5CDD505-2E9C-101B-9397-08002B2CF9AE}" pid="3" name="EcoUpdateMessage">
    <vt:lpwstr>2025/11/11-21:15:54</vt:lpwstr>
  </property>
  <property fmtid="{D5CDD505-2E9C-101B-9397-08002B2CF9AE}" pid="4" name="EcoUpdateStatus">
    <vt:lpwstr>2025-11-10=BRA:St,ME,Fd,TP;USA:St;ARG:Fd;MEX:St,ME,Fd,TP;CHL:Fd;COL:St,ME;PER:St,ME,Fd|2025-11-11=USA:ME;ARG:St,ME,TP;CHL:St,ME;COL:Fd;SAU:St|2022-10-17=USA:TP|2021-11-17=CHL:TP|2014-02-26=VEN:St|2002-11-08=JPN:St|2025-11-04=GBR:St,ME|2016-08-18=NNN:St|2025-11-07=PER:TP|2007-01-31=ESP:St|2003-01-29=CHN:St|2003-01-28=TWN:St|2003-01-30=HKG:St;KOR:St|2023-01-19=OTH:St|2025-06-24=PAN:St|2024-06-24=SAU:ME</vt:lpwstr>
  </property>
  <property fmtid="{D5CDD505-2E9C-101B-9397-08002B2CF9AE}" pid="5" name="ContentTypeId">
    <vt:lpwstr>0x010100B877336E86CA884C984931D476A95988</vt:lpwstr>
  </property>
  <property fmtid="{D5CDD505-2E9C-101B-9397-08002B2CF9AE}" pid="6" name="MediaServiceImageTags">
    <vt:lpwstr/>
  </property>
</Properties>
</file>