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cemigbr.sharepoint.com/sites/RI905/Documentos Compartilhados/MERCADO INVESTIDOR/Informações Trimestrais RI/2025/Informações Trimestrais 4T25/DF/Planilhas Interativas/"/>
    </mc:Choice>
  </mc:AlternateContent>
  <xr:revisionPtr revIDLastSave="2171" documentId="13_ncr:1_{A548E7B3-53A4-4FDA-BFC3-39919141DED8}" xr6:coauthVersionLast="47" xr6:coauthVersionMax="47" xr10:uidLastSave="{41690283-9D8C-4506-BC23-53C6F1260292}"/>
  <bookViews>
    <workbookView xWindow="20370" yWindow="-120" windowWidth="19440" windowHeight="14880" xr2:uid="{9CC1BF97-8AB1-46FB-9144-397EABFBD0F3}"/>
  </bookViews>
  <sheets>
    <sheet name="Cemig GT (Sumário)" sheetId="1" r:id="rId1"/>
    <sheet name="Balanço de Energia" sheetId="5" r:id="rId2"/>
    <sheet name="Venda de energia por classe" sheetId="6" r:id="rId3"/>
    <sheet name="Receita" sheetId="9" r:id="rId4"/>
    <sheet name="Custos e Despesas" sheetId="10" r:id="rId5"/>
    <sheet name="Resultado Financeiro" sheetId="12" r:id="rId6"/>
    <sheet name="Endividamento" sheetId="13" r:id="rId7"/>
    <sheet name="Investimentos" sheetId="14" r:id="rId8"/>
    <sheet name="BP (Ativo)" sheetId="15" r:id="rId9"/>
    <sheet name="BP (Passivo)" sheetId="16" r:id="rId10"/>
    <sheet name="LAJIDA" sheetId="11" r:id="rId11"/>
    <sheet name="DRE" sheetId="17" r:id="rId12"/>
    <sheet name="DFC" sheetId="18" r:id="rId13"/>
  </sheets>
  <externalReferences>
    <externalReference r:id="rId14"/>
    <externalReference r:id="rId15"/>
  </externalReferences>
  <definedNames>
    <definedName name="_xlnm._FilterDatabase" localSheetId="1" hidden="1">'Balanço de Energia'!$B$27:$B$31</definedName>
    <definedName name="_xlnm._FilterDatabase" localSheetId="12" hidden="1">DFC!$F$8:$H$74</definedName>
    <definedName name="_Hlk160453777" localSheetId="4">'Custos e Despesas'!$B$15</definedName>
    <definedName name="_Toc229977613" localSheetId="12">DFC!#REF!</definedName>
    <definedName name="_Toc282006926" localSheetId="9">'BP (Passivo)'!$B$7</definedName>
    <definedName name="_Toc282006927" localSheetId="9">'BP (Passivo)'!$B$8</definedName>
    <definedName name="_Toc288721758" localSheetId="4">'Custos e Despesas'!#REF!</definedName>
    <definedName name="_Toc288721760" localSheetId="4">'Custos e Despesas'!#REF!</definedName>
    <definedName name="_xlcn.WorksheetConnection_teste_atualizado1.xlsmTabela290620161" hidden="1">[1]!Tabela30102017[#Data]</definedName>
    <definedName name="_xlcn.WorksheetConnection_teste_atualizado1.xlsxTabela11" hidden="1">[1]!Tabela1[#Data]</definedName>
    <definedName name="Tabela20042017">[1]!Tabela301011121314[#Data]</definedName>
    <definedName name="Tabela29062016">[1]!Tabela301011121314[#Data]</definedName>
    <definedName name="Tabela31032017">[1]!Tabela301011121314[#Data]</definedName>
    <definedName name="Timeline_Operação_Comercial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2" l="1"/>
  <c r="F36" i="12"/>
  <c r="D36" i="12"/>
  <c r="C36" i="12"/>
  <c r="D35" i="12"/>
  <c r="C35" i="12"/>
  <c r="D22" i="12"/>
  <c r="C22" i="12"/>
  <c r="D45" i="17"/>
  <c r="C45" i="17"/>
  <c r="D43" i="17"/>
  <c r="C43" i="17"/>
  <c r="D39" i="17"/>
  <c r="C39" i="17"/>
  <c r="D37" i="17"/>
  <c r="D33" i="17"/>
  <c r="C33" i="17"/>
  <c r="D28" i="17"/>
  <c r="D20" i="17"/>
  <c r="C20" i="17"/>
  <c r="D18" i="17"/>
  <c r="E37" i="10" l="1"/>
  <c r="E22" i="6"/>
  <c r="E27" i="12" l="1"/>
  <c r="F36" i="10"/>
  <c r="F30" i="10"/>
  <c r="F37" i="10" l="1"/>
  <c r="H23" i="6"/>
  <c r="H21" i="6"/>
  <c r="H20" i="6"/>
  <c r="H18" i="6"/>
  <c r="H17" i="6"/>
  <c r="H16" i="6"/>
  <c r="H15" i="6"/>
  <c r="H14" i="6"/>
  <c r="J44" i="6"/>
  <c r="I44" i="6"/>
  <c r="E44" i="6"/>
  <c r="J43" i="6"/>
  <c r="J42" i="6"/>
  <c r="I42" i="6"/>
  <c r="E42" i="6"/>
  <c r="J41" i="6"/>
  <c r="I41" i="6"/>
  <c r="E41" i="6"/>
  <c r="J40" i="6"/>
  <c r="J39" i="6"/>
  <c r="I39" i="6"/>
  <c r="E39" i="6"/>
  <c r="J38" i="6"/>
  <c r="I38" i="6"/>
  <c r="E38" i="6"/>
  <c r="J37" i="6"/>
  <c r="I37" i="6"/>
  <c r="E37" i="6"/>
  <c r="J36" i="6"/>
  <c r="I36" i="6"/>
  <c r="E36" i="6"/>
  <c r="J35" i="6"/>
  <c r="I35" i="6"/>
  <c r="E35" i="6"/>
  <c r="C58" i="13" l="1"/>
  <c r="C61" i="13" s="1"/>
  <c r="C59" i="13"/>
  <c r="C60" i="13"/>
  <c r="C57" i="13"/>
  <c r="I17" i="13"/>
  <c r="C17" i="13"/>
  <c r="E14" i="13"/>
  <c r="F14" i="13" s="1"/>
  <c r="G14" i="13" s="1"/>
  <c r="D14" i="13"/>
  <c r="L48" i="13"/>
  <c r="M48" i="13"/>
  <c r="N48" i="13"/>
  <c r="O48" i="13"/>
  <c r="P48" i="13"/>
  <c r="H30" i="10"/>
  <c r="H37" i="10" l="1"/>
  <c r="E14" i="6"/>
  <c r="E23" i="6"/>
  <c r="E21" i="6"/>
  <c r="E20" i="6"/>
  <c r="E15" i="6"/>
  <c r="E16" i="6"/>
  <c r="E17" i="6"/>
  <c r="E18" i="6"/>
  <c r="N23" i="6"/>
  <c r="N21" i="6"/>
  <c r="N18" i="6"/>
  <c r="N17" i="6"/>
  <c r="N16" i="6"/>
  <c r="I35" i="12"/>
  <c r="I22" i="12"/>
  <c r="I30" i="10"/>
  <c r="I37" i="10" s="1"/>
  <c r="J22" i="6"/>
  <c r="J20" i="6"/>
  <c r="I20" i="6"/>
  <c r="I17" i="6"/>
  <c r="J23" i="6"/>
  <c r="I23" i="6"/>
  <c r="J21" i="6"/>
  <c r="I21" i="6"/>
  <c r="J18" i="6"/>
  <c r="I18" i="6"/>
  <c r="J17" i="6"/>
  <c r="J16" i="6"/>
  <c r="I16" i="6"/>
  <c r="J15" i="6"/>
  <c r="I15" i="6"/>
  <c r="J14" i="6"/>
  <c r="I14" i="6"/>
  <c r="J19" i="6"/>
  <c r="D49" i="17"/>
  <c r="C49" i="17"/>
  <c r="C48" i="17"/>
  <c r="K48" i="17"/>
  <c r="L48" i="17"/>
  <c r="M48" i="17"/>
  <c r="N48" i="17"/>
  <c r="K50" i="17"/>
  <c r="L50" i="17"/>
  <c r="M50" i="17"/>
  <c r="N50" i="17"/>
  <c r="K51" i="17"/>
  <c r="L51" i="17"/>
  <c r="M51" i="17"/>
  <c r="N51" i="17"/>
  <c r="K52" i="17"/>
  <c r="N52" i="17"/>
  <c r="K53" i="17"/>
  <c r="N53" i="17"/>
  <c r="K54" i="17"/>
  <c r="L54" i="17"/>
  <c r="M54" i="17"/>
  <c r="N54" i="17"/>
  <c r="K55" i="17"/>
  <c r="L55" i="17"/>
  <c r="N55" i="17"/>
  <c r="J55" i="17"/>
  <c r="I55" i="17"/>
  <c r="J54" i="17"/>
  <c r="I54" i="17"/>
  <c r="J53" i="17"/>
  <c r="I53" i="17"/>
  <c r="J52" i="17"/>
  <c r="I52" i="17"/>
  <c r="J51" i="17"/>
  <c r="I51" i="17"/>
  <c r="J50" i="17"/>
  <c r="I50" i="17"/>
  <c r="J48" i="17"/>
  <c r="I48" i="17"/>
  <c r="D50" i="17"/>
  <c r="D51" i="17"/>
  <c r="D48" i="17"/>
  <c r="C50" i="17"/>
  <c r="C51" i="17"/>
  <c r="E37" i="16"/>
  <c r="E24" i="16"/>
  <c r="E31" i="15"/>
  <c r="E47" i="15"/>
  <c r="E24" i="15"/>
  <c r="E28" i="15" s="1"/>
  <c r="D55" i="17"/>
  <c r="D54" i="17"/>
  <c r="D53" i="17"/>
  <c r="D52" i="17"/>
  <c r="C55" i="17"/>
  <c r="C54" i="17"/>
  <c r="C53" i="17"/>
  <c r="C52" i="17"/>
  <c r="E48" i="15" l="1"/>
  <c r="I36" i="12"/>
  <c r="E38" i="16"/>
  <c r="J30" i="10"/>
  <c r="J37" i="10" l="1"/>
  <c r="K36" i="10" l="1"/>
  <c r="K30" i="10"/>
  <c r="K37" i="10" l="1"/>
  <c r="T21" i="6"/>
  <c r="T23" i="6"/>
  <c r="T20" i="6"/>
  <c r="T18" i="6"/>
  <c r="T17" i="6"/>
  <c r="T16" i="6"/>
  <c r="T15" i="6"/>
  <c r="T14" i="6"/>
  <c r="W23" i="6" l="1"/>
  <c r="W21" i="6"/>
  <c r="W20" i="6"/>
  <c r="W18" i="6"/>
  <c r="W17" i="6"/>
  <c r="W16" i="6"/>
  <c r="W15" i="6"/>
  <c r="W14" i="6"/>
  <c r="P15" i="11"/>
  <c r="L36" i="10" l="1"/>
  <c r="L30" i="10"/>
  <c r="L37" i="10" l="1"/>
  <c r="AI23" i="6" l="1"/>
  <c r="AI21" i="6"/>
  <c r="AI20" i="6"/>
  <c r="AI18" i="6"/>
  <c r="AI16" i="6"/>
  <c r="AI15" i="6"/>
  <c r="AI14" i="6"/>
  <c r="Z23" i="6"/>
  <c r="Z21" i="6"/>
  <c r="Z18" i="6"/>
  <c r="Z17" i="6"/>
  <c r="Z16" i="6"/>
  <c r="Z15" i="6"/>
  <c r="Z14" i="6"/>
  <c r="K59" i="13" l="1"/>
  <c r="L59" i="13"/>
  <c r="M59" i="13"/>
  <c r="N59" i="13"/>
  <c r="O59" i="13"/>
  <c r="P59" i="13"/>
  <c r="Q59" i="13"/>
  <c r="R59" i="13"/>
  <c r="S59" i="13"/>
  <c r="T59" i="13"/>
  <c r="U59" i="13"/>
  <c r="V59" i="13"/>
  <c r="W59" i="13"/>
  <c r="X59" i="13"/>
  <c r="Y59" i="13"/>
  <c r="Z59" i="13"/>
  <c r="K58" i="13"/>
  <c r="L58" i="13"/>
  <c r="M58" i="13"/>
  <c r="N58" i="13"/>
  <c r="O58" i="13"/>
  <c r="P58" i="13"/>
  <c r="Q58" i="13"/>
  <c r="R58" i="13"/>
  <c r="S58" i="13"/>
  <c r="T58" i="13"/>
  <c r="U58" i="13"/>
  <c r="V58" i="13"/>
  <c r="W58" i="13"/>
  <c r="X58" i="13"/>
  <c r="Y58" i="13"/>
  <c r="Z58" i="13"/>
  <c r="Z48" i="13"/>
  <c r="Y48" i="13"/>
  <c r="X48" i="13"/>
  <c r="W48" i="13"/>
  <c r="V48" i="13"/>
  <c r="U48" i="13"/>
  <c r="T48" i="13"/>
  <c r="S48" i="13"/>
  <c r="R48" i="13"/>
  <c r="Q48" i="13"/>
  <c r="O50" i="13" l="1"/>
  <c r="W50" i="13"/>
  <c r="N50" i="13"/>
  <c r="R50" i="13"/>
  <c r="V50" i="13"/>
  <c r="Z50" i="13"/>
  <c r="L50" i="13"/>
  <c r="S50" i="13"/>
  <c r="P50" i="13"/>
  <c r="T50" i="13"/>
  <c r="X50" i="13"/>
  <c r="M50" i="13"/>
  <c r="Q50" i="13"/>
  <c r="U50" i="13"/>
  <c r="Y50" i="13"/>
  <c r="N57" i="13" l="1"/>
  <c r="L57" i="13"/>
  <c r="L61" i="13" s="1"/>
  <c r="V57" i="13"/>
  <c r="V61" i="13" s="1"/>
  <c r="W57" i="13"/>
  <c r="W61" i="13" s="1"/>
  <c r="R57" i="13"/>
  <c r="R61" i="13" s="1"/>
  <c r="K57" i="13"/>
  <c r="K61" i="13" s="1"/>
  <c r="O57" i="13"/>
  <c r="N61" i="13"/>
  <c r="Z57" i="13"/>
  <c r="S57" i="13"/>
  <c r="P57" i="13"/>
  <c r="Q57" i="13"/>
  <c r="M57" i="13"/>
  <c r="T57" i="13"/>
  <c r="X57" i="13"/>
  <c r="U57" i="13"/>
  <c r="Y57" i="13"/>
  <c r="Y61" i="13" l="1"/>
  <c r="M61" i="13"/>
  <c r="Z61" i="13"/>
  <c r="U61" i="13"/>
  <c r="S61" i="13"/>
  <c r="Q61" i="13"/>
  <c r="O61" i="13"/>
  <c r="T61" i="13"/>
  <c r="X61" i="13"/>
  <c r="P61" i="13"/>
  <c r="BG23" i="6" l="1"/>
  <c r="BG21" i="6"/>
  <c r="BG18" i="6"/>
  <c r="BG16" i="6"/>
  <c r="BG15" i="6"/>
  <c r="BG14" i="6"/>
  <c r="AF23" i="6" l="1"/>
  <c r="P28" i="17"/>
  <c r="CB23" i="6" l="1"/>
  <c r="BY23" i="6"/>
  <c r="BV23" i="6"/>
  <c r="BS23" i="6"/>
  <c r="BP23" i="6"/>
  <c r="BM23" i="6"/>
  <c r="BJ23" i="6"/>
  <c r="BD23" i="6"/>
  <c r="BA23" i="6"/>
  <c r="AX23" i="6"/>
  <c r="AU23" i="6"/>
  <c r="AR23" i="6"/>
  <c r="AO23" i="6"/>
  <c r="AC23" i="6"/>
  <c r="AB15" i="11" l="1"/>
  <c r="X15" i="11"/>
  <c r="T15" i="11"/>
  <c r="I31" i="15" l="1"/>
  <c r="L31" i="15"/>
  <c r="M31" i="15" l="1"/>
  <c r="N31" i="15"/>
  <c r="O31" i="15"/>
  <c r="P31" i="15"/>
  <c r="Q31" i="15"/>
  <c r="R31" i="15"/>
  <c r="S31" i="15"/>
  <c r="T31" i="15"/>
  <c r="U31" i="15"/>
  <c r="V31" i="15"/>
  <c r="W31" i="15"/>
  <c r="X31" i="15"/>
  <c r="Y31" i="15"/>
  <c r="Z31" i="15"/>
  <c r="AD17" i="17" l="1"/>
  <c r="AC17" i="17"/>
  <c r="AB17" i="17"/>
  <c r="Z17" i="17"/>
  <c r="AA17" i="17"/>
  <c r="Y17" i="17"/>
  <c r="X43" i="17"/>
  <c r="Y43" i="17"/>
  <c r="Z43" i="17"/>
  <c r="AA43" i="17"/>
  <c r="AB43" i="17"/>
  <c r="AC43" i="17"/>
  <c r="AD43" i="17"/>
  <c r="N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M37" i="17"/>
  <c r="W43" i="17"/>
  <c r="V43" i="17"/>
  <c r="U43" i="17"/>
  <c r="M52" i="17" l="1"/>
  <c r="L53" i="17"/>
  <c r="L52" i="17"/>
  <c r="W39" i="17"/>
  <c r="R39" i="17"/>
  <c r="U39" i="17"/>
  <c r="T39" i="17"/>
  <c r="N39" i="17"/>
  <c r="M55" i="17" s="1"/>
  <c r="V39" i="17"/>
  <c r="S39" i="17"/>
  <c r="Q39" i="17"/>
  <c r="BS15" i="6"/>
  <c r="BS16" i="6"/>
  <c r="BS18" i="6"/>
  <c r="BS21" i="6"/>
  <c r="BS14" i="6"/>
  <c r="BV15" i="6"/>
  <c r="BV16" i="6"/>
  <c r="BV18" i="6"/>
  <c r="BV21" i="6"/>
  <c r="BV14" i="6"/>
  <c r="BY15" i="6"/>
  <c r="BY16" i="6"/>
  <c r="BY18" i="6"/>
  <c r="BY21" i="6"/>
  <c r="BY14" i="6"/>
  <c r="CB15" i="6"/>
  <c r="CB16" i="6"/>
  <c r="CB18" i="6"/>
  <c r="CB21" i="6"/>
  <c r="CB14" i="6"/>
  <c r="BM15" i="6"/>
  <c r="BM16" i="6"/>
  <c r="BM18" i="6"/>
  <c r="BM21" i="6"/>
  <c r="BM14" i="6"/>
  <c r="BP15" i="6"/>
  <c r="BP16" i="6"/>
  <c r="BP18" i="6"/>
  <c r="BP21" i="6"/>
  <c r="BP14" i="6"/>
  <c r="BJ15" i="6"/>
  <c r="BJ16" i="6"/>
  <c r="BJ18" i="6"/>
  <c r="BJ21" i="6"/>
  <c r="BJ14" i="6"/>
  <c r="AU18" i="6"/>
  <c r="AU21" i="6"/>
  <c r="AU15" i="6"/>
  <c r="AU16" i="6"/>
  <c r="AU14" i="6"/>
  <c r="BD21" i="6"/>
  <c r="BD18" i="6"/>
  <c r="BD16" i="6"/>
  <c r="BD15" i="6"/>
  <c r="BD14" i="6"/>
  <c r="BA18" i="6"/>
  <c r="BA21" i="6"/>
  <c r="BA16" i="6"/>
  <c r="BA15" i="6"/>
  <c r="BA14" i="6"/>
  <c r="M53" i="17" l="1"/>
  <c r="H9" i="16"/>
</calcChain>
</file>

<file path=xl/sharedStrings.xml><?xml version="1.0" encoding="utf-8"?>
<sst xmlns="http://schemas.openxmlformats.org/spreadsheetml/2006/main" count="1327" uniqueCount="387">
  <si>
    <t>RECURSOS TOTAIS</t>
  </si>
  <si>
    <t>REQUISITOS TOTAIS</t>
  </si>
  <si>
    <t>Geração - Centro de Gravidade</t>
  </si>
  <si>
    <t>Energia Comercializada</t>
  </si>
  <si>
    <t>Cemig</t>
  </si>
  <si>
    <t>Vendas no ACR e Leilão de ajuste</t>
  </si>
  <si>
    <t xml:space="preserve">Perdas Geração Rede Básica          </t>
  </si>
  <si>
    <t>Contratos Bilaterais</t>
  </si>
  <si>
    <t>Vendas na CCEE</t>
  </si>
  <si>
    <t>Consumo Varejista</t>
  </si>
  <si>
    <t>Contratos de Compra</t>
  </si>
  <si>
    <t>Vendas no MRE</t>
  </si>
  <si>
    <t>Vendas às Cooperativas</t>
  </si>
  <si>
    <t>Contratos na CCEE</t>
  </si>
  <si>
    <t>Cotas de garantia física</t>
  </si>
  <si>
    <t>Compra MRE</t>
  </si>
  <si>
    <t>(Em milhares de Reais)</t>
  </si>
  <si>
    <t xml:space="preserve">  HISTÓRICO</t>
  </si>
  <si>
    <t>3T25</t>
  </si>
  <si>
    <t>3T24</t>
  </si>
  <si>
    <t>Variação %</t>
  </si>
  <si>
    <t>2T25</t>
  </si>
  <si>
    <t>1T25</t>
  </si>
  <si>
    <t>2024 (acumulado)</t>
  </si>
  <si>
    <t>2T24</t>
  </si>
  <si>
    <t>1T24</t>
  </si>
  <si>
    <t>2023 (acumulado)</t>
  </si>
  <si>
    <t>3T23</t>
  </si>
  <si>
    <t>2T23</t>
  </si>
  <si>
    <t>1T23</t>
  </si>
  <si>
    <t>2022 (acumulado)</t>
  </si>
  <si>
    <t>3T22</t>
  </si>
  <si>
    <t>2T22</t>
  </si>
  <si>
    <t>1T22</t>
  </si>
  <si>
    <t>2021 (acumulado)</t>
  </si>
  <si>
    <t>3T21</t>
  </si>
  <si>
    <t>2T21</t>
  </si>
  <si>
    <t>1T21</t>
  </si>
  <si>
    <t>2020 (acumulado)</t>
  </si>
  <si>
    <t>3T20</t>
  </si>
  <si>
    <t>2T20</t>
  </si>
  <si>
    <t>1T20</t>
  </si>
  <si>
    <t>MWh</t>
  </si>
  <si>
    <t>R$ (milhares)</t>
  </si>
  <si>
    <t>Preço Médio MWh Faturado  (R$/MWh) (1)</t>
  </si>
  <si>
    <t xml:space="preserve">R$ </t>
  </si>
  <si>
    <t>R$</t>
  </si>
  <si>
    <r>
      <t>R$ (Mil)</t>
    </r>
    <r>
      <rPr>
        <sz val="7"/>
        <color rgb="FFFFFFFF"/>
        <rFont val="Calibri"/>
        <family val="2"/>
      </rPr>
      <t> </t>
    </r>
  </si>
  <si>
    <r>
      <t>Preço médio MWh faturado (R$/MWh) (1)</t>
    </r>
    <r>
      <rPr>
        <sz val="7"/>
        <color rgb="FFFFFFFF"/>
        <rFont val="Calibri"/>
        <family val="2"/>
      </rPr>
      <t> </t>
    </r>
  </si>
  <si>
    <t>R$ (Mil) </t>
  </si>
  <si>
    <t>Preço médio MWh faturado (R$/MWh) (1) </t>
  </si>
  <si>
    <t>Industrial</t>
  </si>
  <si>
    <t>Comercial</t>
  </si>
  <si>
    <t>Rural</t>
  </si>
  <si>
    <t>Poder Público</t>
  </si>
  <si>
    <t>-</t>
  </si>
  <si>
    <t>Subtotal</t>
  </si>
  <si>
    <t>Fornec. não faturado, líquido</t>
  </si>
  <si>
    <t xml:space="preserve">-   </t>
  </si>
  <si>
    <t>Suprim. outras concessionárias</t>
  </si>
  <si>
    <t>Suprim.  não faturado líquido</t>
  </si>
  <si>
    <r>
      <t>Total</t>
    </r>
    <r>
      <rPr>
        <b/>
        <sz val="7"/>
        <color rgb="FF404040"/>
        <rFont val="Calibri"/>
        <family val="2"/>
      </rPr>
      <t> </t>
    </r>
  </si>
  <si>
    <t xml:space="preserve"> HISTÓRICO</t>
  </si>
  <si>
    <t>Fornecimento bruto de energia elétrica - com impostos</t>
  </si>
  <si>
    <t>Receita de transmissão</t>
  </si>
  <si>
    <t xml:space="preserve">    Receita de operação e manutenção</t>
  </si>
  <si>
    <t xml:space="preserve">    Receita de construção</t>
  </si>
  <si>
    <t xml:space="preserve">    Remuneração financeira do ativo de contrato da transmissão</t>
  </si>
  <si>
    <t>Receita de atualização da bonificação pela outorga</t>
  </si>
  <si>
    <t>Liquidação na CCEE</t>
  </si>
  <si>
    <t>Receita de indenização da geração</t>
  </si>
  <si>
    <t>Receita por antecipação de prestação de serviço</t>
  </si>
  <si>
    <t>Outras receitas</t>
  </si>
  <si>
    <t>Tributos e encargos incidentes sobre as receitas</t>
  </si>
  <si>
    <t>Total</t>
  </si>
  <si>
    <t>Energia elétrica comprada para revenda</t>
  </si>
  <si>
    <t>Encargos de uso da rede básica de transmissão</t>
  </si>
  <si>
    <t>Custo de construção</t>
  </si>
  <si>
    <t>Pessoal</t>
  </si>
  <si>
    <t>Participação dos empregados no resultado</t>
  </si>
  <si>
    <t>Obrigações Pós-emprego</t>
  </si>
  <si>
    <t>Materiais</t>
  </si>
  <si>
    <t>Serviços de terceiros</t>
  </si>
  <si>
    <t>Depreciação e amortização</t>
  </si>
  <si>
    <t>Provisões para contingências</t>
  </si>
  <si>
    <t xml:space="preserve">Reversão de provisão com partes relacionadas </t>
  </si>
  <si>
    <t>Perdas de créditos esperadas</t>
  </si>
  <si>
    <t>Perda esperada com outros créditos</t>
  </si>
  <si>
    <t>Remensuração RBSE</t>
  </si>
  <si>
    <t xml:space="preserve">Reversão de perda esperada com parte relacionada - Renova </t>
  </si>
  <si>
    <t>Opção de venda - SAAG</t>
  </si>
  <si>
    <t>Perda (reversão) por redução ao valor recuperável</t>
  </si>
  <si>
    <t xml:space="preserve">Ajuste a valor justo de ativo financeiro </t>
  </si>
  <si>
    <t>Outros custos e despesas (reversões)</t>
  </si>
  <si>
    <t>Total custos e despesas</t>
  </si>
  <si>
    <t>Ganho na alienação de investimentos</t>
  </si>
  <si>
    <t xml:space="preserve">Ganho na alienação de imobilizados </t>
  </si>
  <si>
    <t>Revisão Tarifária Periódica, liquida</t>
  </si>
  <si>
    <t xml:space="preserve">                                        - </t>
  </si>
  <si>
    <t>Total outras receitas</t>
  </si>
  <si>
    <t>TOTAL</t>
  </si>
  <si>
    <t>RECEITAS FINANCEIRAS</t>
  </si>
  <si>
    <t>Renda de aplicação financeira</t>
  </si>
  <si>
    <t>Acréscimos moratórios sobre venda de energia</t>
  </si>
  <si>
    <t xml:space="preserve">Variação monetária  </t>
  </si>
  <si>
    <t>Variação monetária – Empréstimos, financiamentos e debêntures</t>
  </si>
  <si>
    <t>Variação monetária/depósitos vinculados a litígios</t>
  </si>
  <si>
    <t>Variações cambiais de empréstimos</t>
  </si>
  <si>
    <t>Ganhos com inst. financeiros derivativos</t>
  </si>
  <si>
    <t>Encargos de créditos com partes relacionadas</t>
  </si>
  <si>
    <t>Atualização dos créditos de PIS/Pasep e Cofins </t>
  </si>
  <si>
    <t>Outras</t>
  </si>
  <si>
    <t>PIS/Pasep e Cofins sobre receitas financeiras</t>
  </si>
  <si>
    <t>DESPESAS FINANCEIRAS</t>
  </si>
  <si>
    <t xml:space="preserve">Encargos de empréstimos e debêntures </t>
  </si>
  <si>
    <t>Amortização dos custos de transação</t>
  </si>
  <si>
    <t>Variação monetária – Forluz</t>
  </si>
  <si>
    <t>Variação monetária – Empréstimos e debêntures</t>
  </si>
  <si>
    <t xml:space="preserve">Variações monetárias </t>
  </si>
  <si>
    <t>Ágio na recompra de títulos de dívida (Eurobonds)</t>
  </si>
  <si>
    <t>Perdas com instrumentos financeiros derivativos swap</t>
  </si>
  <si>
    <t>Variação monetária de arrendamento</t>
  </si>
  <si>
    <t>RESULTADO FINANCEIRO LÍQUIDO</t>
  </si>
  <si>
    <t>Amortização da dívida</t>
  </si>
  <si>
    <t xml:space="preserve"> Moedas </t>
  </si>
  <si>
    <t xml:space="preserve"> Dólar Norte Americano (1) </t>
  </si>
  <si>
    <t xml:space="preserve"> Total por moedas </t>
  </si>
  <si>
    <t xml:space="preserve">  IPCA (1) </t>
  </si>
  <si>
    <t xml:space="preserve">  CDI (2) </t>
  </si>
  <si>
    <t xml:space="preserve"> Total por Indexadores </t>
  </si>
  <si>
    <t xml:space="preserve"> (-) Custos de transação </t>
  </si>
  <si>
    <t xml:space="preserve"> Total geral </t>
  </si>
  <si>
    <t>Financiadores</t>
  </si>
  <si>
    <t>Vencimento principal</t>
  </si>
  <si>
    <t xml:space="preserve">Encargos financeiros anuais </t>
  </si>
  <si>
    <t>Moedas</t>
  </si>
  <si>
    <t>Consolidado e Controladora 31/12/2024</t>
  </si>
  <si>
    <t>Circulante</t>
  </si>
  <si>
    <t>Não circulante</t>
  </si>
  <si>
    <t>2026</t>
  </si>
  <si>
    <t xml:space="preserve"> USD </t>
  </si>
  <si>
    <t xml:space="preserve">    </t>
  </si>
  <si>
    <t>2027</t>
  </si>
  <si>
    <t xml:space="preserve">  R$  </t>
  </si>
  <si>
    <t>2029</t>
  </si>
  <si>
    <t>2030</t>
  </si>
  <si>
    <t>9M25</t>
  </si>
  <si>
    <t>1S25</t>
  </si>
  <si>
    <t>9M24</t>
  </si>
  <si>
    <t>1S24</t>
  </si>
  <si>
    <t>9M23</t>
  </si>
  <si>
    <t>1S23</t>
  </si>
  <si>
    <t>9M22</t>
  </si>
  <si>
    <t>1S22</t>
  </si>
  <si>
    <t>9M21</t>
  </si>
  <si>
    <t>1S21</t>
  </si>
  <si>
    <t xml:space="preserve">9M20 </t>
  </si>
  <si>
    <t>1S20</t>
  </si>
  <si>
    <t xml:space="preserve">1T20 </t>
  </si>
  <si>
    <t>Dívida em moeda estrangeira</t>
  </si>
  <si>
    <t>Dívida em moeda nacional</t>
  </si>
  <si>
    <t>Total de empréstimos</t>
  </si>
  <si>
    <t>Total de debêntures</t>
  </si>
  <si>
    <t>Total geral consolidado</t>
  </si>
  <si>
    <t>Dívida Bruta</t>
  </si>
  <si>
    <t xml:space="preserve">Caixa e equivalentes </t>
  </si>
  <si>
    <t>TVM</t>
  </si>
  <si>
    <r>
      <t xml:space="preserve">Instrumento derivativo de hedge </t>
    </r>
    <r>
      <rPr>
        <sz val="8"/>
        <rFont val="Calibri"/>
        <family val="2"/>
        <scheme val="minor"/>
      </rPr>
      <t>(1)</t>
    </r>
  </si>
  <si>
    <t>Dívida Líquida</t>
  </si>
  <si>
    <t>(Em milhões de Reais)</t>
  </si>
  <si>
    <t xml:space="preserve">Descrição </t>
  </si>
  <si>
    <t>Realizado</t>
  </si>
  <si>
    <t>Geração</t>
  </si>
  <si>
    <t>Transmissão</t>
  </si>
  <si>
    <t>Distribuição</t>
  </si>
  <si>
    <t>Holding</t>
  </si>
  <si>
    <t>Gás</t>
  </si>
  <si>
    <t>Geração Distribuída</t>
  </si>
  <si>
    <t>Investimentos realizados</t>
  </si>
  <si>
    <t>CIRCULANTE</t>
  </si>
  <si>
    <t>Caixa e equivalentes de caixa</t>
  </si>
  <si>
    <t>Títulos e valores mobiliários</t>
  </si>
  <si>
    <t>Consumidores e revendedores</t>
  </si>
  <si>
    <t>Concessionários - transporte de energia</t>
  </si>
  <si>
    <t>Tributos a recuperar</t>
  </si>
  <si>
    <t>Imposto de renda e contribuição social a recuperar</t>
  </si>
  <si>
    <t>Dividendos a receber</t>
  </si>
  <si>
    <t>Ativo financeiro da concessão</t>
  </si>
  <si>
    <t>Ativos de contrato</t>
  </si>
  <si>
    <t>Adiantamento a fornecedores</t>
  </si>
  <si>
    <t>Prêmio repactuação risco hidrológico</t>
  </si>
  <si>
    <t>Instrumentos financeiros derivativos</t>
  </si>
  <si>
    <t>Outros ativos</t>
  </si>
  <si>
    <t>Ativos classificados como mantidos para venda</t>
  </si>
  <si>
    <t>TOTAL DO CIRCULANTE</t>
  </si>
  <si>
    <t>NÃO CIRCULANTE</t>
  </si>
  <si>
    <t>Realizável a longo prazo</t>
  </si>
  <si>
    <t xml:space="preserve">  Títulos e valores mobiliários </t>
  </si>
  <si>
    <t xml:space="preserve">  Consumidores e revendedores</t>
  </si>
  <si>
    <t xml:space="preserve">  Imposto de renda e contribuição social diferidos</t>
  </si>
  <si>
    <t xml:space="preserve">                                 - </t>
  </si>
  <si>
    <t xml:space="preserve">  Tributos a recuperar</t>
  </si>
  <si>
    <t xml:space="preserve">  Imposto de renda e contribuição social a recuperar</t>
  </si>
  <si>
    <t xml:space="preserve">  Depósitos vinculados a litígios</t>
  </si>
  <si>
    <t xml:space="preserve">  Outros ativos</t>
  </si>
  <si>
    <t xml:space="preserve">  Ativo financeiro da concessão</t>
  </si>
  <si>
    <t xml:space="preserve">  Ativos de contrato</t>
  </si>
  <si>
    <t>Investimentos</t>
  </si>
  <si>
    <t>Imobilizado</t>
  </si>
  <si>
    <t>Intangível</t>
  </si>
  <si>
    <t>Direito de uso</t>
  </si>
  <si>
    <t>TOTAL DO NÃO CIRCULANTE</t>
  </si>
  <si>
    <t>TOTAL DO ATIVO</t>
  </si>
  <si>
    <t xml:space="preserve">Fornecedores   </t>
  </si>
  <si>
    <t>Debêntures</t>
  </si>
  <si>
    <t>Imposto de renda e contribuição social</t>
  </si>
  <si>
    <t>Impostos, taxas e contribuições</t>
  </si>
  <si>
    <t xml:space="preserve">Encargos regulatórios   </t>
  </si>
  <si>
    <t xml:space="preserve">Obrigações pós-emprego </t>
  </si>
  <si>
    <t>Juros sobre capital próprio e dividendos a pagar</t>
  </si>
  <si>
    <t>Salários e encargos sociais</t>
  </si>
  <si>
    <t>Instrumentos financeiros - Opção de venda</t>
  </si>
  <si>
    <t>Passivo de arrendamentos</t>
  </si>
  <si>
    <t>Outros passivos</t>
  </si>
  <si>
    <t>Imposto de renda e contribuição social diferidos</t>
  </si>
  <si>
    <t xml:space="preserve">Impostos, taxas e contribuições   </t>
  </si>
  <si>
    <t xml:space="preserve">Encargos regulatórios  </t>
  </si>
  <si>
    <t xml:space="preserve">Obrigações pós-emprego    </t>
  </si>
  <si>
    <t xml:space="preserve">Opções de venda </t>
  </si>
  <si>
    <t>TOTAL DO PASSIVO</t>
  </si>
  <si>
    <t xml:space="preserve">PATRIMÔNIO LÍQUIDO </t>
  </si>
  <si>
    <t>Capital social</t>
  </si>
  <si>
    <t>Reservas de lucros</t>
  </si>
  <si>
    <t>Ajustes de avaliação patrimonial</t>
  </si>
  <si>
    <t>Adiantamento para futuro aumento de capital</t>
  </si>
  <si>
    <t>Lucros acumulados</t>
  </si>
  <si>
    <t>TOTAL DO PATRIMÔNIO LÍQUIDO</t>
  </si>
  <si>
    <t>TOTAL DO PASSIVO E DO PATRIMÔNIO LÍQUIDO</t>
  </si>
  <si>
    <t xml:space="preserve">  HISTÓRICO LAJIDA CVM</t>
  </si>
  <si>
    <t>Comercialização</t>
  </si>
  <si>
    <t>Participações</t>
  </si>
  <si>
    <t>Lucro líquido do período</t>
  </si>
  <si>
    <t>+ Despesa de Imposto de Renda e Contribuição Social correntes e diferidos</t>
  </si>
  <si>
    <t>+ Resultado financeiro líquido</t>
  </si>
  <si>
    <t>+ Depreciação e amortização</t>
  </si>
  <si>
    <t>Lajida conforme “Resolução CVM 156”</t>
  </si>
  <si>
    <t>Efeitos não recorrentes e não caixa</t>
  </si>
  <si>
    <t>+ Programa de desligamento voluntário</t>
  </si>
  <si>
    <t xml:space="preserve">- Remensuração RBSE </t>
  </si>
  <si>
    <t xml:space="preserve">- Remensuração do passivo de pós - emprego </t>
  </si>
  <si>
    <t>= Lajida ajustado</t>
  </si>
  <si>
    <t xml:space="preserve"> + Despesa de Imposto de Renda e Contribuição Social correntes e diferidos</t>
  </si>
  <si>
    <t>Despesa de Imposto de Renda e Contribuição Social correntes e diferidos</t>
  </si>
  <si>
    <t>Resultado financeiro líquido</t>
  </si>
  <si>
    <t>Lajida ajustado</t>
  </si>
  <si>
    <t>(Em milhares de Reais, exceto resultado por ação)</t>
  </si>
  <si>
    <t>RECEITA LÍQUIDA</t>
  </si>
  <si>
    <t>CUSTOS</t>
  </si>
  <si>
    <t>Custos com energia elétrica</t>
  </si>
  <si>
    <t>Custos de construção</t>
  </si>
  <si>
    <t>Custos de operação</t>
  </si>
  <si>
    <t>LUCRO BRUTO</t>
  </si>
  <si>
    <t>DESPESAS E OUTRAS RECEITAS</t>
  </si>
  <si>
    <t>Despesas gerais e administrativas</t>
  </si>
  <si>
    <t>Despesas com provisões operacionais</t>
  </si>
  <si>
    <t>Outras despesas</t>
  </si>
  <si>
    <t>Repactuação do risco hidrológico – Lei 14.052/20</t>
  </si>
  <si>
    <t>Revisão Tarifaria Periódica, líquida</t>
  </si>
  <si>
    <t>Resultado de equivalência patrimonial</t>
  </si>
  <si>
    <t>Resultado antes do resultado financeiro e tributos sobre o lucro</t>
  </si>
  <si>
    <t>Receitas financeiras</t>
  </si>
  <si>
    <t>Despesas financeiras</t>
  </si>
  <si>
    <t>Resultado antes do imposto de renda e contribuição social</t>
  </si>
  <si>
    <t>Imposto de renda e contribuição social correntes</t>
  </si>
  <si>
    <t>LUCRO LÍQUIDO DO PERÍODO</t>
  </si>
  <si>
    <t>Resultado básico e diluído por ação – R$</t>
  </si>
  <si>
    <t>FLUXO DE CAIXA DAS ATIVIDADES OPERACIONAIS</t>
  </si>
  <si>
    <t xml:space="preserve">Baixas de valor residual líquido de ativos financeiros da concessão, ativos de contrato, imobilizado e intangível </t>
  </si>
  <si>
    <t>Ajuste na expectativa do fluxo de caixa dos ativos financeiros e de contrato da concessão</t>
  </si>
  <si>
    <t>Equivalência patrimonial</t>
  </si>
  <si>
    <t>Provisão para redução ao valor recuperável de ativos</t>
  </si>
  <si>
    <t xml:space="preserve">Juros e variações monetárias </t>
  </si>
  <si>
    <t>Efeitos da revisão tarifária periódica da RAP</t>
  </si>
  <si>
    <t>Imposto de renda e contribuição social corrente e diferido</t>
  </si>
  <si>
    <t>Provisões para contingências e perdas de créditos esperadas</t>
  </si>
  <si>
    <t>Variação do valor justo de instrumentos financeiros derivativos</t>
  </si>
  <si>
    <t>Obrigações pós-emprego</t>
  </si>
  <si>
    <t>Outros</t>
  </si>
  <si>
    <t>(Aumento) redução de ativos</t>
  </si>
  <si>
    <t>Consumidores, revendedores e concessionários de transporte de energia</t>
  </si>
  <si>
    <t xml:space="preserve">Depósitos vinculados a litígios </t>
  </si>
  <si>
    <t>Ativos financeiros da concessão e ativos de contrato</t>
  </si>
  <si>
    <t xml:space="preserve">Outros </t>
  </si>
  <si>
    <t>Aumento (redução) de passivos</t>
  </si>
  <si>
    <t>Fornecedores</t>
  </si>
  <si>
    <t>Salários e contribuições sociais</t>
  </si>
  <si>
    <t>Encargos regulatórios</t>
  </si>
  <si>
    <t>Contribuições pagas de pós-emprego</t>
  </si>
  <si>
    <t>Provisões para contingências pagas</t>
  </si>
  <si>
    <t>Caixa gerado pelas atividades operacionais</t>
  </si>
  <si>
    <t>Juros recebidos</t>
  </si>
  <si>
    <t>Dividendos recebidos</t>
  </si>
  <si>
    <t>Imposto de renda e contribuição social pagos</t>
  </si>
  <si>
    <t>Juros de debêntures e empréstimos pagos</t>
  </si>
  <si>
    <t>Liquidação de instrumentos financeiros derivativos</t>
  </si>
  <si>
    <t>Juros pagos de arrendamentos</t>
  </si>
  <si>
    <t>CAIXA LÍQUIDO GERADO PELAS ATIVIDADES OPERACIONAIS</t>
  </si>
  <si>
    <t>FLUXO DE CAIXA DAS ATIVIDADES DE INVESTIMENTO</t>
  </si>
  <si>
    <t>Aportes em investimentos</t>
  </si>
  <si>
    <t>Alienação de investimentos</t>
  </si>
  <si>
    <t>Redução de capital em investida</t>
  </si>
  <si>
    <t>Adição em Imobilizado</t>
  </si>
  <si>
    <t>Adição em Intangível</t>
  </si>
  <si>
    <t>Aplicações em Títulos e Valores Mobiliários</t>
  </si>
  <si>
    <t>Resgates de Títulos e Valores Mobiliários</t>
  </si>
  <si>
    <t>CAIXA LÍQUIDO GERADO (CONSUMIDO) PELAS ATIVIDADES DE INVESTIMENTO</t>
  </si>
  <si>
    <t>FLUXO DE CAIXA DAS ATIVIDADES DE FINANCIAMENTO</t>
  </si>
  <si>
    <t>Empréstimos obtidos e captação de debêntures, líquidas</t>
  </si>
  <si>
    <t>Juros sobre capital próprio e dividendos pagos</t>
  </si>
  <si>
    <t>Pagamentos de arrendamentos</t>
  </si>
  <si>
    <t>CAIXA LÍQUIDO CONSUMIDO PELAS ATIVIDADES DE FINANCIAMENTO</t>
  </si>
  <si>
    <t>VARIAÇÃO LÍQUIDA DE CAIXA E EQUIVALENTES DE CAIXA</t>
  </si>
  <si>
    <t>Indexadores</t>
  </si>
  <si>
    <t xml:space="preserve"> </t>
  </si>
  <si>
    <t>Ganho por compra vantajosa</t>
  </si>
  <si>
    <t>Ganho de capital</t>
  </si>
  <si>
    <t>Variação cambial de empréstimos, líquida de derivativos</t>
  </si>
  <si>
    <t>Consolidado e Controladora 31/12/2025</t>
  </si>
  <si>
    <t>MOEDA ESTRANGEIRA</t>
  </si>
  <si>
    <t>Empréstimo</t>
  </si>
  <si>
    <t>SOFR + 0,53%</t>
  </si>
  <si>
    <t>MOEDA NACIONAL</t>
  </si>
  <si>
    <t>Debêntures - 9ª Emissão - 1ª Série</t>
  </si>
  <si>
    <t>CDI + 1,33%</t>
  </si>
  <si>
    <t>Debêntures - 9ª Emissão - 2ª Série</t>
  </si>
  <si>
    <t>IPCA + 7,62%</t>
  </si>
  <si>
    <t>Debêntures - 10ª Emissão - Série Única</t>
  </si>
  <si>
    <t>CDI+0,64%</t>
  </si>
  <si>
    <t>Debêntures - 11ª emissão - 1ª série</t>
  </si>
  <si>
    <t>2037</t>
  </si>
  <si>
    <t>IPCA+6,79%</t>
  </si>
  <si>
    <t>Debêntures - 11ª emissão - 2ª série</t>
  </si>
  <si>
    <t>2040</t>
  </si>
  <si>
    <t>IPCA+6,65%</t>
  </si>
  <si>
    <t>(-) Custos de transação</t>
  </si>
  <si>
    <t xml:space="preserve">Total geral </t>
  </si>
  <si>
    <t>2031 em diante</t>
  </si>
  <si>
    <t xml:space="preserve">                           -   </t>
  </si>
  <si>
    <t>Indenização Compensatória</t>
  </si>
  <si>
    <t>Lajida 2025  – R$ mil</t>
  </si>
  <si>
    <t>Lajida 2024  – R$ mil</t>
  </si>
  <si>
    <t>Lucro líquido do exercício</t>
  </si>
  <si>
    <t>Conciliação do lucro com o caixa gerado nas operações:</t>
  </si>
  <si>
    <t>Ganho por remensuração de participação anterior</t>
  </si>
  <si>
    <t>Alienação de usinas</t>
  </si>
  <si>
    <t>Caixa oriundo da combinação de negócios</t>
  </si>
  <si>
    <t>Aquisição de controlada em combinação de negócio</t>
  </si>
  <si>
    <t>Pagamentos de empréstimos e debêntures</t>
  </si>
  <si>
    <t>Caixa e equivalentes de caixa no início do exercício</t>
  </si>
  <si>
    <t>CAIXA E EQUIVALENTES DE CAIXA NO FINAL DO EXERCÍCIO</t>
  </si>
  <si>
    <t xml:space="preserve"> -   </t>
  </si>
  <si>
    <t>Variação cambial de empréstimo</t>
  </si>
  <si>
    <t>Ganho (perda) na alienação de ativos</t>
  </si>
  <si>
    <t>Acumulado</t>
  </si>
  <si>
    <t>4T25</t>
  </si>
  <si>
    <t>4T24</t>
  </si>
  <si>
    <t>Trimestre</t>
  </si>
  <si>
    <t>Lajida 4T25  – R$ mil</t>
  </si>
  <si>
    <t>Lajida 4T24  – R$ mil</t>
  </si>
  <si>
    <t>Compra vantajosa</t>
  </si>
  <si>
    <t>Provisões Tributárias - Indenização do Anuênio</t>
  </si>
  <si>
    <t>+ Resultado financeiro</t>
  </si>
  <si>
    <t xml:space="preserve">+ Resultado financeiro </t>
  </si>
  <si>
    <t>Perda por redução ao valor recuperável</t>
  </si>
  <si>
    <t>Perda por redução ao valor recuperável (mais valia)</t>
  </si>
  <si>
    <t>Ganho na alienação de imobilizado</t>
  </si>
  <si>
    <t>Compra Vantajosa</t>
  </si>
  <si>
    <t xml:space="preserve">Ganho na alienação de ativos </t>
  </si>
  <si>
    <t xml:space="preserve">Ganho na alienação de investimentos </t>
  </si>
  <si>
    <t xml:space="preserve">Perda por redução ao valor recuperável </t>
  </si>
  <si>
    <t xml:space="preserve">Reversão de provisões tributárias - INSS s/ PLR </t>
  </si>
  <si>
    <t xml:space="preserve">Reversão de provisão com parte relacionada </t>
  </si>
  <si>
    <t xml:space="preserve">Programa de desligamento voluntário </t>
  </si>
  <si>
    <t xml:space="preserve">Constituição de provisões cíveis - Compra e venda de energia </t>
  </si>
  <si>
    <t xml:space="preserve">Resultado da Revisão Tarifária Periódica </t>
  </si>
  <si>
    <t>6.473 GWh</t>
  </si>
  <si>
    <t>8.100 GWh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</si>
</sst>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_);_(* \(#,##0\);_(* &quot;-&quot;??_);_(@_)"/>
    <numFmt numFmtId="165" formatCode="_(* #,##0.00_);_(* \(#,##0.00\);_(* &quot;-&quot;??_);_(@_)"/>
    <numFmt numFmtId="166" formatCode="_-* #,##0.00_-;\(#,##0.00\);_-* &quot;-&quot;??_-;_-@_-"/>
    <numFmt numFmtId="167" formatCode="_-* #,##0_-;\(#,##0\);_-* &quot;-&quot;??_-;_-@_-"/>
    <numFmt numFmtId="168" formatCode="_-* #,##0_-;\-* #,##0_-;_-* &quot;-&quot;??_-;_-@_-"/>
    <numFmt numFmtId="169" formatCode="_-* #,##0.000_-;\-* #,##0.000_-;_-* &quot;-&quot;??_-;_-@_-"/>
  </numFmts>
  <fonts count="5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744D"/>
      <name val="Calibri"/>
      <family val="2"/>
      <scheme val="minor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12"/>
      <color rgb="FFFFFFFF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744D"/>
      <name val="Calibri"/>
      <family val="2"/>
    </font>
    <font>
      <b/>
      <sz val="10"/>
      <color rgb="FF00744D"/>
      <name val="Arial"/>
      <family val="2"/>
    </font>
    <font>
      <sz val="10"/>
      <name val="Arial"/>
      <family val="2"/>
    </font>
    <font>
      <b/>
      <sz val="10"/>
      <color rgb="FF404040"/>
      <name val="Arial"/>
      <family val="2"/>
    </font>
    <font>
      <sz val="10"/>
      <color rgb="FF404040"/>
      <name val="Arial"/>
      <family val="2"/>
    </font>
    <font>
      <sz val="10"/>
      <color theme="1" tint="0.249977111117893"/>
      <name val="Arial"/>
      <family val="2"/>
    </font>
    <font>
      <b/>
      <sz val="11"/>
      <color rgb="FFFFFFFF"/>
      <name val="Arial"/>
      <family val="2"/>
    </font>
    <font>
      <b/>
      <sz val="11"/>
      <color rgb="FF00744D"/>
      <name val="Arial"/>
      <family val="2"/>
    </font>
    <font>
      <b/>
      <sz val="14"/>
      <color rgb="FF00744D"/>
      <name val="Calibri"/>
      <family val="2"/>
    </font>
    <font>
      <b/>
      <sz val="10"/>
      <color theme="1" tint="0.249977111117893"/>
      <name val="Arial"/>
      <family val="2"/>
    </font>
    <font>
      <sz val="12"/>
      <color rgb="FF404040"/>
      <name val="Arial"/>
      <family val="2"/>
    </font>
    <font>
      <sz val="11"/>
      <color rgb="FFFFFFFF"/>
      <name val="Arial"/>
      <family val="2"/>
    </font>
    <font>
      <b/>
      <sz val="10"/>
      <color rgb="FF0000FF"/>
      <name val="Arial"/>
      <family val="2"/>
    </font>
    <font>
      <b/>
      <sz val="10"/>
      <color rgb="FF0000E1"/>
      <name val="Arial"/>
      <family val="2"/>
    </font>
    <font>
      <sz val="10"/>
      <color rgb="FF000000"/>
      <name val="Arial"/>
      <family val="2"/>
    </font>
    <font>
      <b/>
      <u/>
      <sz val="10"/>
      <color rgb="FF0000FF"/>
      <name val="Arial"/>
      <family val="2"/>
    </font>
    <font>
      <sz val="7"/>
      <color rgb="FF40404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.5"/>
      <color rgb="FFFFFFFF"/>
      <name val="Calibri"/>
      <family val="2"/>
    </font>
    <font>
      <b/>
      <sz val="7"/>
      <color rgb="FF404040"/>
      <name val="Calibri"/>
      <family val="2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7"/>
      <color rgb="FFFFFFFF"/>
      <name val="Calibri"/>
      <family val="2"/>
    </font>
    <font>
      <sz val="11"/>
      <color theme="1" tint="0.249977111117893"/>
      <name val="Calibri"/>
      <family val="2"/>
      <scheme val="minor"/>
    </font>
    <font>
      <b/>
      <sz val="10"/>
      <color rgb="FF00744D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sz val="7"/>
      <color rgb="FF404040"/>
      <name val="Calibri"/>
      <family val="2"/>
    </font>
    <font>
      <sz val="8"/>
      <color rgb="FF404040"/>
      <name val="Calibri"/>
      <family val="2"/>
    </font>
    <font>
      <sz val="9"/>
      <color rgb="FF404040"/>
      <name val="Calibri"/>
      <family val="2"/>
    </font>
    <font>
      <sz val="10"/>
      <color rgb="FF404040"/>
      <name val="Calibri"/>
      <family val="2"/>
    </font>
    <font>
      <sz val="10"/>
      <color theme="1" tint="0.249977111117893"/>
      <name val="Arial"/>
      <family val="2"/>
    </font>
    <font>
      <b/>
      <sz val="10"/>
      <color theme="1" tint="0.249977111117893"/>
      <name val="Arial"/>
      <family val="2"/>
    </font>
    <font>
      <sz val="8"/>
      <color rgb="FFFF0000"/>
      <name val="Arial"/>
      <family val="2"/>
    </font>
    <font>
      <b/>
      <sz val="11"/>
      <color rgb="FFFFFFFF"/>
      <name val="Arial"/>
      <family val="2"/>
    </font>
    <font>
      <sz val="8"/>
      <color rgb="FFFF0000"/>
      <name val="Arial"/>
      <family val="2"/>
    </font>
    <font>
      <sz val="10"/>
      <color rgb="FF404040"/>
      <name val="Arial"/>
      <family val="2"/>
    </font>
    <font>
      <b/>
      <sz val="10"/>
      <color rgb="FF404040"/>
      <name val="Arial"/>
      <family val="2"/>
    </font>
    <font>
      <b/>
      <sz val="10"/>
      <color rgb="FF00744D"/>
      <name val="Arial"/>
      <family val="2"/>
    </font>
    <font>
      <b/>
      <sz val="16"/>
      <color rgb="FF00744D"/>
      <name val="Arial"/>
      <family val="2"/>
    </font>
    <font>
      <b/>
      <sz val="14"/>
      <color rgb="FF00744D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8"/>
      <color theme="1" tint="0.249977111117893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228"/>
        <bgColor indexed="64"/>
      </patternFill>
    </fill>
    <fill>
      <patternFill patternType="solid">
        <fgColor rgb="FF46D23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008228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ck">
        <color rgb="FFFFFFFF"/>
      </right>
      <top/>
      <bottom/>
      <diagonal/>
    </border>
    <border>
      <left style="thin">
        <color theme="0"/>
      </left>
      <right style="thick">
        <color rgb="FFFFFFFF"/>
      </right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double">
        <color indexed="64"/>
      </bottom>
      <diagonal/>
    </border>
    <border>
      <left style="double">
        <color rgb="FF006600"/>
      </left>
      <right/>
      <top style="double">
        <color rgb="FF006600"/>
      </top>
      <bottom/>
      <diagonal/>
    </border>
    <border>
      <left/>
      <right style="double">
        <color rgb="FF006600"/>
      </right>
      <top style="double">
        <color rgb="FF006600"/>
      </top>
      <bottom/>
      <diagonal/>
    </border>
    <border>
      <left style="double">
        <color rgb="FF006600"/>
      </left>
      <right/>
      <top/>
      <bottom/>
      <diagonal/>
    </border>
    <border>
      <left/>
      <right style="double">
        <color rgb="FF006600"/>
      </right>
      <top/>
      <bottom/>
      <diagonal/>
    </border>
    <border>
      <left style="double">
        <color rgb="FF006600"/>
      </left>
      <right/>
      <top/>
      <bottom style="double">
        <color rgb="FF006600"/>
      </bottom>
      <diagonal/>
    </border>
    <border>
      <left/>
      <right style="double">
        <color rgb="FF006600"/>
      </right>
      <top/>
      <bottom style="double">
        <color rgb="FF006600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theme="0"/>
      </top>
      <bottom style="thin">
        <color rgb="FFFFFFFF"/>
      </bottom>
      <diagonal/>
    </border>
    <border>
      <left style="thin">
        <color rgb="FFFFFFFF"/>
      </left>
      <right/>
      <top style="thin">
        <color theme="0"/>
      </top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  <border>
      <left style="medium">
        <color theme="0"/>
      </left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/>
      <top style="thin">
        <color indexed="64"/>
      </top>
      <bottom style="double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rgb="FFFFFFFF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rgb="FFFFFFFF"/>
      </right>
      <top style="thin">
        <color theme="0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medium">
        <color theme="0"/>
      </left>
      <right style="medium">
        <color theme="0"/>
      </right>
      <top style="thin">
        <color indexed="64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indexed="64"/>
      </bottom>
      <diagonal/>
    </border>
    <border>
      <left/>
      <right style="thin">
        <color rgb="FFFFFFFF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 style="thin">
        <color auto="1"/>
      </top>
      <bottom/>
      <diagonal/>
    </border>
    <border>
      <left/>
      <right style="thin">
        <color rgb="FFFFFFFF"/>
      </right>
      <top style="thin">
        <color indexed="64"/>
      </top>
      <bottom style="double">
        <color indexed="64"/>
      </bottom>
      <diagonal/>
    </border>
    <border>
      <left style="thin">
        <color rgb="FFFFFFFF"/>
      </left>
      <right/>
      <top style="thin">
        <color indexed="64"/>
      </top>
      <bottom style="double">
        <color indexed="64"/>
      </bottom>
      <diagonal/>
    </border>
    <border>
      <left/>
      <right style="thin">
        <color rgb="FFFFFFFF"/>
      </right>
      <top style="thin">
        <color theme="0"/>
      </top>
      <bottom/>
      <diagonal/>
    </border>
    <border>
      <left style="thin">
        <color rgb="FFFFFFFF"/>
      </left>
      <right/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theme="0"/>
      </top>
      <bottom/>
      <diagonal/>
    </border>
    <border>
      <left style="thick">
        <color rgb="FFFFFFFF"/>
      </left>
      <right/>
      <top/>
      <bottom/>
      <diagonal/>
    </border>
    <border>
      <left/>
      <right/>
      <top/>
      <bottom style="thin">
        <color rgb="FF006C2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2" borderId="0" applyFont="0" applyBorder="0" applyAlignment="0">
      <alignment vertical="center" wrapText="1"/>
    </xf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372">
    <xf numFmtId="0" fontId="0" fillId="0" borderId="0" xfId="0"/>
    <xf numFmtId="0" fontId="1" fillId="3" borderId="0" xfId="0" applyFont="1" applyFill="1"/>
    <xf numFmtId="0" fontId="4" fillId="0" borderId="0" xfId="0" applyFont="1"/>
    <xf numFmtId="0" fontId="4" fillId="4" borderId="0" xfId="0" applyFont="1" applyFill="1"/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3"/>
    <xf numFmtId="164" fontId="11" fillId="0" borderId="0" xfId="3" applyNumberFormat="1"/>
    <xf numFmtId="164" fontId="0" fillId="0" borderId="0" xfId="4" applyNumberFormat="1" applyFont="1" applyFill="1"/>
    <xf numFmtId="0" fontId="13" fillId="2" borderId="0" xfId="0" applyFont="1" applyFill="1" applyAlignment="1">
      <alignment vertical="center" wrapText="1"/>
    </xf>
    <xf numFmtId="0" fontId="13" fillId="7" borderId="0" xfId="0" applyFont="1" applyFill="1" applyAlignment="1">
      <alignment vertical="center" wrapText="1"/>
    </xf>
    <xf numFmtId="0" fontId="12" fillId="2" borderId="0" xfId="0" applyFont="1" applyFill="1" applyAlignment="1">
      <alignment vertical="center" wrapText="1"/>
    </xf>
    <xf numFmtId="167" fontId="13" fillId="2" borderId="2" xfId="0" applyNumberFormat="1" applyFont="1" applyFill="1" applyBorder="1" applyAlignment="1">
      <alignment horizontal="right" vertical="center" wrapText="1"/>
    </xf>
    <xf numFmtId="167" fontId="13" fillId="7" borderId="2" xfId="0" applyNumberFormat="1" applyFont="1" applyFill="1" applyBorder="1" applyAlignment="1">
      <alignment horizontal="right" vertical="center" wrapText="1"/>
    </xf>
    <xf numFmtId="167" fontId="12" fillId="2" borderId="2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6" fillId="6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0" fillId="4" borderId="0" xfId="0" applyFill="1"/>
    <xf numFmtId="0" fontId="13" fillId="7" borderId="0" xfId="0" applyFont="1" applyFill="1" applyAlignment="1">
      <alignment horizontal="left" vertical="center" wrapText="1" indent="2"/>
    </xf>
    <xf numFmtId="0" fontId="6" fillId="6" borderId="0" xfId="0" applyFont="1" applyFill="1" applyAlignment="1">
      <alignment horizontal="left" vertical="center" wrapText="1"/>
    </xf>
    <xf numFmtId="0" fontId="15" fillId="5" borderId="4" xfId="0" applyFont="1" applyFill="1" applyBorder="1" applyAlignment="1">
      <alignment horizontal="center" vertical="center" wrapText="1"/>
    </xf>
    <xf numFmtId="168" fontId="6" fillId="6" borderId="2" xfId="1" applyNumberFormat="1" applyFont="1" applyFill="1" applyBorder="1" applyAlignment="1">
      <alignment horizontal="center" vertical="center" wrapText="1"/>
    </xf>
    <xf numFmtId="168" fontId="6" fillId="6" borderId="4" xfId="1" applyNumberFormat="1" applyFont="1" applyFill="1" applyBorder="1" applyAlignment="1">
      <alignment horizontal="center" vertical="center" wrapText="1"/>
    </xf>
    <xf numFmtId="168" fontId="13" fillId="7" borderId="4" xfId="1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 indent="1"/>
    </xf>
    <xf numFmtId="0" fontId="14" fillId="2" borderId="0" xfId="0" applyFont="1" applyFill="1" applyAlignment="1">
      <alignment horizontal="left" vertical="center" wrapText="1" indent="1"/>
    </xf>
    <xf numFmtId="0" fontId="10" fillId="0" borderId="0" xfId="0" applyFont="1" applyAlignment="1">
      <alignment vertical="center"/>
    </xf>
    <xf numFmtId="0" fontId="1" fillId="0" borderId="0" xfId="0" applyFont="1"/>
    <xf numFmtId="167" fontId="13" fillId="2" borderId="5" xfId="0" applyNumberFormat="1" applyFont="1" applyFill="1" applyBorder="1" applyAlignment="1">
      <alignment horizontal="right" vertical="center" wrapText="1"/>
    </xf>
    <xf numFmtId="0" fontId="15" fillId="5" borderId="0" xfId="0" applyFont="1" applyFill="1" applyAlignment="1">
      <alignment horizontal="center" vertical="center" wrapText="1"/>
    </xf>
    <xf numFmtId="0" fontId="13" fillId="2" borderId="7" xfId="0" applyFont="1" applyFill="1" applyBorder="1" applyAlignment="1">
      <alignment horizontal="right" vertical="center" wrapText="1"/>
    </xf>
    <xf numFmtId="167" fontId="14" fillId="2" borderId="7" xfId="0" applyNumberFormat="1" applyFont="1" applyFill="1" applyBorder="1" applyAlignment="1">
      <alignment horizontal="right" vertical="center" wrapText="1"/>
    </xf>
    <xf numFmtId="0" fontId="23" fillId="10" borderId="17" xfId="0" applyFont="1" applyFill="1" applyBorder="1" applyAlignment="1">
      <alignment horizontal="left" indent="2"/>
    </xf>
    <xf numFmtId="164" fontId="11" fillId="10" borderId="18" xfId="4" applyNumberFormat="1" applyFont="1" applyFill="1" applyBorder="1" applyAlignment="1">
      <alignment horizontal="center"/>
    </xf>
    <xf numFmtId="167" fontId="14" fillId="2" borderId="2" xfId="0" applyNumberFormat="1" applyFont="1" applyFill="1" applyBorder="1" applyAlignment="1">
      <alignment horizontal="right" vertical="center" wrapText="1"/>
    </xf>
    <xf numFmtId="0" fontId="14" fillId="7" borderId="0" xfId="0" applyFont="1" applyFill="1" applyAlignment="1">
      <alignment vertical="center" wrapText="1"/>
    </xf>
    <xf numFmtId="167" fontId="14" fillId="7" borderId="2" xfId="0" applyNumberFormat="1" applyFont="1" applyFill="1" applyBorder="1" applyAlignment="1">
      <alignment horizontal="right" vertical="center" wrapText="1"/>
    </xf>
    <xf numFmtId="167" fontId="18" fillId="2" borderId="8" xfId="0" applyNumberFormat="1" applyFont="1" applyFill="1" applyBorder="1" applyAlignment="1">
      <alignment horizontal="right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8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26" fillId="0" borderId="0" xfId="0" applyFont="1"/>
    <xf numFmtId="167" fontId="14" fillId="2" borderId="13" xfId="0" applyNumberFormat="1" applyFont="1" applyFill="1" applyBorder="1" applyAlignment="1">
      <alignment horizontal="right" vertical="center" wrapText="1"/>
    </xf>
    <xf numFmtId="167" fontId="18" fillId="2" borderId="14" xfId="0" applyNumberFormat="1" applyFont="1" applyFill="1" applyBorder="1" applyAlignment="1">
      <alignment horizontal="right" vertical="center" wrapText="1"/>
    </xf>
    <xf numFmtId="0" fontId="12" fillId="2" borderId="0" xfId="0" applyFont="1" applyFill="1" applyAlignment="1">
      <alignment horizontal="left" vertical="center" wrapText="1" indent="1"/>
    </xf>
    <xf numFmtId="167" fontId="0" fillId="0" borderId="0" xfId="0" applyNumberFormat="1"/>
    <xf numFmtId="0" fontId="15" fillId="11" borderId="22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168" fontId="13" fillId="7" borderId="2" xfId="1" applyNumberFormat="1" applyFont="1" applyFill="1" applyBorder="1" applyAlignment="1">
      <alignment horizontal="center" vertical="center" wrapText="1"/>
    </xf>
    <xf numFmtId="167" fontId="29" fillId="0" borderId="0" xfId="0" applyNumberFormat="1" applyFont="1"/>
    <xf numFmtId="166" fontId="13" fillId="2" borderId="2" xfId="0" applyNumberFormat="1" applyFont="1" applyFill="1" applyBorder="1" applyAlignment="1">
      <alignment horizontal="right" vertical="center" wrapText="1"/>
    </xf>
    <xf numFmtId="166" fontId="13" fillId="7" borderId="2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5" fillId="5" borderId="3" xfId="0" applyFont="1" applyFill="1" applyBorder="1" applyAlignment="1">
      <alignment horizontal="center" vertical="center" wrapText="1"/>
    </xf>
    <xf numFmtId="43" fontId="12" fillId="2" borderId="0" xfId="1" applyFont="1" applyFill="1" applyAlignment="1">
      <alignment horizontal="right" vertical="center" wrapText="1"/>
    </xf>
    <xf numFmtId="167" fontId="18" fillId="2" borderId="7" xfId="0" applyNumberFormat="1" applyFont="1" applyFill="1" applyBorder="1" applyAlignment="1">
      <alignment horizontal="right" vertical="center" wrapText="1"/>
    </xf>
    <xf numFmtId="167" fontId="14" fillId="2" borderId="7" xfId="0" applyNumberFormat="1" applyFont="1" applyFill="1" applyBorder="1" applyAlignment="1">
      <alignment horizontal="center" vertical="center" wrapText="1"/>
    </xf>
    <xf numFmtId="49" fontId="12" fillId="2" borderId="0" xfId="0" applyNumberFormat="1" applyFont="1" applyFill="1" applyAlignment="1">
      <alignment horizontal="left" vertical="center" wrapText="1" indent="1"/>
    </xf>
    <xf numFmtId="167" fontId="12" fillId="2" borderId="6" xfId="0" applyNumberFormat="1" applyFont="1" applyFill="1" applyBorder="1" applyAlignment="1">
      <alignment horizontal="right" vertical="center" wrapText="1"/>
    </xf>
    <xf numFmtId="0" fontId="19" fillId="5" borderId="0" xfId="0" applyFont="1" applyFill="1" applyAlignment="1">
      <alignment vertical="center" wrapText="1"/>
    </xf>
    <xf numFmtId="0" fontId="7" fillId="5" borderId="0" xfId="0" applyFont="1" applyFill="1" applyAlignment="1">
      <alignment vertical="center" wrapText="1"/>
    </xf>
    <xf numFmtId="0" fontId="27" fillId="5" borderId="3" xfId="0" applyFont="1" applyFill="1" applyBorder="1" applyAlignment="1">
      <alignment vertical="center" wrapText="1"/>
    </xf>
    <xf numFmtId="10" fontId="0" fillId="0" borderId="0" xfId="2" applyNumberFormat="1" applyFont="1" applyBorder="1"/>
    <xf numFmtId="0" fontId="15" fillId="11" borderId="26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right" vertical="center" wrapText="1"/>
    </xf>
    <xf numFmtId="167" fontId="14" fillId="2" borderId="29" xfId="0" applyNumberFormat="1" applyFont="1" applyFill="1" applyBorder="1" applyAlignment="1">
      <alignment horizontal="right" vertical="center" wrapText="1"/>
    </xf>
    <xf numFmtId="167" fontId="14" fillId="2" borderId="30" xfId="0" applyNumberFormat="1" applyFont="1" applyFill="1" applyBorder="1" applyAlignment="1">
      <alignment horizontal="right" vertical="center" wrapText="1"/>
    </xf>
    <xf numFmtId="167" fontId="18" fillId="2" borderId="29" xfId="0" applyNumberFormat="1" applyFont="1" applyFill="1" applyBorder="1" applyAlignment="1">
      <alignment horizontal="right" vertical="center" wrapText="1"/>
    </xf>
    <xf numFmtId="167" fontId="18" fillId="2" borderId="31" xfId="0" applyNumberFormat="1" applyFont="1" applyFill="1" applyBorder="1" applyAlignment="1">
      <alignment horizontal="right" vertical="center" wrapText="1"/>
    </xf>
    <xf numFmtId="0" fontId="14" fillId="2" borderId="32" xfId="0" applyFont="1" applyFill="1" applyBorder="1" applyAlignment="1">
      <alignment vertical="center" wrapText="1"/>
    </xf>
    <xf numFmtId="168" fontId="14" fillId="2" borderId="32" xfId="1" applyNumberFormat="1" applyFont="1" applyFill="1" applyBorder="1" applyAlignment="1">
      <alignment horizontal="right" vertical="center" wrapText="1"/>
    </xf>
    <xf numFmtId="168" fontId="14" fillId="2" borderId="33" xfId="1" applyNumberFormat="1" applyFont="1" applyFill="1" applyBorder="1" applyAlignment="1">
      <alignment horizontal="right" vertical="center" wrapText="1"/>
    </xf>
    <xf numFmtId="168" fontId="18" fillId="2" borderId="32" xfId="1" applyNumberFormat="1" applyFont="1" applyFill="1" applyBorder="1" applyAlignment="1">
      <alignment horizontal="right" vertical="center" wrapText="1"/>
    </xf>
    <xf numFmtId="3" fontId="18" fillId="2" borderId="32" xfId="0" applyNumberFormat="1" applyFont="1" applyFill="1" applyBorder="1" applyAlignment="1">
      <alignment horizontal="right" vertical="center" wrapText="1"/>
    </xf>
    <xf numFmtId="3" fontId="14" fillId="2" borderId="32" xfId="0" applyNumberFormat="1" applyFont="1" applyFill="1" applyBorder="1" applyAlignment="1">
      <alignment horizontal="right" vertical="center" wrapText="1"/>
    </xf>
    <xf numFmtId="3" fontId="14" fillId="2" borderId="33" xfId="0" applyNumberFormat="1" applyFont="1" applyFill="1" applyBorder="1" applyAlignment="1">
      <alignment horizontal="right" vertical="center" wrapText="1"/>
    </xf>
    <xf numFmtId="3" fontId="18" fillId="2" borderId="34" xfId="0" applyNumberFormat="1" applyFont="1" applyFill="1" applyBorder="1" applyAlignment="1">
      <alignment horizontal="right" vertical="center" wrapText="1"/>
    </xf>
    <xf numFmtId="167" fontId="12" fillId="2" borderId="35" xfId="0" applyNumberFormat="1" applyFont="1" applyFill="1" applyBorder="1" applyAlignment="1">
      <alignment horizontal="right" vertical="center" wrapText="1"/>
    </xf>
    <xf numFmtId="0" fontId="15" fillId="11" borderId="21" xfId="0" applyFont="1" applyFill="1" applyBorder="1" applyAlignment="1">
      <alignment horizontal="center" vertical="center" wrapText="1"/>
    </xf>
    <xf numFmtId="0" fontId="18" fillId="7" borderId="0" xfId="0" applyFont="1" applyFill="1" applyAlignment="1">
      <alignment vertical="center" wrapText="1"/>
    </xf>
    <xf numFmtId="0" fontId="12" fillId="7" borderId="36" xfId="0" applyFont="1" applyFill="1" applyBorder="1" applyAlignment="1">
      <alignment vertical="center" wrapText="1"/>
    </xf>
    <xf numFmtId="0" fontId="13" fillId="2" borderId="36" xfId="0" applyFont="1" applyFill="1" applyBorder="1" applyAlignment="1">
      <alignment vertical="center" wrapText="1"/>
    </xf>
    <xf numFmtId="164" fontId="11" fillId="10" borderId="18" xfId="4" applyNumberFormat="1" applyFont="1" applyFill="1" applyBorder="1" applyAlignment="1">
      <alignment horizontal="right" indent="1"/>
    </xf>
    <xf numFmtId="0" fontId="15" fillId="11" borderId="40" xfId="0" applyFont="1" applyFill="1" applyBorder="1" applyAlignment="1">
      <alignment horizontal="left" vertical="center" wrapText="1"/>
    </xf>
    <xf numFmtId="0" fontId="15" fillId="5" borderId="32" xfId="0" applyFont="1" applyFill="1" applyBorder="1" applyAlignment="1">
      <alignment horizontal="center" vertical="center" wrapText="1"/>
    </xf>
    <xf numFmtId="0" fontId="30" fillId="0" borderId="0" xfId="0" applyFont="1"/>
    <xf numFmtId="14" fontId="15" fillId="5" borderId="1" xfId="0" applyNumberFormat="1" applyFont="1" applyFill="1" applyBorder="1" applyAlignment="1">
      <alignment horizontal="center" vertical="center" wrapText="1"/>
    </xf>
    <xf numFmtId="167" fontId="12" fillId="2" borderId="39" xfId="0" applyNumberFormat="1" applyFont="1" applyFill="1" applyBorder="1" applyAlignment="1">
      <alignment horizontal="right" vertical="center" wrapText="1"/>
    </xf>
    <xf numFmtId="167" fontId="12" fillId="2" borderId="44" xfId="0" applyNumberFormat="1" applyFont="1" applyFill="1" applyBorder="1" applyAlignment="1">
      <alignment horizontal="right" vertical="center" wrapText="1"/>
    </xf>
    <xf numFmtId="14" fontId="15" fillId="5" borderId="2" xfId="0" applyNumberFormat="1" applyFont="1" applyFill="1" applyBorder="1" applyAlignment="1">
      <alignment horizontal="center" vertical="center" wrapText="1"/>
    </xf>
    <xf numFmtId="0" fontId="21" fillId="12" borderId="17" xfId="0" applyFont="1" applyFill="1" applyBorder="1" applyAlignment="1">
      <alignment horizontal="left" indent="1"/>
    </xf>
    <xf numFmtId="164" fontId="22" fillId="12" borderId="18" xfId="4" applyNumberFormat="1" applyFont="1" applyFill="1" applyBorder="1" applyAlignment="1">
      <alignment horizontal="center"/>
    </xf>
    <xf numFmtId="0" fontId="21" fillId="10" borderId="17" xfId="0" applyFont="1" applyFill="1" applyBorder="1" applyAlignment="1">
      <alignment horizontal="left" indent="1"/>
    </xf>
    <xf numFmtId="164" fontId="22" fillId="10" borderId="18" xfId="4" applyNumberFormat="1" applyFont="1" applyFill="1" applyBorder="1" applyAlignment="1">
      <alignment horizontal="center"/>
    </xf>
    <xf numFmtId="0" fontId="24" fillId="2" borderId="19" xfId="0" applyFont="1" applyFill="1" applyBorder="1"/>
    <xf numFmtId="164" fontId="22" fillId="2" borderId="20" xfId="4" applyNumberFormat="1" applyFont="1" applyFill="1" applyBorder="1" applyAlignment="1">
      <alignment horizontal="center"/>
    </xf>
    <xf numFmtId="167" fontId="13" fillId="7" borderId="1" xfId="0" applyNumberFormat="1" applyFont="1" applyFill="1" applyBorder="1" applyAlignment="1">
      <alignment horizontal="right" vertical="center" wrapText="1"/>
    </xf>
    <xf numFmtId="166" fontId="12" fillId="2" borderId="44" xfId="0" applyNumberFormat="1" applyFont="1" applyFill="1" applyBorder="1" applyAlignment="1">
      <alignment horizontal="right" vertical="center" wrapText="1"/>
    </xf>
    <xf numFmtId="167" fontId="13" fillId="2" borderId="47" xfId="0" applyNumberFormat="1" applyFont="1" applyFill="1" applyBorder="1" applyAlignment="1">
      <alignment horizontal="right" vertical="center" wrapText="1"/>
    </xf>
    <xf numFmtId="166" fontId="13" fillId="2" borderId="47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167" fontId="12" fillId="2" borderId="45" xfId="0" applyNumberFormat="1" applyFont="1" applyFill="1" applyBorder="1" applyAlignment="1">
      <alignment horizontal="right" vertical="center" wrapText="1"/>
    </xf>
    <xf numFmtId="167" fontId="13" fillId="2" borderId="32" xfId="0" applyNumberFormat="1" applyFont="1" applyFill="1" applyBorder="1" applyAlignment="1">
      <alignment horizontal="right" vertical="center" wrapText="1"/>
    </xf>
    <xf numFmtId="167" fontId="12" fillId="2" borderId="36" xfId="0" applyNumberFormat="1" applyFont="1" applyFill="1" applyBorder="1" applyAlignment="1">
      <alignment horizontal="right" vertical="center" wrapText="1"/>
    </xf>
    <xf numFmtId="167" fontId="18" fillId="2" borderId="2" xfId="0" applyNumberFormat="1" applyFont="1" applyFill="1" applyBorder="1" applyAlignment="1">
      <alignment horizontal="right" vertical="center" wrapText="1"/>
    </xf>
    <xf numFmtId="0" fontId="15" fillId="11" borderId="36" xfId="0" applyFont="1" applyFill="1" applyBorder="1" applyAlignment="1">
      <alignment horizontal="center" vertical="center" wrapText="1"/>
    </xf>
    <xf numFmtId="0" fontId="15" fillId="11" borderId="0" xfId="0" applyFont="1" applyFill="1" applyAlignment="1">
      <alignment horizontal="center" vertical="center" wrapText="1"/>
    </xf>
    <xf numFmtId="0" fontId="15" fillId="11" borderId="49" xfId="0" applyFont="1" applyFill="1" applyBorder="1" applyAlignment="1">
      <alignment horizontal="center" vertical="center" wrapText="1"/>
    </xf>
    <xf numFmtId="0" fontId="15" fillId="11" borderId="50" xfId="0" applyFont="1" applyFill="1" applyBorder="1" applyAlignment="1">
      <alignment horizontal="center" vertical="center" wrapText="1"/>
    </xf>
    <xf numFmtId="3" fontId="13" fillId="13" borderId="26" xfId="0" applyNumberFormat="1" applyFont="1" applyFill="1" applyBorder="1" applyAlignment="1">
      <alignment horizontal="right" vertical="center" wrapText="1"/>
    </xf>
    <xf numFmtId="0" fontId="13" fillId="13" borderId="26" xfId="0" applyFont="1" applyFill="1" applyBorder="1" applyAlignment="1">
      <alignment horizontal="right" vertical="center" wrapText="1"/>
    </xf>
    <xf numFmtId="3" fontId="13" fillId="14" borderId="26" xfId="0" applyNumberFormat="1" applyFont="1" applyFill="1" applyBorder="1" applyAlignment="1">
      <alignment horizontal="right" vertical="center" wrapText="1"/>
    </xf>
    <xf numFmtId="0" fontId="13" fillId="14" borderId="26" xfId="0" applyFont="1" applyFill="1" applyBorder="1" applyAlignment="1">
      <alignment horizontal="right" vertical="center" wrapText="1"/>
    </xf>
    <xf numFmtId="167" fontId="13" fillId="7" borderId="5" xfId="0" applyNumberFormat="1" applyFont="1" applyFill="1" applyBorder="1" applyAlignment="1">
      <alignment horizontal="right" vertical="center" wrapText="1"/>
    </xf>
    <xf numFmtId="3" fontId="13" fillId="13" borderId="51" xfId="0" applyNumberFormat="1" applyFont="1" applyFill="1" applyBorder="1" applyAlignment="1">
      <alignment horizontal="right" vertical="center" wrapText="1"/>
    </xf>
    <xf numFmtId="0" fontId="13" fillId="13" borderId="51" xfId="0" applyFont="1" applyFill="1" applyBorder="1" applyAlignment="1">
      <alignment horizontal="right" vertical="center" wrapText="1"/>
    </xf>
    <xf numFmtId="167" fontId="12" fillId="7" borderId="2" xfId="0" applyNumberFormat="1" applyFont="1" applyFill="1" applyBorder="1" applyAlignment="1">
      <alignment horizontal="right" vertical="center" wrapText="1"/>
    </xf>
    <xf numFmtId="166" fontId="12" fillId="7" borderId="2" xfId="0" applyNumberFormat="1" applyFont="1" applyFill="1" applyBorder="1" applyAlignment="1">
      <alignment horizontal="right" vertical="center" wrapText="1"/>
    </xf>
    <xf numFmtId="0" fontId="12" fillId="7" borderId="0" xfId="0" applyFont="1" applyFill="1" applyAlignment="1">
      <alignment vertical="center" wrapText="1"/>
    </xf>
    <xf numFmtId="3" fontId="13" fillId="14" borderId="3" xfId="0" applyNumberFormat="1" applyFont="1" applyFill="1" applyBorder="1" applyAlignment="1">
      <alignment horizontal="right" vertical="center"/>
    </xf>
    <xf numFmtId="3" fontId="13" fillId="13" borderId="3" xfId="0" applyNumberFormat="1" applyFont="1" applyFill="1" applyBorder="1" applyAlignment="1">
      <alignment horizontal="right" vertical="center" wrapText="1"/>
    </xf>
    <xf numFmtId="3" fontId="12" fillId="7" borderId="0" xfId="0" applyNumberFormat="1" applyFont="1" applyFill="1" applyAlignment="1">
      <alignment vertical="center" wrapText="1"/>
    </xf>
    <xf numFmtId="2" fontId="13" fillId="13" borderId="26" xfId="0" applyNumberFormat="1" applyFont="1" applyFill="1" applyBorder="1" applyAlignment="1">
      <alignment horizontal="right" vertical="center" wrapText="1"/>
    </xf>
    <xf numFmtId="2" fontId="13" fillId="14" borderId="26" xfId="0" applyNumberFormat="1" applyFont="1" applyFill="1" applyBorder="1" applyAlignment="1">
      <alignment horizontal="right" vertical="center" wrapText="1"/>
    </xf>
    <xf numFmtId="2" fontId="13" fillId="13" borderId="51" xfId="0" applyNumberFormat="1" applyFont="1" applyFill="1" applyBorder="1" applyAlignment="1">
      <alignment horizontal="right" vertical="center" wrapText="1"/>
    </xf>
    <xf numFmtId="167" fontId="14" fillId="15" borderId="2" xfId="0" applyNumberFormat="1" applyFont="1" applyFill="1" applyBorder="1" applyAlignment="1">
      <alignment horizontal="right" vertical="center" wrapText="1"/>
    </xf>
    <xf numFmtId="0" fontId="14" fillId="15" borderId="0" xfId="0" applyFont="1" applyFill="1" applyAlignment="1">
      <alignment vertical="center" wrapText="1"/>
    </xf>
    <xf numFmtId="2" fontId="0" fillId="0" borderId="0" xfId="0" applyNumberFormat="1"/>
    <xf numFmtId="166" fontId="0" fillId="0" borderId="0" xfId="0" applyNumberFormat="1"/>
    <xf numFmtId="0" fontId="15" fillId="11" borderId="37" xfId="0" applyFont="1" applyFill="1" applyBorder="1" applyAlignment="1">
      <alignment horizontal="center" vertical="center" wrapText="1"/>
    </xf>
    <xf numFmtId="0" fontId="15" fillId="11" borderId="2" xfId="0" applyFont="1" applyFill="1" applyBorder="1" applyAlignment="1">
      <alignment horizontal="center" vertical="center" wrapText="1"/>
    </xf>
    <xf numFmtId="166" fontId="12" fillId="2" borderId="0" xfId="1" applyNumberFormat="1" applyFont="1" applyFill="1" applyAlignment="1">
      <alignment horizontal="right" vertical="center" wrapText="1"/>
    </xf>
    <xf numFmtId="4" fontId="13" fillId="13" borderId="26" xfId="0" applyNumberFormat="1" applyFont="1" applyFill="1" applyBorder="1" applyAlignment="1">
      <alignment horizontal="right" vertical="center" wrapText="1"/>
    </xf>
    <xf numFmtId="4" fontId="13" fillId="14" borderId="26" xfId="0" applyNumberFormat="1" applyFont="1" applyFill="1" applyBorder="1" applyAlignment="1">
      <alignment horizontal="right" vertical="center" wrapText="1"/>
    </xf>
    <xf numFmtId="4" fontId="13" fillId="13" borderId="51" xfId="0" applyNumberFormat="1" applyFont="1" applyFill="1" applyBorder="1" applyAlignment="1">
      <alignment horizontal="right" vertical="center" wrapText="1"/>
    </xf>
    <xf numFmtId="0" fontId="14" fillId="2" borderId="0" xfId="0" applyFont="1" applyFill="1" applyAlignment="1">
      <alignment horizontal="left" vertical="center" wrapText="1"/>
    </xf>
    <xf numFmtId="167" fontId="18" fillId="2" borderId="54" xfId="0" applyNumberFormat="1" applyFont="1" applyFill="1" applyBorder="1" applyAlignment="1">
      <alignment horizontal="right" vertical="center" wrapText="1"/>
    </xf>
    <xf numFmtId="167" fontId="25" fillId="0" borderId="0" xfId="0" applyNumberFormat="1" applyFont="1" applyAlignment="1">
      <alignment vertical="center" wrapText="1"/>
    </xf>
    <xf numFmtId="167" fontId="32" fillId="0" borderId="0" xfId="0" applyNumberFormat="1" applyFont="1"/>
    <xf numFmtId="0" fontId="32" fillId="0" borderId="0" xfId="0" applyFont="1"/>
    <xf numFmtId="0" fontId="33" fillId="0" borderId="0" xfId="0" applyFont="1" applyAlignment="1">
      <alignment horizontal="left" vertical="center"/>
    </xf>
    <xf numFmtId="0" fontId="34" fillId="11" borderId="36" xfId="0" applyFont="1" applyFill="1" applyBorder="1" applyAlignment="1">
      <alignment vertical="center" wrapText="1"/>
    </xf>
    <xf numFmtId="0" fontId="34" fillId="11" borderId="36" xfId="0" applyFont="1" applyFill="1" applyBorder="1" applyAlignment="1">
      <alignment horizontal="center" vertical="center" wrapText="1"/>
    </xf>
    <xf numFmtId="0" fontId="34" fillId="11" borderId="55" xfId="0" applyFont="1" applyFill="1" applyBorder="1" applyAlignment="1">
      <alignment horizontal="center" vertical="center" wrapText="1"/>
    </xf>
    <xf numFmtId="0" fontId="34" fillId="11" borderId="22" xfId="0" applyFont="1" applyFill="1" applyBorder="1" applyAlignment="1">
      <alignment horizontal="center" vertical="center" wrapText="1"/>
    </xf>
    <xf numFmtId="0" fontId="35" fillId="13" borderId="21" xfId="0" applyFont="1" applyFill="1" applyBorder="1" applyAlignment="1">
      <alignment vertical="center" wrapText="1"/>
    </xf>
    <xf numFmtId="167" fontId="35" fillId="13" borderId="56" xfId="1" applyNumberFormat="1" applyFont="1" applyFill="1" applyBorder="1" applyAlignment="1">
      <alignment horizontal="right" vertical="center" wrapText="1"/>
    </xf>
    <xf numFmtId="167" fontId="35" fillId="13" borderId="21" xfId="0" applyNumberFormat="1" applyFont="1" applyFill="1" applyBorder="1" applyAlignment="1">
      <alignment vertical="center" wrapText="1"/>
    </xf>
    <xf numFmtId="167" fontId="35" fillId="13" borderId="57" xfId="1" applyNumberFormat="1" applyFont="1" applyFill="1" applyBorder="1" applyAlignment="1">
      <alignment horizontal="right" vertical="center" wrapText="1"/>
    </xf>
    <xf numFmtId="167" fontId="35" fillId="13" borderId="58" xfId="1" applyNumberFormat="1" applyFont="1" applyFill="1" applyBorder="1" applyAlignment="1">
      <alignment horizontal="right" vertical="center" wrapText="1"/>
    </xf>
    <xf numFmtId="0" fontId="35" fillId="2" borderId="0" xfId="0" applyFont="1" applyFill="1" applyAlignment="1">
      <alignment vertical="center" wrapText="1"/>
    </xf>
    <xf numFmtId="167" fontId="35" fillId="13" borderId="59" xfId="1" applyNumberFormat="1" applyFont="1" applyFill="1" applyBorder="1" applyAlignment="1">
      <alignment horizontal="right" vertical="center" wrapText="1"/>
    </xf>
    <xf numFmtId="0" fontId="36" fillId="13" borderId="21" xfId="0" applyFont="1" applyFill="1" applyBorder="1" applyAlignment="1">
      <alignment vertical="center" wrapText="1"/>
    </xf>
    <xf numFmtId="167" fontId="36" fillId="13" borderId="60" xfId="1" applyNumberFormat="1" applyFont="1" applyFill="1" applyBorder="1" applyAlignment="1">
      <alignment horizontal="right" vertical="center" wrapText="1"/>
    </xf>
    <xf numFmtId="167" fontId="35" fillId="13" borderId="21" xfId="1" applyNumberFormat="1" applyFont="1" applyFill="1" applyBorder="1" applyAlignment="1">
      <alignment horizontal="right" vertical="center" wrapText="1"/>
    </xf>
    <xf numFmtId="167" fontId="36" fillId="13" borderId="61" xfId="0" applyNumberFormat="1" applyFont="1" applyFill="1" applyBorder="1" applyAlignment="1">
      <alignment vertical="center" wrapText="1"/>
    </xf>
    <xf numFmtId="168" fontId="14" fillId="2" borderId="32" xfId="0" applyNumberFormat="1" applyFont="1" applyFill="1" applyBorder="1" applyAlignment="1">
      <alignment horizontal="right" vertical="center" wrapText="1"/>
    </xf>
    <xf numFmtId="167" fontId="35" fillId="13" borderId="53" xfId="1" applyNumberFormat="1" applyFont="1" applyFill="1" applyBorder="1" applyAlignment="1">
      <alignment horizontal="right" vertical="center" wrapText="1"/>
    </xf>
    <xf numFmtId="0" fontId="35" fillId="10" borderId="21" xfId="0" applyFont="1" applyFill="1" applyBorder="1" applyAlignment="1">
      <alignment vertical="center" wrapText="1"/>
    </xf>
    <xf numFmtId="0" fontId="38" fillId="0" borderId="0" xfId="0" applyFont="1"/>
    <xf numFmtId="167" fontId="38" fillId="0" borderId="0" xfId="0" applyNumberFormat="1" applyFont="1"/>
    <xf numFmtId="167" fontId="39" fillId="0" borderId="0" xfId="0" applyNumberFormat="1" applyFont="1"/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166" fontId="12" fillId="2" borderId="39" xfId="0" applyNumberFormat="1" applyFont="1" applyFill="1" applyBorder="1" applyAlignment="1">
      <alignment horizontal="right" vertical="center" wrapText="1"/>
    </xf>
    <xf numFmtId="166" fontId="12" fillId="7" borderId="39" xfId="0" applyNumberFormat="1" applyFont="1" applyFill="1" applyBorder="1" applyAlignment="1">
      <alignment horizontal="right" vertical="center" wrapText="1"/>
    </xf>
    <xf numFmtId="167" fontId="26" fillId="0" borderId="0" xfId="0" applyNumberFormat="1" applyFont="1"/>
    <xf numFmtId="0" fontId="26" fillId="0" borderId="0" xfId="0" applyFont="1" applyAlignment="1">
      <alignment horizontal="center"/>
    </xf>
    <xf numFmtId="167" fontId="18" fillId="7" borderId="6" xfId="0" applyNumberFormat="1" applyFont="1" applyFill="1" applyBorder="1" applyAlignment="1">
      <alignment horizontal="right" vertical="center" wrapText="1"/>
    </xf>
    <xf numFmtId="167" fontId="35" fillId="10" borderId="21" xfId="1" applyNumberFormat="1" applyFont="1" applyFill="1" applyBorder="1" applyAlignment="1">
      <alignment horizontal="right" vertical="center" wrapText="1"/>
    </xf>
    <xf numFmtId="3" fontId="18" fillId="7" borderId="52" xfId="0" applyNumberFormat="1" applyFont="1" applyFill="1" applyBorder="1" applyAlignment="1">
      <alignment vertical="center" wrapText="1"/>
    </xf>
    <xf numFmtId="0" fontId="15" fillId="11" borderId="62" xfId="0" applyFont="1" applyFill="1" applyBorder="1" applyAlignment="1">
      <alignment horizontal="center" vertical="center" wrapText="1"/>
    </xf>
    <xf numFmtId="0" fontId="15" fillId="11" borderId="63" xfId="0" applyFont="1" applyFill="1" applyBorder="1" applyAlignment="1">
      <alignment horizontal="center" vertical="center" wrapText="1"/>
    </xf>
    <xf numFmtId="0" fontId="15" fillId="11" borderId="64" xfId="0" applyFont="1" applyFill="1" applyBorder="1" applyAlignment="1">
      <alignment horizontal="center" vertical="center" wrapText="1"/>
    </xf>
    <xf numFmtId="167" fontId="13" fillId="2" borderId="2" xfId="0" applyNumberFormat="1" applyFont="1" applyFill="1" applyBorder="1" applyAlignment="1">
      <alignment horizontal="right" wrapText="1"/>
    </xf>
    <xf numFmtId="3" fontId="13" fillId="2" borderId="7" xfId="0" applyNumberFormat="1" applyFont="1" applyFill="1" applyBorder="1" applyAlignment="1">
      <alignment horizontal="right" vertical="center" wrapText="1"/>
    </xf>
    <xf numFmtId="0" fontId="13" fillId="2" borderId="7" xfId="0" applyFont="1" applyFill="1" applyBorder="1" applyAlignment="1">
      <alignment horizontal="center" vertical="center" wrapText="1"/>
    </xf>
    <xf numFmtId="3" fontId="13" fillId="2" borderId="0" xfId="0" applyNumberFormat="1" applyFont="1" applyFill="1" applyAlignment="1">
      <alignment vertical="center" wrapText="1"/>
    </xf>
    <xf numFmtId="49" fontId="13" fillId="2" borderId="0" xfId="0" applyNumberFormat="1" applyFont="1" applyFill="1" applyAlignment="1">
      <alignment horizontal="left" vertical="center" wrapText="1" indent="1"/>
    </xf>
    <xf numFmtId="0" fontId="41" fillId="0" borderId="0" xfId="0" applyFont="1" applyAlignment="1">
      <alignment vertical="center"/>
    </xf>
    <xf numFmtId="0" fontId="0" fillId="0" borderId="0" xfId="0" applyAlignment="1">
      <alignment wrapText="1"/>
    </xf>
    <xf numFmtId="0" fontId="40" fillId="0" borderId="65" xfId="0" applyFont="1" applyBorder="1" applyAlignment="1">
      <alignment vertical="center" wrapText="1"/>
    </xf>
    <xf numFmtId="0" fontId="40" fillId="0" borderId="0" xfId="0" applyFont="1" applyAlignment="1">
      <alignment vertical="center"/>
    </xf>
    <xf numFmtId="0" fontId="40" fillId="0" borderId="65" xfId="0" applyFont="1" applyBorder="1" applyAlignment="1">
      <alignment vertical="center"/>
    </xf>
    <xf numFmtId="0" fontId="26" fillId="0" borderId="0" xfId="0" applyFont="1" applyAlignment="1">
      <alignment wrapText="1"/>
    </xf>
    <xf numFmtId="0" fontId="0" fillId="0" borderId="0" xfId="0" applyAlignment="1">
      <alignment vertical="center"/>
    </xf>
    <xf numFmtId="0" fontId="42" fillId="0" borderId="3" xfId="0" applyFont="1" applyBorder="1" applyAlignment="1">
      <alignment vertical="center"/>
    </xf>
    <xf numFmtId="0" fontId="43" fillId="0" borderId="0" xfId="0" applyFont="1" applyAlignment="1">
      <alignment vertical="center"/>
    </xf>
    <xf numFmtId="0" fontId="8" fillId="0" borderId="0" xfId="0" applyFont="1"/>
    <xf numFmtId="0" fontId="43" fillId="0" borderId="3" xfId="0" applyFont="1" applyBorder="1" applyAlignment="1">
      <alignment vertical="center"/>
    </xf>
    <xf numFmtId="169" fontId="15" fillId="11" borderId="22" xfId="1" applyNumberFormat="1" applyFont="1" applyFill="1" applyBorder="1" applyAlignment="1">
      <alignment horizontal="center" vertical="center" wrapText="1"/>
    </xf>
    <xf numFmtId="166" fontId="13" fillId="7" borderId="1" xfId="0" applyNumberFormat="1" applyFont="1" applyFill="1" applyBorder="1" applyAlignment="1">
      <alignment horizontal="right" vertical="center" wrapText="1"/>
    </xf>
    <xf numFmtId="166" fontId="13" fillId="2" borderId="1" xfId="0" applyNumberFormat="1" applyFont="1" applyFill="1" applyBorder="1" applyAlignment="1">
      <alignment horizontal="right" vertical="center" wrapText="1"/>
    </xf>
    <xf numFmtId="166" fontId="12" fillId="7" borderId="44" xfId="0" applyNumberFormat="1" applyFont="1" applyFill="1" applyBorder="1" applyAlignment="1">
      <alignment horizontal="right" vertical="center" wrapText="1"/>
    </xf>
    <xf numFmtId="166" fontId="13" fillId="2" borderId="44" xfId="0" applyNumberFormat="1" applyFont="1" applyFill="1" applyBorder="1" applyAlignment="1">
      <alignment horizontal="right" vertical="center" wrapText="1"/>
    </xf>
    <xf numFmtId="167" fontId="44" fillId="7" borderId="2" xfId="0" applyNumberFormat="1" applyFont="1" applyFill="1" applyBorder="1" applyAlignment="1">
      <alignment horizontal="right" vertical="center" wrapText="1"/>
    </xf>
    <xf numFmtId="167" fontId="44" fillId="2" borderId="2" xfId="0" applyNumberFormat="1" applyFont="1" applyFill="1" applyBorder="1" applyAlignment="1">
      <alignment horizontal="right" vertical="center" wrapText="1"/>
    </xf>
    <xf numFmtId="3" fontId="45" fillId="7" borderId="52" xfId="0" applyNumberFormat="1" applyFont="1" applyFill="1" applyBorder="1" applyAlignment="1">
      <alignment vertical="center" wrapText="1"/>
    </xf>
    <xf numFmtId="0" fontId="47" fillId="11" borderId="36" xfId="0" applyFont="1" applyFill="1" applyBorder="1" applyAlignment="1">
      <alignment horizontal="center" vertical="center" wrapText="1"/>
    </xf>
    <xf numFmtId="167" fontId="44" fillId="15" borderId="2" xfId="0" applyNumberFormat="1" applyFont="1" applyFill="1" applyBorder="1" applyAlignment="1">
      <alignment horizontal="right" vertical="center" wrapText="1"/>
    </xf>
    <xf numFmtId="167" fontId="45" fillId="2" borderId="2" xfId="0" applyNumberFormat="1" applyFont="1" applyFill="1" applyBorder="1" applyAlignment="1">
      <alignment horizontal="right" vertical="center" wrapText="1"/>
    </xf>
    <xf numFmtId="167" fontId="45" fillId="7" borderId="6" xfId="0" applyNumberFormat="1" applyFont="1" applyFill="1" applyBorder="1" applyAlignment="1">
      <alignment horizontal="right" vertical="center" wrapText="1"/>
    </xf>
    <xf numFmtId="0" fontId="49" fillId="2" borderId="29" xfId="0" applyFont="1" applyFill="1" applyBorder="1" applyAlignment="1">
      <alignment horizontal="right" vertical="center" wrapText="1"/>
    </xf>
    <xf numFmtId="167" fontId="44" fillId="2" borderId="7" xfId="0" applyNumberFormat="1" applyFont="1" applyFill="1" applyBorder="1" applyAlignment="1">
      <alignment horizontal="right" vertical="center" wrapText="1"/>
    </xf>
    <xf numFmtId="167" fontId="45" fillId="2" borderId="54" xfId="0" applyNumberFormat="1" applyFont="1" applyFill="1" applyBorder="1" applyAlignment="1">
      <alignment horizontal="right" vertical="center" wrapText="1"/>
    </xf>
    <xf numFmtId="167" fontId="44" fillId="2" borderId="29" xfId="0" applyNumberFormat="1" applyFont="1" applyFill="1" applyBorder="1" applyAlignment="1">
      <alignment horizontal="right" vertical="center" wrapText="1"/>
    </xf>
    <xf numFmtId="167" fontId="45" fillId="2" borderId="8" xfId="0" applyNumberFormat="1" applyFont="1" applyFill="1" applyBorder="1" applyAlignment="1">
      <alignment horizontal="right" vertical="center" wrapText="1"/>
    </xf>
    <xf numFmtId="167" fontId="45" fillId="2" borderId="31" xfId="0" applyNumberFormat="1" applyFont="1" applyFill="1" applyBorder="1" applyAlignment="1">
      <alignment horizontal="right" vertical="center" wrapText="1"/>
    </xf>
    <xf numFmtId="167" fontId="44" fillId="2" borderId="7" xfId="0" applyNumberFormat="1" applyFont="1" applyFill="1" applyBorder="1" applyAlignment="1">
      <alignment horizontal="center" vertical="center" wrapText="1"/>
    </xf>
    <xf numFmtId="167" fontId="44" fillId="2" borderId="13" xfId="0" applyNumberFormat="1" applyFont="1" applyFill="1" applyBorder="1" applyAlignment="1">
      <alignment horizontal="right" vertical="center" wrapText="1"/>
    </xf>
    <xf numFmtId="167" fontId="45" fillId="2" borderId="7" xfId="0" applyNumberFormat="1" applyFont="1" applyFill="1" applyBorder="1" applyAlignment="1">
      <alignment horizontal="right" vertical="center" wrapText="1"/>
    </xf>
    <xf numFmtId="0" fontId="47" fillId="11" borderId="37" xfId="0" applyFont="1" applyFill="1" applyBorder="1" applyAlignment="1">
      <alignment horizontal="center" vertical="center" wrapText="1"/>
    </xf>
    <xf numFmtId="0" fontId="44" fillId="2" borderId="32" xfId="0" applyFont="1" applyFill="1" applyBorder="1" applyAlignment="1">
      <alignment vertical="center" wrapText="1"/>
    </xf>
    <xf numFmtId="168" fontId="44" fillId="2" borderId="32" xfId="1" applyNumberFormat="1" applyFont="1" applyFill="1" applyBorder="1" applyAlignment="1">
      <alignment horizontal="right" vertical="center" wrapText="1"/>
    </xf>
    <xf numFmtId="168" fontId="44" fillId="2" borderId="33" xfId="1" applyNumberFormat="1" applyFont="1" applyFill="1" applyBorder="1" applyAlignment="1">
      <alignment horizontal="right" vertical="center" wrapText="1"/>
    </xf>
    <xf numFmtId="168" fontId="45" fillId="2" borderId="32" xfId="1" applyNumberFormat="1" applyFont="1" applyFill="1" applyBorder="1" applyAlignment="1">
      <alignment horizontal="right" vertical="center" wrapText="1"/>
    </xf>
    <xf numFmtId="3" fontId="45" fillId="2" borderId="32" xfId="0" applyNumberFormat="1" applyFont="1" applyFill="1" applyBorder="1" applyAlignment="1">
      <alignment horizontal="right" vertical="center" wrapText="1"/>
    </xf>
    <xf numFmtId="3" fontId="44" fillId="2" borderId="32" xfId="0" applyNumberFormat="1" applyFont="1" applyFill="1" applyBorder="1" applyAlignment="1">
      <alignment horizontal="right" vertical="center" wrapText="1"/>
    </xf>
    <xf numFmtId="3" fontId="44" fillId="2" borderId="33" xfId="0" applyNumberFormat="1" applyFont="1" applyFill="1" applyBorder="1" applyAlignment="1">
      <alignment horizontal="right" vertical="center" wrapText="1"/>
    </xf>
    <xf numFmtId="3" fontId="45" fillId="2" borderId="34" xfId="0" applyNumberFormat="1" applyFont="1" applyFill="1" applyBorder="1" applyAlignment="1">
      <alignment horizontal="right" vertical="center" wrapText="1"/>
    </xf>
    <xf numFmtId="0" fontId="47" fillId="11" borderId="26" xfId="0" applyFont="1" applyFill="1" applyBorder="1" applyAlignment="1">
      <alignment horizontal="center" vertical="center" wrapText="1"/>
    </xf>
    <xf numFmtId="167" fontId="49" fillId="2" borderId="2" xfId="0" applyNumberFormat="1" applyFont="1" applyFill="1" applyBorder="1" applyAlignment="1">
      <alignment horizontal="right" vertical="center" wrapText="1"/>
    </xf>
    <xf numFmtId="167" fontId="50" fillId="2" borderId="39" xfId="0" applyNumberFormat="1" applyFont="1" applyFill="1" applyBorder="1" applyAlignment="1">
      <alignment horizontal="right" vertical="center" wrapText="1"/>
    </xf>
    <xf numFmtId="167" fontId="50" fillId="2" borderId="44" xfId="0" applyNumberFormat="1" applyFont="1" applyFill="1" applyBorder="1" applyAlignment="1">
      <alignment horizontal="right" vertical="center" wrapText="1"/>
    </xf>
    <xf numFmtId="0" fontId="47" fillId="11" borderId="62" xfId="0" applyFont="1" applyFill="1" applyBorder="1" applyAlignment="1">
      <alignment horizontal="center" vertical="center" wrapText="1"/>
    </xf>
    <xf numFmtId="167" fontId="50" fillId="2" borderId="2" xfId="0" applyNumberFormat="1" applyFont="1" applyFill="1" applyBorder="1" applyAlignment="1">
      <alignment horizontal="right" vertical="center" wrapText="1"/>
    </xf>
    <xf numFmtId="167" fontId="50" fillId="2" borderId="6" xfId="0" applyNumberFormat="1" applyFont="1" applyFill="1" applyBorder="1" applyAlignment="1">
      <alignment horizontal="right" vertical="center" wrapText="1"/>
    </xf>
    <xf numFmtId="0" fontId="13" fillId="2" borderId="0" xfId="0" quotePrefix="1" applyFont="1" applyFill="1" applyAlignment="1">
      <alignment horizontal="left" vertical="center" wrapText="1" indent="1"/>
    </xf>
    <xf numFmtId="49" fontId="49" fillId="2" borderId="0" xfId="0" quotePrefix="1" applyNumberFormat="1" applyFont="1" applyFill="1" applyAlignment="1">
      <alignment horizontal="left" vertical="center" wrapText="1" indent="1"/>
    </xf>
    <xf numFmtId="49" fontId="12" fillId="2" borderId="0" xfId="0" quotePrefix="1" applyNumberFormat="1" applyFont="1" applyFill="1" applyAlignment="1">
      <alignment horizontal="left" vertical="center" wrapText="1" indent="1"/>
    </xf>
    <xf numFmtId="2" fontId="46" fillId="0" borderId="0" xfId="0" applyNumberFormat="1" applyFont="1"/>
    <xf numFmtId="2" fontId="48" fillId="0" borderId="0" xfId="0" applyNumberFormat="1" applyFont="1"/>
    <xf numFmtId="167" fontId="49" fillId="2" borderId="5" xfId="0" applyNumberFormat="1" applyFont="1" applyFill="1" applyBorder="1" applyAlignment="1">
      <alignment horizontal="right" vertical="center" wrapText="1"/>
    </xf>
    <xf numFmtId="167" fontId="50" fillId="2" borderId="45" xfId="0" applyNumberFormat="1" applyFont="1" applyFill="1" applyBorder="1" applyAlignment="1">
      <alignment horizontal="right" vertical="center" wrapText="1"/>
    </xf>
    <xf numFmtId="167" fontId="50" fillId="2" borderId="35" xfId="0" applyNumberFormat="1" applyFont="1" applyFill="1" applyBorder="1" applyAlignment="1">
      <alignment horizontal="right" vertical="center" wrapText="1"/>
    </xf>
    <xf numFmtId="43" fontId="50" fillId="2" borderId="0" xfId="1" applyFont="1" applyFill="1" applyAlignment="1">
      <alignment horizontal="right" vertical="center" wrapText="1"/>
    </xf>
    <xf numFmtId="0" fontId="50" fillId="2" borderId="36" xfId="0" applyFont="1" applyFill="1" applyBorder="1" applyAlignment="1">
      <alignment vertical="center" wrapText="1"/>
    </xf>
    <xf numFmtId="3" fontId="49" fillId="2" borderId="36" xfId="0" applyNumberFormat="1" applyFont="1" applyFill="1" applyBorder="1" applyAlignment="1">
      <alignment horizontal="right" vertical="center"/>
    </xf>
    <xf numFmtId="0" fontId="49" fillId="7" borderId="36" xfId="0" applyFont="1" applyFill="1" applyBorder="1" applyAlignment="1">
      <alignment vertical="center" wrapText="1"/>
    </xf>
    <xf numFmtId="167" fontId="50" fillId="7" borderId="36" xfId="0" applyNumberFormat="1" applyFont="1" applyFill="1" applyBorder="1" applyAlignment="1">
      <alignment horizontal="right" vertical="center"/>
    </xf>
    <xf numFmtId="167" fontId="49" fillId="2" borderId="36" xfId="0" applyNumberFormat="1" applyFont="1" applyFill="1" applyBorder="1" applyAlignment="1">
      <alignment horizontal="right" vertical="center"/>
    </xf>
    <xf numFmtId="167" fontId="49" fillId="7" borderId="36" xfId="0" applyNumberFormat="1" applyFont="1" applyFill="1" applyBorder="1" applyAlignment="1">
      <alignment horizontal="right" vertical="center"/>
    </xf>
    <xf numFmtId="0" fontId="49" fillId="2" borderId="36" xfId="0" applyFont="1" applyFill="1" applyBorder="1" applyAlignment="1">
      <alignment vertical="center"/>
    </xf>
    <xf numFmtId="0" fontId="49" fillId="7" borderId="36" xfId="0" applyFont="1" applyFill="1" applyBorder="1" applyAlignment="1">
      <alignment vertical="center"/>
    </xf>
    <xf numFmtId="167" fontId="49" fillId="7" borderId="36" xfId="1" applyNumberFormat="1" applyFont="1" applyFill="1" applyBorder="1" applyAlignment="1">
      <alignment horizontal="right" vertical="center"/>
    </xf>
    <xf numFmtId="167" fontId="49" fillId="2" borderId="36" xfId="1" applyNumberFormat="1" applyFont="1" applyFill="1" applyBorder="1" applyAlignment="1">
      <alignment horizontal="right" vertical="center"/>
    </xf>
    <xf numFmtId="43" fontId="0" fillId="0" borderId="0" xfId="1" applyFont="1"/>
    <xf numFmtId="0" fontId="49" fillId="2" borderId="36" xfId="0" applyFont="1" applyFill="1" applyBorder="1" applyAlignment="1">
      <alignment vertical="center" wrapText="1"/>
    </xf>
    <xf numFmtId="167" fontId="49" fillId="7" borderId="38" xfId="0" applyNumberFormat="1" applyFont="1" applyFill="1" applyBorder="1" applyAlignment="1">
      <alignment horizontal="right" vertical="center"/>
    </xf>
    <xf numFmtId="3" fontId="26" fillId="0" borderId="0" xfId="0" applyNumberFormat="1" applyFont="1"/>
    <xf numFmtId="167" fontId="49" fillId="7" borderId="37" xfId="0" applyNumberFormat="1" applyFont="1" applyFill="1" applyBorder="1" applyAlignment="1">
      <alignment horizontal="right" vertical="center"/>
    </xf>
    <xf numFmtId="167" fontId="49" fillId="2" borderId="32" xfId="0" applyNumberFormat="1" applyFont="1" applyFill="1" applyBorder="1" applyAlignment="1">
      <alignment horizontal="right" vertical="center"/>
    </xf>
    <xf numFmtId="167" fontId="50" fillId="7" borderId="46" xfId="0" applyNumberFormat="1" applyFont="1" applyFill="1" applyBorder="1" applyAlignment="1">
      <alignment horizontal="right" vertical="center"/>
    </xf>
    <xf numFmtId="167" fontId="49" fillId="2" borderId="38" xfId="0" applyNumberFormat="1" applyFont="1" applyFill="1" applyBorder="1" applyAlignment="1">
      <alignment horizontal="right" vertical="center"/>
    </xf>
    <xf numFmtId="3" fontId="46" fillId="0" borderId="0" xfId="0" applyNumberFormat="1" applyFont="1" applyAlignment="1">
      <alignment horizontal="left"/>
    </xf>
    <xf numFmtId="167" fontId="49" fillId="7" borderId="32" xfId="0" applyNumberFormat="1" applyFont="1" applyFill="1" applyBorder="1" applyAlignment="1">
      <alignment horizontal="right" vertical="center"/>
    </xf>
    <xf numFmtId="0" fontId="48" fillId="0" borderId="0" xfId="0" applyFont="1" applyAlignment="1">
      <alignment horizontal="left"/>
    </xf>
    <xf numFmtId="167" fontId="50" fillId="7" borderId="37" xfId="0" applyNumberFormat="1" applyFont="1" applyFill="1" applyBorder="1" applyAlignment="1">
      <alignment horizontal="right" vertical="center"/>
    </xf>
    <xf numFmtId="0" fontId="51" fillId="0" borderId="0" xfId="0" applyFont="1" applyAlignment="1">
      <alignment horizontal="left" vertical="center"/>
    </xf>
    <xf numFmtId="0" fontId="45" fillId="2" borderId="0" xfId="0" applyFont="1" applyFill="1" applyAlignment="1">
      <alignment vertical="center" wrapText="1"/>
    </xf>
    <xf numFmtId="0" fontId="44" fillId="2" borderId="0" xfId="0" applyFont="1" applyFill="1" applyAlignment="1">
      <alignment vertical="center" wrapText="1"/>
    </xf>
    <xf numFmtId="167" fontId="45" fillId="2" borderId="0" xfId="0" applyNumberFormat="1" applyFont="1" applyFill="1" applyAlignment="1">
      <alignment horizontal="right" vertical="center" wrapText="1"/>
    </xf>
    <xf numFmtId="3" fontId="45" fillId="2" borderId="52" xfId="0" applyNumberFormat="1" applyFont="1" applyFill="1" applyBorder="1" applyAlignment="1">
      <alignment vertical="center" wrapText="1"/>
    </xf>
    <xf numFmtId="167" fontId="44" fillId="2" borderId="0" xfId="0" applyNumberFormat="1" applyFont="1" applyFill="1" applyAlignment="1">
      <alignment horizontal="right" vertical="center" wrapText="1"/>
    </xf>
    <xf numFmtId="167" fontId="44" fillId="2" borderId="14" xfId="0" applyNumberFormat="1" applyFont="1" applyFill="1" applyBorder="1" applyAlignment="1">
      <alignment horizontal="right" vertical="center" wrapText="1"/>
    </xf>
    <xf numFmtId="0" fontId="50" fillId="2" borderId="0" xfId="0" applyFont="1" applyFill="1" applyAlignment="1">
      <alignment vertical="center" wrapText="1"/>
    </xf>
    <xf numFmtId="49" fontId="44" fillId="2" borderId="7" xfId="0" applyNumberFormat="1" applyFont="1" applyFill="1" applyBorder="1" applyAlignment="1">
      <alignment horizontal="center" vertical="center" wrapText="1"/>
    </xf>
    <xf numFmtId="167" fontId="44" fillId="2" borderId="29" xfId="0" applyNumberFormat="1" applyFont="1" applyFill="1" applyBorder="1" applyAlignment="1">
      <alignment horizontal="center" vertical="center" wrapText="1"/>
    </xf>
    <xf numFmtId="49" fontId="45" fillId="2" borderId="7" xfId="0" applyNumberFormat="1" applyFont="1" applyFill="1" applyBorder="1" applyAlignment="1">
      <alignment horizontal="center" vertical="center" wrapText="1"/>
    </xf>
    <xf numFmtId="167" fontId="45" fillId="2" borderId="7" xfId="0" applyNumberFormat="1" applyFont="1" applyFill="1" applyBorder="1" applyAlignment="1">
      <alignment horizontal="center" vertical="center" wrapText="1"/>
    </xf>
    <xf numFmtId="167" fontId="45" fillId="2" borderId="29" xfId="0" applyNumberFormat="1" applyFont="1" applyFill="1" applyBorder="1" applyAlignment="1">
      <alignment horizontal="center" vertical="center" wrapText="1"/>
    </xf>
    <xf numFmtId="167" fontId="45" fillId="2" borderId="52" xfId="0" applyNumberFormat="1" applyFont="1" applyFill="1" applyBorder="1" applyAlignment="1">
      <alignment horizontal="right" vertical="center" wrapText="1"/>
    </xf>
    <xf numFmtId="10" fontId="44" fillId="2" borderId="7" xfId="2" applyNumberFormat="1" applyFont="1" applyFill="1" applyBorder="1" applyAlignment="1">
      <alignment horizontal="center" vertical="center" wrapText="1"/>
    </xf>
    <xf numFmtId="0" fontId="49" fillId="2" borderId="7" xfId="0" applyFont="1" applyFill="1" applyBorder="1" applyAlignment="1">
      <alignment horizontal="right" vertical="center" wrapText="1"/>
    </xf>
    <xf numFmtId="167" fontId="4" fillId="0" borderId="0" xfId="0" applyNumberFormat="1" applyFont="1"/>
    <xf numFmtId="2" fontId="46" fillId="0" borderId="0" xfId="0" applyNumberFormat="1" applyFont="1" applyAlignment="1">
      <alignment horizontal="right"/>
    </xf>
    <xf numFmtId="167" fontId="49" fillId="2" borderId="37" xfId="0" applyNumberFormat="1" applyFont="1" applyFill="1" applyBorder="1" applyAlignment="1">
      <alignment horizontal="right" vertical="center"/>
    </xf>
    <xf numFmtId="0" fontId="12" fillId="2" borderId="36" xfId="0" applyFont="1" applyFill="1" applyBorder="1" applyAlignment="1">
      <alignment vertical="center" wrapText="1"/>
    </xf>
    <xf numFmtId="0" fontId="13" fillId="7" borderId="36" xfId="0" applyFont="1" applyFill="1" applyBorder="1" applyAlignment="1">
      <alignment vertical="center" wrapText="1"/>
    </xf>
    <xf numFmtId="0" fontId="49" fillId="0" borderId="36" xfId="0" applyFont="1" applyBorder="1" applyAlignment="1">
      <alignment vertical="center" wrapText="1"/>
    </xf>
    <xf numFmtId="167" fontId="49" fillId="0" borderId="37" xfId="0" applyNumberFormat="1" applyFont="1" applyBorder="1" applyAlignment="1">
      <alignment horizontal="right" vertical="center"/>
    </xf>
    <xf numFmtId="167" fontId="12" fillId="2" borderId="34" xfId="0" applyNumberFormat="1" applyFont="1" applyFill="1" applyBorder="1" applyAlignment="1">
      <alignment horizontal="right" vertical="center"/>
    </xf>
    <xf numFmtId="167" fontId="12" fillId="7" borderId="34" xfId="0" applyNumberFormat="1" applyFont="1" applyFill="1" applyBorder="1" applyAlignment="1">
      <alignment horizontal="right" vertical="center"/>
    </xf>
    <xf numFmtId="167" fontId="12" fillId="7" borderId="46" xfId="0" applyNumberFormat="1" applyFont="1" applyFill="1" applyBorder="1" applyAlignment="1">
      <alignment horizontal="right" vertical="center"/>
    </xf>
    <xf numFmtId="167" fontId="13" fillId="7" borderId="37" xfId="0" applyNumberFormat="1" applyFont="1" applyFill="1" applyBorder="1" applyAlignment="1">
      <alignment horizontal="right" vertical="center"/>
    </xf>
    <xf numFmtId="3" fontId="35" fillId="13" borderId="59" xfId="0" applyNumberFormat="1" applyFont="1" applyFill="1" applyBorder="1" applyAlignment="1">
      <alignment horizontal="right" vertical="center" wrapText="1"/>
    </xf>
    <xf numFmtId="3" fontId="36" fillId="14" borderId="60" xfId="0" applyNumberFormat="1" applyFont="1" applyFill="1" applyBorder="1" applyAlignment="1">
      <alignment horizontal="right" vertical="center" wrapText="1"/>
    </xf>
    <xf numFmtId="0" fontId="52" fillId="0" borderId="66" xfId="0" applyFont="1" applyBorder="1"/>
    <xf numFmtId="0" fontId="53" fillId="0" borderId="66" xfId="0" applyFont="1" applyBorder="1"/>
    <xf numFmtId="0" fontId="54" fillId="0" borderId="66" xfId="0" applyFont="1" applyBorder="1"/>
    <xf numFmtId="0" fontId="54" fillId="0" borderId="0" xfId="0" applyFont="1"/>
    <xf numFmtId="0" fontId="9" fillId="0" borderId="0" xfId="0" applyFont="1"/>
    <xf numFmtId="0" fontId="15" fillId="11" borderId="0" xfId="0" applyFont="1" applyFill="1" applyAlignment="1">
      <alignment vertical="center" wrapText="1"/>
    </xf>
    <xf numFmtId="0" fontId="20" fillId="11" borderId="38" xfId="0" applyFont="1" applyFill="1" applyBorder="1" applyAlignment="1">
      <alignment vertical="center" wrapText="1"/>
    </xf>
    <xf numFmtId="0" fontId="15" fillId="11" borderId="2" xfId="0" applyFont="1" applyFill="1" applyBorder="1" applyAlignment="1">
      <alignment vertical="center" wrapText="1"/>
    </xf>
    <xf numFmtId="167" fontId="49" fillId="0" borderId="2" xfId="0" applyNumberFormat="1" applyFont="1" applyBorder="1" applyAlignment="1">
      <alignment horizontal="right" vertical="center" wrapText="1"/>
    </xf>
    <xf numFmtId="167" fontId="13" fillId="0" borderId="2" xfId="0" applyNumberFormat="1" applyFont="1" applyBorder="1" applyAlignment="1">
      <alignment horizontal="right" vertical="center" wrapText="1"/>
    </xf>
    <xf numFmtId="0" fontId="55" fillId="0" borderId="0" xfId="0" applyFont="1"/>
    <xf numFmtId="0" fontId="55" fillId="0" borderId="66" xfId="0" applyFont="1" applyBorder="1"/>
    <xf numFmtId="0" fontId="33" fillId="0" borderId="0" xfId="0" applyFont="1"/>
    <xf numFmtId="9" fontId="13" fillId="2" borderId="0" xfId="2" quotePrefix="1" applyFont="1" applyFill="1" applyAlignment="1">
      <alignment horizontal="left" vertical="center" wrapText="1" indent="1"/>
    </xf>
    <xf numFmtId="0" fontId="14" fillId="0" borderId="0" xfId="0" applyFont="1" applyAlignment="1">
      <alignment horizontal="left" vertical="center" wrapText="1"/>
    </xf>
    <xf numFmtId="3" fontId="44" fillId="0" borderId="32" xfId="0" applyNumberFormat="1" applyFont="1" applyBorder="1" applyAlignment="1">
      <alignment horizontal="right" vertical="center" wrapText="1"/>
    </xf>
    <xf numFmtId="0" fontId="11" fillId="0" borderId="0" xfId="0" applyFont="1"/>
    <xf numFmtId="0" fontId="21" fillId="14" borderId="17" xfId="0" applyFont="1" applyFill="1" applyBorder="1" applyAlignment="1">
      <alignment horizontal="left" indent="1"/>
    </xf>
    <xf numFmtId="3" fontId="22" fillId="14" borderId="18" xfId="0" applyNumberFormat="1" applyFont="1" applyFill="1" applyBorder="1" applyAlignment="1">
      <alignment horizontal="center"/>
    </xf>
    <xf numFmtId="0" fontId="23" fillId="13" borderId="17" xfId="0" applyFont="1" applyFill="1" applyBorder="1" applyAlignment="1">
      <alignment horizontal="left" indent="2"/>
    </xf>
    <xf numFmtId="3" fontId="11" fillId="13" borderId="18" xfId="0" applyNumberFormat="1" applyFont="1" applyFill="1" applyBorder="1" applyAlignment="1">
      <alignment horizontal="center"/>
    </xf>
    <xf numFmtId="0" fontId="11" fillId="13" borderId="18" xfId="0" applyFont="1" applyFill="1" applyBorder="1" applyAlignment="1">
      <alignment horizontal="center"/>
    </xf>
    <xf numFmtId="0" fontId="23" fillId="14" borderId="17" xfId="0" applyFont="1" applyFill="1" applyBorder="1" applyAlignment="1">
      <alignment horizontal="left" indent="2"/>
    </xf>
    <xf numFmtId="0" fontId="11" fillId="14" borderId="18" xfId="0" applyFont="1" applyFill="1" applyBorder="1" applyAlignment="1">
      <alignment horizontal="right" indent="1"/>
    </xf>
    <xf numFmtId="3" fontId="11" fillId="14" borderId="18" xfId="0" applyNumberFormat="1" applyFont="1" applyFill="1" applyBorder="1" applyAlignment="1">
      <alignment horizontal="right" indent="1"/>
    </xf>
    <xf numFmtId="0" fontId="11" fillId="14" borderId="18" xfId="0" applyFont="1" applyFill="1" applyBorder="1" applyAlignment="1">
      <alignment horizontal="center"/>
    </xf>
    <xf numFmtId="0" fontId="21" fillId="13" borderId="17" xfId="0" applyFont="1" applyFill="1" applyBorder="1" applyAlignment="1">
      <alignment horizontal="left" indent="1"/>
    </xf>
    <xf numFmtId="3" fontId="22" fillId="13" borderId="18" xfId="0" applyNumberFormat="1" applyFont="1" applyFill="1" applyBorder="1" applyAlignment="1">
      <alignment horizontal="center"/>
    </xf>
    <xf numFmtId="0" fontId="22" fillId="14" borderId="18" xfId="0" applyFont="1" applyFill="1" applyBorder="1" applyAlignment="1">
      <alignment horizontal="center"/>
    </xf>
    <xf numFmtId="0" fontId="22" fillId="13" borderId="18" xfId="0" applyFont="1" applyFill="1" applyBorder="1" applyAlignment="1">
      <alignment horizontal="center"/>
    </xf>
    <xf numFmtId="0" fontId="24" fillId="13" borderId="19" xfId="0" applyFont="1" applyFill="1" applyBorder="1"/>
    <xf numFmtId="0" fontId="22" fillId="13" borderId="20" xfId="0" applyFont="1" applyFill="1" applyBorder="1" applyAlignment="1">
      <alignment horizontal="center"/>
    </xf>
    <xf numFmtId="0" fontId="52" fillId="0" borderId="66" xfId="0" applyFont="1" applyBorder="1" applyAlignment="1">
      <alignment vertical="center"/>
    </xf>
    <xf numFmtId="0" fontId="53" fillId="0" borderId="66" xfId="0" applyFont="1" applyBorder="1" applyAlignment="1">
      <alignment vertical="center"/>
    </xf>
    <xf numFmtId="0" fontId="0" fillId="0" borderId="66" xfId="0" applyBorder="1"/>
    <xf numFmtId="0" fontId="7" fillId="9" borderId="17" xfId="0" applyFont="1" applyFill="1" applyBorder="1" applyAlignment="1">
      <alignment horizontal="center" vertical="center" readingOrder="1"/>
    </xf>
    <xf numFmtId="0" fontId="7" fillId="9" borderId="0" xfId="0" applyFont="1" applyFill="1" applyAlignment="1">
      <alignment horizontal="center" vertical="center" readingOrder="1"/>
    </xf>
    <xf numFmtId="0" fontId="7" fillId="9" borderId="15" xfId="0" applyFont="1" applyFill="1" applyBorder="1" applyAlignment="1">
      <alignment horizontal="center" vertical="center" readingOrder="1"/>
    </xf>
    <xf numFmtId="0" fontId="7" fillId="9" borderId="16" xfId="0" applyFont="1" applyFill="1" applyBorder="1" applyAlignment="1">
      <alignment horizontal="center" vertical="center" readingOrder="1"/>
    </xf>
    <xf numFmtId="0" fontId="5" fillId="9" borderId="17" xfId="0" applyFont="1" applyFill="1" applyBorder="1" applyAlignment="1">
      <alignment horizontal="center" vertical="center" readingOrder="1"/>
    </xf>
    <xf numFmtId="0" fontId="5" fillId="9" borderId="18" xfId="0" applyFont="1" applyFill="1" applyBorder="1" applyAlignment="1">
      <alignment horizontal="center" vertical="center" readingOrder="1"/>
    </xf>
    <xf numFmtId="0" fontId="5" fillId="8" borderId="15" xfId="0" applyFont="1" applyFill="1" applyBorder="1" applyAlignment="1">
      <alignment horizontal="center" vertical="center" readingOrder="1"/>
    </xf>
    <xf numFmtId="0" fontId="5" fillId="8" borderId="16" xfId="0" applyFont="1" applyFill="1" applyBorder="1" applyAlignment="1">
      <alignment horizontal="center" vertical="center" readingOrder="1"/>
    </xf>
    <xf numFmtId="0" fontId="15" fillId="11" borderId="36" xfId="0" applyFont="1" applyFill="1" applyBorder="1" applyAlignment="1">
      <alignment horizontal="center" vertical="center" wrapText="1"/>
    </xf>
    <xf numFmtId="0" fontId="20" fillId="11" borderId="21" xfId="0" applyFont="1" applyFill="1" applyBorder="1" applyAlignment="1">
      <alignment horizontal="center" vertical="center" wrapText="1"/>
    </xf>
    <xf numFmtId="0" fontId="15" fillId="11" borderId="24" xfId="0" applyFont="1" applyFill="1" applyBorder="1" applyAlignment="1">
      <alignment horizontal="center" vertical="center" wrapText="1"/>
    </xf>
    <xf numFmtId="0" fontId="15" fillId="11" borderId="23" xfId="0" applyFont="1" applyFill="1" applyBorder="1" applyAlignment="1">
      <alignment horizontal="center" vertical="center" wrapText="1"/>
    </xf>
    <xf numFmtId="0" fontId="15" fillId="11" borderId="25" xfId="0" applyFont="1" applyFill="1" applyBorder="1" applyAlignment="1">
      <alignment horizontal="center" vertical="center" wrapText="1"/>
    </xf>
    <xf numFmtId="0" fontId="15" fillId="11" borderId="48" xfId="0" applyFont="1" applyFill="1" applyBorder="1" applyAlignment="1">
      <alignment horizontal="left" vertical="center" wrapText="1"/>
    </xf>
    <xf numFmtId="0" fontId="15" fillId="11" borderId="45" xfId="0" applyFont="1" applyFill="1" applyBorder="1" applyAlignment="1">
      <alignment horizontal="center" vertical="center" wrapText="1"/>
    </xf>
    <xf numFmtId="0" fontId="15" fillId="11" borderId="67" xfId="0" applyFont="1" applyFill="1" applyBorder="1" applyAlignment="1">
      <alignment horizontal="center" vertical="center" wrapText="1"/>
    </xf>
    <xf numFmtId="0" fontId="20" fillId="11" borderId="38" xfId="0" applyFont="1" applyFill="1" applyBorder="1" applyAlignment="1">
      <alignment horizontal="center" vertical="center" wrapText="1"/>
    </xf>
    <xf numFmtId="0" fontId="20" fillId="11" borderId="37" xfId="0" applyFont="1" applyFill="1" applyBorder="1" applyAlignment="1">
      <alignment horizontal="center" vertical="center" wrapText="1"/>
    </xf>
    <xf numFmtId="0" fontId="15" fillId="11" borderId="32" xfId="0" applyFont="1" applyFill="1" applyBorder="1" applyAlignment="1">
      <alignment horizontal="center" vertical="center" wrapText="1"/>
    </xf>
    <xf numFmtId="0" fontId="15" fillId="11" borderId="37" xfId="0" applyFont="1" applyFill="1" applyBorder="1" applyAlignment="1">
      <alignment horizontal="center" vertical="center" wrapText="1"/>
    </xf>
    <xf numFmtId="0" fontId="15" fillId="11" borderId="2" xfId="0" applyFont="1" applyFill="1" applyBorder="1" applyAlignment="1">
      <alignment horizontal="center" vertical="center" wrapText="1"/>
    </xf>
    <xf numFmtId="0" fontId="15" fillId="11" borderId="68" xfId="0" applyFont="1" applyFill="1" applyBorder="1" applyAlignment="1">
      <alignment horizontal="center" vertical="center" wrapText="1"/>
    </xf>
    <xf numFmtId="0" fontId="15" fillId="11" borderId="38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41" xfId="0" applyFont="1" applyFill="1" applyBorder="1" applyAlignment="1">
      <alignment horizontal="center" vertical="center" wrapText="1"/>
    </xf>
    <xf numFmtId="0" fontId="15" fillId="5" borderId="42" xfId="0" applyFont="1" applyFill="1" applyBorder="1" applyAlignment="1">
      <alignment horizontal="center" vertical="center" wrapText="1"/>
    </xf>
    <xf numFmtId="0" fontId="15" fillId="5" borderId="43" xfId="0" applyFont="1" applyFill="1" applyBorder="1" applyAlignment="1">
      <alignment horizontal="center" vertical="center" wrapText="1"/>
    </xf>
    <xf numFmtId="14" fontId="15" fillId="5" borderId="28" xfId="0" applyNumberFormat="1" applyFont="1" applyFill="1" applyBorder="1" applyAlignment="1">
      <alignment horizontal="center" vertical="center" wrapText="1"/>
    </xf>
    <xf numFmtId="14" fontId="15" fillId="5" borderId="27" xfId="0" applyNumberFormat="1" applyFont="1" applyFill="1" applyBorder="1" applyAlignment="1">
      <alignment horizontal="center" vertical="center" wrapText="1"/>
    </xf>
    <xf numFmtId="14" fontId="15" fillId="5" borderId="11" xfId="0" applyNumberFormat="1" applyFont="1" applyFill="1" applyBorder="1" applyAlignment="1">
      <alignment horizontal="center" vertical="center" wrapText="1"/>
    </xf>
    <xf numFmtId="0" fontId="47" fillId="5" borderId="42" xfId="0" applyFont="1" applyFill="1" applyBorder="1" applyAlignment="1">
      <alignment horizontal="center" vertical="center" wrapText="1"/>
    </xf>
    <xf numFmtId="0" fontId="47" fillId="5" borderId="43" xfId="0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47" fillId="11" borderId="48" xfId="0" applyFont="1" applyFill="1" applyBorder="1" applyAlignment="1">
      <alignment horizontal="left" vertical="center" wrapText="1"/>
    </xf>
    <xf numFmtId="0" fontId="15" fillId="11" borderId="48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2" fontId="56" fillId="0" borderId="0" xfId="0" applyNumberFormat="1" applyFont="1"/>
  </cellXfs>
  <cellStyles count="28">
    <cellStyle name="Estilo 1" xfId="6" xr:uid="{00000000-0005-0000-0000-000000000000}"/>
    <cellStyle name="Normal" xfId="0" builtinId="0"/>
    <cellStyle name="Normal 2" xfId="10" xr:uid="{929E576D-EC29-4ECA-B897-658D68C6951A}"/>
    <cellStyle name="Normal 2 2" xfId="7" xr:uid="{00000000-0005-0000-0000-000002000000}"/>
    <cellStyle name="Normal 3" xfId="3" xr:uid="{00000000-0005-0000-0000-000003000000}"/>
    <cellStyle name="Porcentagem" xfId="2" builtinId="5"/>
    <cellStyle name="Porcentagem 2" xfId="5" xr:uid="{00000000-0005-0000-0000-000005000000}"/>
    <cellStyle name="Vírgula" xfId="1" builtinId="3"/>
    <cellStyle name="Vírgula 2" xfId="4" xr:uid="{00000000-0005-0000-0000-000007000000}"/>
    <cellStyle name="Vírgula 2 2" xfId="12" xr:uid="{B4C2354F-82EC-4547-9E06-7526A2834902}"/>
    <cellStyle name="Vírgula 2 2 2" xfId="17" xr:uid="{8AC237AC-95F9-4CCE-BBDA-C049654C8EB6}"/>
    <cellStyle name="Vírgula 2 2 2 2" xfId="27" xr:uid="{092018FD-A2B7-43FB-8369-6DB744514F2E}"/>
    <cellStyle name="Vírgula 2 2 3" xfId="22" xr:uid="{31BE64AF-47E9-431A-8439-BAD7C28DE6C5}"/>
    <cellStyle name="Vírgula 2 3" xfId="9" xr:uid="{93E6002B-44EE-4FB4-AD9C-8F18EA3E1D14}"/>
    <cellStyle name="Vírgula 2 3 2" xfId="15" xr:uid="{D0831170-5B0D-4830-B487-7134BD522E1B}"/>
    <cellStyle name="Vírgula 2 3 2 2" xfId="25" xr:uid="{34C2B1D6-54C3-48A0-AF48-328B472B0100}"/>
    <cellStyle name="Vírgula 2 3 3" xfId="20" xr:uid="{CB73F745-F45D-40A7-ABF0-925CB2AAE79D}"/>
    <cellStyle name="Vírgula 3" xfId="11" xr:uid="{0E17E118-FD36-46B9-B753-34BE4A35E018}"/>
    <cellStyle name="Vírgula 3 2" xfId="16" xr:uid="{F283FD48-956B-41A8-AF55-81FC037E142D}"/>
    <cellStyle name="Vírgula 3 2 2" xfId="26" xr:uid="{8C97D712-322A-4549-8081-A1C2D4FC953D}"/>
    <cellStyle name="Vírgula 3 3" xfId="21" xr:uid="{F289AAE1-369B-451B-915B-D3B6E0529FC3}"/>
    <cellStyle name="Vírgula 4" xfId="8" xr:uid="{6007A312-5541-49DD-A91A-2D25CBA4C9D3}"/>
    <cellStyle name="Vírgula 4 2" xfId="14" xr:uid="{00D78EEF-7D72-4C3A-AD6C-540DF0C93978}"/>
    <cellStyle name="Vírgula 4 2 2" xfId="24" xr:uid="{D7ABECBE-1C80-458C-AB3F-82CC34C1EF3D}"/>
    <cellStyle name="Vírgula 4 3" xfId="19" xr:uid="{AAC42861-BD11-4B5A-AD05-C3751873AC62}"/>
    <cellStyle name="Vírgula 5" xfId="13" xr:uid="{927BAC57-3191-41A0-9E8A-7CC65B82B243}"/>
    <cellStyle name="Vírgula 5 2" xfId="23" xr:uid="{6EEB0EA4-FFBE-40D9-861B-7FCA9E76549F}"/>
    <cellStyle name="Vírgula 6" xfId="18" xr:uid="{A105A4B4-36C4-4A13-BE0B-72AF84F9D0B3}"/>
  </cellStyles>
  <dxfs count="25"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01736E"/>
      <color rgb="FF00744D"/>
      <color rgb="FF46D232"/>
      <color rgb="FF008228"/>
      <color rgb="FFD7F83C"/>
      <color rgb="FFB8E53E"/>
      <color rgb="FF86DF55"/>
      <color rgb="FF006C21"/>
      <color rgb="FF003A12"/>
      <color rgb="FF86E2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7129089911506341E-2"/>
          <c:y val="0.37990040402884062"/>
          <c:w val="0.70113416748572632"/>
          <c:h val="0.47856631557418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'[2]Investimentos real.'!$B$1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9AC-4373-BE1D-C6FA09CDF1A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9AC-4373-BE1D-C6FA09CDF1A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9AC-4373-BE1D-C6FA09CDF1A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9AC-4373-BE1D-C6FA09CDF1A7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9AC-4373-BE1D-C6FA09CDF1A7}"/>
              </c:ext>
            </c:extLst>
          </c:dPt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bg1"/>
                      </a:solidFill>
                      <a:latin typeface="Aptos" panose="020B0004020202020204" pitchFamily="34" charset="0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79AC-4373-BE1D-C6FA09CDF1A7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bg1"/>
                      </a:solidFill>
                      <a:latin typeface="Aptos" panose="020B0004020202020204" pitchFamily="34" charset="0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79AC-4373-BE1D-C6FA09CDF1A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'[2]Investimentos real.'!$A$3:$A$10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strCache>
            </c:strRef>
          </c:cat>
          <c:val>
            <c:numRef>
              <c:f>'[2]Investimentos real.'!$B$3:$B$10</c:f>
              <c:numCache>
                <c:formatCode>_(* #,##0.00_);_(* \(#,##0.00\);_(* "-"??_);_(@_)</c:formatCode>
                <c:ptCount val="8"/>
                <c:pt idx="0">
                  <c:v>954</c:v>
                </c:pt>
                <c:pt idx="1">
                  <c:v>1235</c:v>
                </c:pt>
                <c:pt idx="2">
                  <c:v>1640</c:v>
                </c:pt>
                <c:pt idx="3">
                  <c:v>2123</c:v>
                </c:pt>
                <c:pt idx="4">
                  <c:v>3568</c:v>
                </c:pt>
                <c:pt idx="5">
                  <c:v>4829</c:v>
                </c:pt>
                <c:pt idx="6">
                  <c:v>5714</c:v>
                </c:pt>
                <c:pt idx="7" formatCode="_(* #,##0.00_);_(* \(#,##0.00\);_(* &quot;-&quot;??_);_(@_)">
                  <c:v>6628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9AC-4373-BE1D-C6FA09CD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490577487"/>
        <c:axId val="1490600047"/>
      </c:barChart>
      <c:catAx>
        <c:axId val="149057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1490600047"/>
        <c:crosses val="autoZero"/>
        <c:auto val="1"/>
        <c:lblAlgn val="ctr"/>
        <c:lblOffset val="100"/>
        <c:noMultiLvlLbl val="0"/>
      </c:catAx>
      <c:valAx>
        <c:axId val="1490600047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1490577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Custos e Despesas'!A1"/><Relationship Id="rId13" Type="http://schemas.openxmlformats.org/officeDocument/2006/relationships/image" Target="../media/image1.png"/><Relationship Id="rId3" Type="http://schemas.openxmlformats.org/officeDocument/2006/relationships/hyperlink" Target="#'BP (Ativo)'!A1"/><Relationship Id="rId7" Type="http://schemas.openxmlformats.org/officeDocument/2006/relationships/hyperlink" Target="#Receita!A1"/><Relationship Id="rId12" Type="http://schemas.openxmlformats.org/officeDocument/2006/relationships/hyperlink" Target="#Investimentos!A1"/><Relationship Id="rId2" Type="http://schemas.openxmlformats.org/officeDocument/2006/relationships/hyperlink" Target="#'Venda de energia por classe'!A1"/><Relationship Id="rId1" Type="http://schemas.openxmlformats.org/officeDocument/2006/relationships/hyperlink" Target="#'Balan&#231;o de Energia'!A1"/><Relationship Id="rId6" Type="http://schemas.openxmlformats.org/officeDocument/2006/relationships/hyperlink" Target="#DFC!A1"/><Relationship Id="rId11" Type="http://schemas.openxmlformats.org/officeDocument/2006/relationships/hyperlink" Target="#Endividamento!A1"/><Relationship Id="rId5" Type="http://schemas.openxmlformats.org/officeDocument/2006/relationships/hyperlink" Target="#DRE!A1"/><Relationship Id="rId15" Type="http://schemas.openxmlformats.org/officeDocument/2006/relationships/image" Target="../media/image3.svg"/><Relationship Id="rId10" Type="http://schemas.openxmlformats.org/officeDocument/2006/relationships/hyperlink" Target="#'Resultado Financeiro'!A1"/><Relationship Id="rId4" Type="http://schemas.openxmlformats.org/officeDocument/2006/relationships/hyperlink" Target="#'BP (Passivo)'!A1"/><Relationship Id="rId9" Type="http://schemas.openxmlformats.org/officeDocument/2006/relationships/hyperlink" Target="#LAJIDA!A1"/><Relationship Id="rId14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GT (Sum&#225;rio)'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GT (Sum&#225;rio)'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GT (Sum&#225;rio)'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GT (Sum&#225;rio)'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GT (Sum&#225;rio)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GT (Sum&#225;rio)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GT (Sum&#225;rio)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GT (Sum&#225;rio)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GT (Sum&#225;rio)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GT (Sum&#225;rio)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GT (Sum&#225;rio)'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5.svg"/><Relationship Id="rId7" Type="http://schemas.openxmlformats.org/officeDocument/2006/relationships/chart" Target="../charts/chart1.xml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GT (Sum&#225;rio)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287949</xdr:colOff>
      <xdr:row>5</xdr:row>
      <xdr:rowOff>49696</xdr:rowOff>
    </xdr:from>
    <xdr:to>
      <xdr:col>4</xdr:col>
      <xdr:colOff>370775</xdr:colOff>
      <xdr:row>7</xdr:row>
      <xdr:rowOff>173936</xdr:rowOff>
    </xdr:to>
    <xdr:sp macro="" textlink="">
      <xdr:nvSpPr>
        <xdr:cNvPr id="75" name="Retângulo Arredondado 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783249" y="1002196"/>
          <a:ext cx="1825901" cy="505240"/>
        </a:xfrm>
        <a:prstGeom prst="roundRect">
          <a:avLst>
            <a:gd name="adj" fmla="val 9474"/>
          </a:avLst>
        </a:prstGeom>
        <a:solidFill>
          <a:srgbClr val="B8E53E"/>
        </a:solidFill>
        <a:ln>
          <a:noFill/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</a:t>
          </a:r>
          <a:r>
            <a:rPr lang="pt-BR" sz="1200" b="1" baseline="0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operacionais</a:t>
          </a:r>
        </a:p>
      </xdr:txBody>
    </xdr:sp>
    <xdr:clientData/>
  </xdr:twoCellAnchor>
  <xdr:twoCellAnchor>
    <xdr:from>
      <xdr:col>1</xdr:col>
      <xdr:colOff>287949</xdr:colOff>
      <xdr:row>8</xdr:row>
      <xdr:rowOff>105108</xdr:rowOff>
    </xdr:from>
    <xdr:to>
      <xdr:col>4</xdr:col>
      <xdr:colOff>344874</xdr:colOff>
      <xdr:row>11</xdr:row>
      <xdr:rowOff>37608</xdr:rowOff>
    </xdr:to>
    <xdr:sp macro="" textlink="">
      <xdr:nvSpPr>
        <xdr:cNvPr id="30" name="Retângulo Arredondado 2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163551-B874-4345-BC70-7BB8A1B0A161}"/>
            </a:ext>
          </a:extLst>
        </xdr:cNvPr>
        <xdr:cNvSpPr/>
      </xdr:nvSpPr>
      <xdr:spPr>
        <a:xfrm>
          <a:off x="783249" y="162910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Balanço de energia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287949</xdr:colOff>
      <xdr:row>11</xdr:row>
      <xdr:rowOff>86430</xdr:rowOff>
    </xdr:from>
    <xdr:to>
      <xdr:col>4</xdr:col>
      <xdr:colOff>344874</xdr:colOff>
      <xdr:row>14</xdr:row>
      <xdr:rowOff>18930</xdr:rowOff>
    </xdr:to>
    <xdr:sp macro="" textlink="">
      <xdr:nvSpPr>
        <xdr:cNvPr id="31" name="Retângulo Arredondado 2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172E3B-0494-4757-99C5-2595838CE9DB}"/>
            </a:ext>
          </a:extLst>
        </xdr:cNvPr>
        <xdr:cNvSpPr/>
      </xdr:nvSpPr>
      <xdr:spPr>
        <a:xfrm>
          <a:off x="783249" y="2181930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18000" rtlCol="0" anchor="ctr"/>
        <a:lstStyle/>
        <a:p>
          <a:pPr algn="ctr"/>
          <a:endParaRPr lang="pt-BR" sz="100" b="1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pt-BR" sz="100" b="1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Venda da energia por</a:t>
          </a:r>
          <a:r>
            <a:rPr lang="pt-BR" sz="900" b="0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classe de consumo 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8</xdr:row>
      <xdr:rowOff>77866</xdr:rowOff>
    </xdr:from>
    <xdr:to>
      <xdr:col>11</xdr:col>
      <xdr:colOff>519138</xdr:colOff>
      <xdr:row>11</xdr:row>
      <xdr:rowOff>10366</xdr:rowOff>
    </xdr:to>
    <xdr:sp macro="" textlink="">
      <xdr:nvSpPr>
        <xdr:cNvPr id="39" name="Retângulo Arredondado 2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9004EC6-B54E-402F-A3C6-DC0BE16439FC}"/>
            </a:ext>
          </a:extLst>
        </xdr:cNvPr>
        <xdr:cNvSpPr/>
      </xdr:nvSpPr>
      <xdr:spPr>
        <a:xfrm>
          <a:off x="5024688" y="1601866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Balanço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Patrimonial - Ativo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11</xdr:row>
      <xdr:rowOff>54728</xdr:rowOff>
    </xdr:from>
    <xdr:to>
      <xdr:col>11</xdr:col>
      <xdr:colOff>519138</xdr:colOff>
      <xdr:row>13</xdr:row>
      <xdr:rowOff>177728</xdr:rowOff>
    </xdr:to>
    <xdr:sp macro="" textlink="">
      <xdr:nvSpPr>
        <xdr:cNvPr id="40" name="Retângulo Arredondado 2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A329FBC-8CFD-43B1-AE12-2A97E79132ED}"/>
            </a:ext>
          </a:extLst>
        </xdr:cNvPr>
        <xdr:cNvSpPr/>
      </xdr:nvSpPr>
      <xdr:spPr>
        <a:xfrm>
          <a:off x="5024688" y="215022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Balanço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Patrimonial - Passivo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17</xdr:row>
      <xdr:rowOff>4790</xdr:rowOff>
    </xdr:from>
    <xdr:to>
      <xdr:col>11</xdr:col>
      <xdr:colOff>519138</xdr:colOff>
      <xdr:row>19</xdr:row>
      <xdr:rowOff>127790</xdr:rowOff>
    </xdr:to>
    <xdr:sp macro="" textlink="">
      <xdr:nvSpPr>
        <xdr:cNvPr id="41" name="Retângulo Arredondado 2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6A770C1-8973-4FB8-AF16-A7E3C03AB271}"/>
            </a:ext>
          </a:extLst>
        </xdr:cNvPr>
        <xdr:cNvSpPr/>
      </xdr:nvSpPr>
      <xdr:spPr>
        <a:xfrm>
          <a:off x="5024688" y="3243290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Demonstrações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dos Resultados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19</xdr:row>
      <xdr:rowOff>177248</xdr:rowOff>
    </xdr:from>
    <xdr:to>
      <xdr:col>11</xdr:col>
      <xdr:colOff>519138</xdr:colOff>
      <xdr:row>22</xdr:row>
      <xdr:rowOff>109748</xdr:rowOff>
    </xdr:to>
    <xdr:sp macro="" textlink="">
      <xdr:nvSpPr>
        <xdr:cNvPr id="43" name="Retângulo Arredondado 2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1F554A8-6DC6-4122-829B-433B6FDAEB1F}"/>
            </a:ext>
          </a:extLst>
        </xdr:cNvPr>
        <xdr:cNvSpPr/>
      </xdr:nvSpPr>
      <xdr:spPr>
        <a:xfrm>
          <a:off x="5024688" y="379674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Demonstrações dos </a:t>
          </a: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Fluxos de caixa 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8</xdr:row>
      <xdr:rowOff>77866</xdr:rowOff>
    </xdr:from>
    <xdr:to>
      <xdr:col>8</xdr:col>
      <xdr:colOff>112615</xdr:colOff>
      <xdr:row>11</xdr:row>
      <xdr:rowOff>10366</xdr:rowOff>
    </xdr:to>
    <xdr:sp macro="" textlink="">
      <xdr:nvSpPr>
        <xdr:cNvPr id="46" name="Retângulo Arredondado 2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433FE6F-C67C-4293-BDC0-D54E12D86A6F}"/>
            </a:ext>
          </a:extLst>
        </xdr:cNvPr>
        <xdr:cNvSpPr/>
      </xdr:nvSpPr>
      <xdr:spPr>
        <a:xfrm>
          <a:off x="2875090" y="1601866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Receita</a:t>
          </a:r>
          <a:r>
            <a:rPr lang="pt-BR" sz="9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Operacional 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11</xdr:row>
      <xdr:rowOff>56868</xdr:rowOff>
    </xdr:from>
    <xdr:to>
      <xdr:col>8</xdr:col>
      <xdr:colOff>112615</xdr:colOff>
      <xdr:row>13</xdr:row>
      <xdr:rowOff>179868</xdr:rowOff>
    </xdr:to>
    <xdr:sp macro="" textlink="">
      <xdr:nvSpPr>
        <xdr:cNvPr id="47" name="Retângulo Arredondado 2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165ACFC-0D0C-4951-B80E-661DC16327D5}"/>
            </a:ext>
          </a:extLst>
        </xdr:cNvPr>
        <xdr:cNvSpPr/>
      </xdr:nvSpPr>
      <xdr:spPr>
        <a:xfrm>
          <a:off x="2875090" y="215236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rtlCol="0" anchor="ctr"/>
        <a:lstStyle/>
        <a:p>
          <a:pPr algn="ctr"/>
          <a:endParaRPr lang="pt-BR" sz="100" b="1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Custos e despesas operacionais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463905</xdr:colOff>
      <xdr:row>14</xdr:row>
      <xdr:rowOff>31203</xdr:rowOff>
    </xdr:from>
    <xdr:to>
      <xdr:col>11</xdr:col>
      <xdr:colOff>520829</xdr:colOff>
      <xdr:row>16</xdr:row>
      <xdr:rowOff>154203</xdr:rowOff>
    </xdr:to>
    <xdr:sp macro="" textlink="">
      <xdr:nvSpPr>
        <xdr:cNvPr id="49" name="Retângulo Arredondado 2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5A417AF-8AC9-40AA-8B12-5D21C2DE1E90}"/>
            </a:ext>
          </a:extLst>
        </xdr:cNvPr>
        <xdr:cNvSpPr/>
      </xdr:nvSpPr>
      <xdr:spPr>
        <a:xfrm>
          <a:off x="5026380" y="2698203"/>
          <a:ext cx="1799999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LAJIDA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14</xdr:row>
      <xdr:rowOff>30613</xdr:rowOff>
    </xdr:from>
    <xdr:to>
      <xdr:col>8</xdr:col>
      <xdr:colOff>112615</xdr:colOff>
      <xdr:row>16</xdr:row>
      <xdr:rowOff>153613</xdr:rowOff>
    </xdr:to>
    <xdr:sp macro="" textlink="">
      <xdr:nvSpPr>
        <xdr:cNvPr id="50" name="Retângulo Arredondado 2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FF318BF-167D-4A32-A246-FF92CDD0F0B1}"/>
            </a:ext>
          </a:extLst>
        </xdr:cNvPr>
        <xdr:cNvSpPr/>
      </xdr:nvSpPr>
      <xdr:spPr>
        <a:xfrm>
          <a:off x="2875090" y="2697613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Resultado Financeiro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17</xdr:row>
      <xdr:rowOff>9613</xdr:rowOff>
    </xdr:from>
    <xdr:to>
      <xdr:col>8</xdr:col>
      <xdr:colOff>112615</xdr:colOff>
      <xdr:row>19</xdr:row>
      <xdr:rowOff>132613</xdr:rowOff>
    </xdr:to>
    <xdr:sp macro="" textlink="">
      <xdr:nvSpPr>
        <xdr:cNvPr id="51" name="Retângulo Arredondado 2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1E880C6-C406-4627-806B-874EE371BC0E}"/>
            </a:ext>
          </a:extLst>
        </xdr:cNvPr>
        <xdr:cNvSpPr/>
      </xdr:nvSpPr>
      <xdr:spPr>
        <a:xfrm>
          <a:off x="2875090" y="3248113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Endividamento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67607</xdr:colOff>
      <xdr:row>20</xdr:row>
      <xdr:rowOff>768</xdr:rowOff>
    </xdr:from>
    <xdr:to>
      <xdr:col>8</xdr:col>
      <xdr:colOff>124533</xdr:colOff>
      <xdr:row>22</xdr:row>
      <xdr:rowOff>123768</xdr:rowOff>
    </xdr:to>
    <xdr:sp macro="" textlink="">
      <xdr:nvSpPr>
        <xdr:cNvPr id="54" name="Retângulo Arredondado 2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18B1E3E5-8DDF-4829-BAA1-0E134E8CAFD5}"/>
            </a:ext>
          </a:extLst>
        </xdr:cNvPr>
        <xdr:cNvSpPr/>
      </xdr:nvSpPr>
      <xdr:spPr>
        <a:xfrm>
          <a:off x="2887007" y="3810768"/>
          <a:ext cx="1800001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Investimentos</a:t>
          </a:r>
        </a:p>
      </xdr:txBody>
    </xdr:sp>
    <xdr:clientData/>
  </xdr:twoCellAnchor>
  <xdr:twoCellAnchor>
    <xdr:from>
      <xdr:col>5</xdr:col>
      <xdr:colOff>65687</xdr:colOff>
      <xdr:row>5</xdr:row>
      <xdr:rowOff>49696</xdr:rowOff>
    </xdr:from>
    <xdr:to>
      <xdr:col>11</xdr:col>
      <xdr:colOff>537796</xdr:colOff>
      <xdr:row>7</xdr:row>
      <xdr:rowOff>173936</xdr:rowOff>
    </xdr:to>
    <xdr:sp macro="" textlink="">
      <xdr:nvSpPr>
        <xdr:cNvPr id="56" name="Retângulo Arredondado 1">
          <a:extLst>
            <a:ext uri="{FF2B5EF4-FFF2-40B4-BE49-F238E27FC236}">
              <a16:creationId xmlns:a16="http://schemas.microsoft.com/office/drawing/2014/main" id="{6AB00D2E-3F68-42CB-B3A6-12C57888AB4E}"/>
            </a:ext>
          </a:extLst>
        </xdr:cNvPr>
        <xdr:cNvSpPr/>
      </xdr:nvSpPr>
      <xdr:spPr>
        <a:xfrm>
          <a:off x="2380995" y="1192696"/>
          <a:ext cx="3945070" cy="505240"/>
        </a:xfrm>
        <a:prstGeom prst="roundRect">
          <a:avLst>
            <a:gd name="adj" fmla="val 9474"/>
          </a:avLst>
        </a:prstGeom>
        <a:solidFill>
          <a:srgbClr val="B8E53E"/>
        </a:solidFill>
        <a:ln>
          <a:noFill/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Dados</a:t>
          </a:r>
          <a:r>
            <a:rPr lang="pt-BR" sz="1200" b="1" baseline="0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financeiros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0</xdr:colOff>
      <xdr:row>5</xdr:row>
      <xdr:rowOff>11906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30F23A53-EFA3-A967-13C1-567873CA1E1C}"/>
            </a:ext>
          </a:extLst>
        </xdr:cNvPr>
        <xdr:cNvGrpSpPr/>
      </xdr:nvGrpSpPr>
      <xdr:grpSpPr>
        <a:xfrm>
          <a:off x="0" y="0"/>
          <a:ext cx="7781925" cy="964406"/>
          <a:chOff x="0" y="0"/>
          <a:chExt cx="7781925" cy="964406"/>
        </a:xfrm>
      </xdr:grpSpPr>
      <xdr:sp macro="" textlink="">
        <xdr:nvSpPr>
          <xdr:cNvPr id="77" name="Retângulo 76">
            <a:extLst>
              <a:ext uri="{FF2B5EF4-FFF2-40B4-BE49-F238E27FC236}">
                <a16:creationId xmlns:a16="http://schemas.microsoft.com/office/drawing/2014/main" id="{C4A784F6-B110-0243-9E59-53256EEA663D}"/>
              </a:ext>
            </a:extLst>
          </xdr:cNvPr>
          <xdr:cNvSpPr/>
        </xdr:nvSpPr>
        <xdr:spPr>
          <a:xfrm>
            <a:off x="0" y="0"/>
            <a:ext cx="7781925" cy="964406"/>
          </a:xfrm>
          <a:prstGeom prst="rect">
            <a:avLst/>
          </a:prstGeom>
          <a:gradFill flip="none" rotWithShape="1">
            <a:gsLst>
              <a:gs pos="14536">
                <a:srgbClr val="B8E53E"/>
              </a:gs>
              <a:gs pos="1000">
                <a:srgbClr val="D7F83C"/>
              </a:gs>
              <a:gs pos="95000">
                <a:srgbClr val="00744D"/>
              </a:gs>
            </a:gsLst>
            <a:lin ang="162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pic>
        <xdr:nvPicPr>
          <xdr:cNvPr id="121" name="Elements">
            <a:extLst>
              <a:ext uri="{FF2B5EF4-FFF2-40B4-BE49-F238E27FC236}">
                <a16:creationId xmlns:a16="http://schemas.microsoft.com/office/drawing/2014/main" id="{923FA114-181F-45E8-9CC6-DE553421D409}"/>
              </a:ext>
            </a:extLst>
          </xdr:cNvPr>
          <xdr:cNvPicPr>
            <a:picLocks/>
          </xdr:cNvPicPr>
        </xdr:nvPicPr>
        <xdr:blipFill rotWithShape="1">
          <a:blip xmlns:r="http://schemas.openxmlformats.org/officeDocument/2006/relationships" r:embed="rId13" cstate="email">
            <a:alphaModFix amt="31000"/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583" t="47588" r="15070" b="9748"/>
          <a:stretch/>
        </xdr:blipFill>
        <xdr:spPr>
          <a:xfrm>
            <a:off x="2072374" y="9525"/>
            <a:ext cx="5706835" cy="828675"/>
          </a:xfrm>
          <a:prstGeom prst="rect">
            <a:avLst/>
          </a:prstGeom>
        </xdr:spPr>
      </xdr:pic>
      <xdr:sp macro="" textlink="">
        <xdr:nvSpPr>
          <xdr:cNvPr id="34" name="CaixaDeTexto 33">
            <a:extLst>
              <a:ext uri="{FF2B5EF4-FFF2-40B4-BE49-F238E27FC236}">
                <a16:creationId xmlns:a16="http://schemas.microsoft.com/office/drawing/2014/main" id="{00000000-0008-0000-0000-000022000000}"/>
              </a:ext>
              <a:ext uri="{147F2762-F138-4A5C-976F-8EAC2B608ADB}">
                <a16:predDERef xmlns:a16="http://schemas.microsoft.com/office/drawing/2014/main" pred="{00000000-0008-0000-0000-000021000000}"/>
              </a:ext>
            </a:extLst>
          </xdr:cNvPr>
          <xdr:cNvSpPr txBox="1"/>
        </xdr:nvSpPr>
        <xdr:spPr>
          <a:xfrm>
            <a:off x="1285876" y="185289"/>
            <a:ext cx="6315074" cy="59134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n-US" sz="4000" b="1">
                <a:solidFill>
                  <a:schemeClr val="bg1"/>
                </a:solidFill>
                <a:latin typeface="+mj-lt"/>
                <a:ea typeface="+mj-lt"/>
                <a:cs typeface="+mj-lt"/>
              </a:rPr>
              <a:t>RESULTADOS </a:t>
            </a:r>
            <a:r>
              <a:rPr lang="en-US" sz="4000" b="1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4T25</a:t>
            </a:r>
          </a:p>
        </xdr:txBody>
      </xdr:sp>
      <xdr:grpSp>
        <xdr:nvGrpSpPr>
          <xdr:cNvPr id="94" name="Agrupar 93">
            <a:extLst>
              <a:ext uri="{FF2B5EF4-FFF2-40B4-BE49-F238E27FC236}">
                <a16:creationId xmlns:a16="http://schemas.microsoft.com/office/drawing/2014/main" id="{54546553-820F-5CAF-AFE5-CA839D275B8F}"/>
              </a:ext>
            </a:extLst>
          </xdr:cNvPr>
          <xdr:cNvGrpSpPr/>
        </xdr:nvGrpSpPr>
        <xdr:grpSpPr>
          <a:xfrm>
            <a:off x="143083" y="134748"/>
            <a:ext cx="1077403" cy="269134"/>
            <a:chOff x="6118195" y="543218"/>
            <a:chExt cx="5181503" cy="1290478"/>
          </a:xfrm>
        </xdr:grpSpPr>
        <xdr:sp macro="" textlink="">
          <xdr:nvSpPr>
            <xdr:cNvPr id="96" name="Forma Livre: Forma 95">
              <a:extLst>
                <a:ext uri="{FF2B5EF4-FFF2-40B4-BE49-F238E27FC236}">
                  <a16:creationId xmlns:a16="http://schemas.microsoft.com/office/drawing/2014/main" id="{BF1CC725-2B0F-0F7C-A5A7-7E355E3B8424}"/>
                </a:ext>
              </a:extLst>
            </xdr:cNvPr>
            <xdr:cNvSpPr/>
          </xdr:nvSpPr>
          <xdr:spPr>
            <a:xfrm>
              <a:off x="7513226" y="1037121"/>
              <a:ext cx="513968" cy="303752"/>
            </a:xfrm>
            <a:custGeom>
              <a:avLst/>
              <a:gdLst>
                <a:gd name="connsiteX0" fmla="*/ 153257 w 513968"/>
                <a:gd name="connsiteY0" fmla="*/ 95 h 303752"/>
                <a:gd name="connsiteX1" fmla="*/ 0 w 513968"/>
                <a:gd name="connsiteY1" fmla="*/ 151829 h 303752"/>
                <a:gd name="connsiteX2" fmla="*/ 152971 w 513968"/>
                <a:gd name="connsiteY2" fmla="*/ 303752 h 303752"/>
                <a:gd name="connsiteX3" fmla="*/ 360807 w 513968"/>
                <a:gd name="connsiteY3" fmla="*/ 303467 h 303752"/>
                <a:gd name="connsiteX4" fmla="*/ 513969 w 513968"/>
                <a:gd name="connsiteY4" fmla="*/ 151733 h 303752"/>
                <a:gd name="connsiteX5" fmla="*/ 360902 w 513968"/>
                <a:gd name="connsiteY5" fmla="*/ 0 h 303752"/>
                <a:gd name="connsiteX6" fmla="*/ 153162 w 513968"/>
                <a:gd name="connsiteY6" fmla="*/ 0 h 30375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13968" h="303752">
                  <a:moveTo>
                    <a:pt x="153257" y="95"/>
                  </a:moveTo>
                  <a:cubicBezTo>
                    <a:pt x="68580" y="95"/>
                    <a:pt x="0" y="68104"/>
                    <a:pt x="0" y="151829"/>
                  </a:cubicBezTo>
                  <a:cubicBezTo>
                    <a:pt x="0" y="235553"/>
                    <a:pt x="68294" y="303752"/>
                    <a:pt x="152971" y="303752"/>
                  </a:cubicBezTo>
                  <a:lnTo>
                    <a:pt x="360807" y="303467"/>
                  </a:lnTo>
                  <a:cubicBezTo>
                    <a:pt x="445484" y="303467"/>
                    <a:pt x="513969" y="235458"/>
                    <a:pt x="513969" y="151733"/>
                  </a:cubicBezTo>
                  <a:cubicBezTo>
                    <a:pt x="513969" y="68009"/>
                    <a:pt x="445484" y="0"/>
                    <a:pt x="360902" y="0"/>
                  </a:cubicBezTo>
                  <a:lnTo>
                    <a:pt x="153162" y="0"/>
                  </a:lnTo>
                  <a:close/>
                </a:path>
              </a:pathLst>
            </a:custGeom>
            <a:gradFill>
              <a:gsLst>
                <a:gs pos="10000">
                  <a:srgbClr val="FFFF00"/>
                </a:gs>
                <a:gs pos="90000">
                  <a:srgbClr val="46D232"/>
                </a:gs>
              </a:gsLst>
              <a:lin ang="0" scaled="1"/>
            </a:gradFill>
            <a:ln w="9525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grpSp>
          <xdr:nvGrpSpPr>
            <xdr:cNvPr id="97" name="Gráfico 1">
              <a:extLst>
                <a:ext uri="{FF2B5EF4-FFF2-40B4-BE49-F238E27FC236}">
                  <a16:creationId xmlns:a16="http://schemas.microsoft.com/office/drawing/2014/main" id="{86D54B2C-148A-B4FF-C124-A30E6A496E9A}"/>
                </a:ext>
              </a:extLst>
            </xdr:cNvPr>
            <xdr:cNvGrpSpPr/>
          </xdr:nvGrpSpPr>
          <xdr:grpSpPr>
            <a:xfrm>
              <a:off x="6118195" y="543218"/>
              <a:ext cx="5181503" cy="1290478"/>
              <a:chOff x="6118195" y="543218"/>
              <a:chExt cx="5181503" cy="1290478"/>
            </a:xfrm>
            <a:solidFill>
              <a:schemeClr val="accent1"/>
            </a:solidFill>
          </xdr:grpSpPr>
          <xdr:sp macro="" textlink="">
            <xdr:nvSpPr>
              <xdr:cNvPr id="98" name="Forma Livre: Forma 97">
                <a:extLst>
                  <a:ext uri="{FF2B5EF4-FFF2-40B4-BE49-F238E27FC236}">
                    <a16:creationId xmlns:a16="http://schemas.microsoft.com/office/drawing/2014/main" id="{4AE2BE27-A1F1-0DAF-CFBA-16D7C5036364}"/>
                  </a:ext>
                </a:extLst>
              </xdr:cNvPr>
              <xdr:cNvSpPr/>
            </xdr:nvSpPr>
            <xdr:spPr>
              <a:xfrm>
                <a:off x="9627871" y="543726"/>
                <a:ext cx="306228" cy="1289399"/>
              </a:xfrm>
              <a:custGeom>
                <a:avLst/>
                <a:gdLst>
                  <a:gd name="connsiteX0" fmla="*/ 306038 w 306228"/>
                  <a:gd name="connsiteY0" fmla="*/ 1138142 h 1289399"/>
                  <a:gd name="connsiteX1" fmla="*/ 152971 w 306228"/>
                  <a:gd name="connsiteY1" fmla="*/ 1289399 h 1289399"/>
                  <a:gd name="connsiteX2" fmla="*/ 0 w 306228"/>
                  <a:gd name="connsiteY2" fmla="*/ 1138142 h 1289399"/>
                  <a:gd name="connsiteX3" fmla="*/ 0 w 306228"/>
                  <a:gd name="connsiteY3" fmla="*/ 151733 h 1289399"/>
                  <a:gd name="connsiteX4" fmla="*/ 152971 w 306228"/>
                  <a:gd name="connsiteY4" fmla="*/ 0 h 1289399"/>
                  <a:gd name="connsiteX5" fmla="*/ 306038 w 306228"/>
                  <a:gd name="connsiteY5" fmla="*/ 151257 h 1289399"/>
                  <a:gd name="connsiteX6" fmla="*/ 306229 w 306228"/>
                  <a:gd name="connsiteY6" fmla="*/ 1138142 h 1289399"/>
                  <a:gd name="connsiteX7" fmla="*/ 306038 w 306228"/>
                  <a:gd name="connsiteY7" fmla="*/ 1138142 h 1289399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</a:cxnLst>
                <a:rect l="l" t="t" r="r" b="b"/>
                <a:pathLst>
                  <a:path w="306228" h="1289399">
                    <a:moveTo>
                      <a:pt x="306038" y="1138142"/>
                    </a:moveTo>
                    <a:cubicBezTo>
                      <a:pt x="305848" y="1221867"/>
                      <a:pt x="237554" y="1289399"/>
                      <a:pt x="152971" y="1289399"/>
                    </a:cubicBezTo>
                    <a:cubicBezTo>
                      <a:pt x="68389" y="1289399"/>
                      <a:pt x="190" y="1221867"/>
                      <a:pt x="0" y="1138142"/>
                    </a:cubicBezTo>
                    <a:lnTo>
                      <a:pt x="0" y="151733"/>
                    </a:lnTo>
                    <a:cubicBezTo>
                      <a:pt x="286" y="67723"/>
                      <a:pt x="68485" y="0"/>
                      <a:pt x="152971" y="0"/>
                    </a:cubicBezTo>
                    <a:cubicBezTo>
                      <a:pt x="237458" y="0"/>
                      <a:pt x="305848" y="67723"/>
                      <a:pt x="306038" y="151257"/>
                    </a:cubicBezTo>
                    <a:lnTo>
                      <a:pt x="306229" y="1138142"/>
                    </a:lnTo>
                    <a:lnTo>
                      <a:pt x="306038" y="1138142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99" name="Forma Livre: Forma 98">
                <a:extLst>
                  <a:ext uri="{FF2B5EF4-FFF2-40B4-BE49-F238E27FC236}">
                    <a16:creationId xmlns:a16="http://schemas.microsoft.com/office/drawing/2014/main" id="{382E6814-FF77-3C9F-D13A-1F219DBDEF70}"/>
                  </a:ext>
                </a:extLst>
              </xdr:cNvPr>
              <xdr:cNvSpPr/>
            </xdr:nvSpPr>
            <xdr:spPr>
              <a:xfrm>
                <a:off x="9998203" y="543250"/>
                <a:ext cx="1301495" cy="1290446"/>
              </a:xfrm>
              <a:custGeom>
                <a:avLst/>
                <a:gdLst>
                  <a:gd name="connsiteX0" fmla="*/ 974122 w 1301495"/>
                  <a:gd name="connsiteY0" fmla="*/ 85344 h 1290446"/>
                  <a:gd name="connsiteX1" fmla="*/ 1052418 w 1301495"/>
                  <a:gd name="connsiteY1" fmla="*/ 217932 h 1290446"/>
                  <a:gd name="connsiteX2" fmla="*/ 899446 w 1301495"/>
                  <a:gd name="connsiteY2" fmla="*/ 369761 h 1290446"/>
                  <a:gd name="connsiteX3" fmla="*/ 818674 w 1301495"/>
                  <a:gd name="connsiteY3" fmla="*/ 346996 h 1290446"/>
                  <a:gd name="connsiteX4" fmla="*/ 650367 w 1301495"/>
                  <a:gd name="connsiteY4" fmla="*/ 303752 h 1290446"/>
                  <a:gd name="connsiteX5" fmla="*/ 305848 w 1301495"/>
                  <a:gd name="connsiteY5" fmla="*/ 645224 h 1290446"/>
                  <a:gd name="connsiteX6" fmla="*/ 650367 w 1301495"/>
                  <a:gd name="connsiteY6" fmla="*/ 986981 h 1290446"/>
                  <a:gd name="connsiteX7" fmla="*/ 958977 w 1301495"/>
                  <a:gd name="connsiteY7" fmla="*/ 797243 h 1290446"/>
                  <a:gd name="connsiteX8" fmla="*/ 650748 w 1301495"/>
                  <a:gd name="connsiteY8" fmla="*/ 797243 h 1290446"/>
                  <a:gd name="connsiteX9" fmla="*/ 497586 w 1301495"/>
                  <a:gd name="connsiteY9" fmla="*/ 645319 h 1290446"/>
                  <a:gd name="connsiteX10" fmla="*/ 650748 w 1301495"/>
                  <a:gd name="connsiteY10" fmla="*/ 493681 h 1290446"/>
                  <a:gd name="connsiteX11" fmla="*/ 1148239 w 1301495"/>
                  <a:gd name="connsiteY11" fmla="*/ 493395 h 1290446"/>
                  <a:gd name="connsiteX12" fmla="*/ 1301496 w 1301495"/>
                  <a:gd name="connsiteY12" fmla="*/ 645224 h 1290446"/>
                  <a:gd name="connsiteX13" fmla="*/ 650653 w 1301495"/>
                  <a:gd name="connsiteY13" fmla="*/ 1290447 h 1290446"/>
                  <a:gd name="connsiteX14" fmla="*/ 0 w 1301495"/>
                  <a:gd name="connsiteY14" fmla="*/ 645224 h 1290446"/>
                  <a:gd name="connsiteX15" fmla="*/ 650748 w 1301495"/>
                  <a:gd name="connsiteY15" fmla="*/ 0 h 1290446"/>
                  <a:gd name="connsiteX16" fmla="*/ 974217 w 1301495"/>
                  <a:gd name="connsiteY16" fmla="*/ 85153 h 1290446"/>
                  <a:gd name="connsiteX17" fmla="*/ 974026 w 1301495"/>
                  <a:gd name="connsiteY17" fmla="*/ 85344 h 129044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</a:cxnLst>
                <a:rect l="l" t="t" r="r" b="b"/>
                <a:pathLst>
                  <a:path w="1301495" h="1290446">
                    <a:moveTo>
                      <a:pt x="974122" y="85344"/>
                    </a:moveTo>
                    <a:cubicBezTo>
                      <a:pt x="1020794" y="111347"/>
                      <a:pt x="1052418" y="160877"/>
                      <a:pt x="1052418" y="217932"/>
                    </a:cubicBezTo>
                    <a:cubicBezTo>
                      <a:pt x="1052418" y="301752"/>
                      <a:pt x="983932" y="369761"/>
                      <a:pt x="899446" y="369761"/>
                    </a:cubicBezTo>
                    <a:cubicBezTo>
                      <a:pt x="869823" y="369761"/>
                      <a:pt x="842105" y="361474"/>
                      <a:pt x="818674" y="346996"/>
                    </a:cubicBezTo>
                    <a:cubicBezTo>
                      <a:pt x="768667" y="319278"/>
                      <a:pt x="711422" y="303752"/>
                      <a:pt x="650367" y="303752"/>
                    </a:cubicBezTo>
                    <a:cubicBezTo>
                      <a:pt x="459962" y="303752"/>
                      <a:pt x="305848" y="456533"/>
                      <a:pt x="305848" y="645224"/>
                    </a:cubicBezTo>
                    <a:cubicBezTo>
                      <a:pt x="305848" y="833914"/>
                      <a:pt x="459962" y="986981"/>
                      <a:pt x="650367" y="986981"/>
                    </a:cubicBezTo>
                    <a:cubicBezTo>
                      <a:pt x="785622" y="986981"/>
                      <a:pt x="902684" y="909733"/>
                      <a:pt x="958977" y="797243"/>
                    </a:cubicBezTo>
                    <a:lnTo>
                      <a:pt x="650748" y="797243"/>
                    </a:lnTo>
                    <a:cubicBezTo>
                      <a:pt x="566356" y="797243"/>
                      <a:pt x="497586" y="729329"/>
                      <a:pt x="497586" y="645319"/>
                    </a:cubicBezTo>
                    <a:cubicBezTo>
                      <a:pt x="497586" y="561308"/>
                      <a:pt x="566356" y="493681"/>
                      <a:pt x="650748" y="493681"/>
                    </a:cubicBezTo>
                    <a:cubicBezTo>
                      <a:pt x="982408" y="493681"/>
                      <a:pt x="1148239" y="493586"/>
                      <a:pt x="1148239" y="493395"/>
                    </a:cubicBezTo>
                    <a:cubicBezTo>
                      <a:pt x="1233011" y="493681"/>
                      <a:pt x="1301496" y="561499"/>
                      <a:pt x="1301496" y="645224"/>
                    </a:cubicBezTo>
                    <a:cubicBezTo>
                      <a:pt x="1301496" y="1001649"/>
                      <a:pt x="1010126" y="1290447"/>
                      <a:pt x="650653" y="1290447"/>
                    </a:cubicBezTo>
                    <a:cubicBezTo>
                      <a:pt x="291179" y="1290447"/>
                      <a:pt x="0" y="1001649"/>
                      <a:pt x="0" y="645224"/>
                    </a:cubicBezTo>
                    <a:cubicBezTo>
                      <a:pt x="0" y="288798"/>
                      <a:pt x="291465" y="0"/>
                      <a:pt x="650748" y="0"/>
                    </a:cubicBezTo>
                    <a:cubicBezTo>
                      <a:pt x="768382" y="0"/>
                      <a:pt x="878681" y="30956"/>
                      <a:pt x="974217" y="85153"/>
                    </a:cubicBezTo>
                    <a:lnTo>
                      <a:pt x="974026" y="85344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100" name="Forma Livre: Forma 99">
                <a:extLst>
                  <a:ext uri="{FF2B5EF4-FFF2-40B4-BE49-F238E27FC236}">
                    <a16:creationId xmlns:a16="http://schemas.microsoft.com/office/drawing/2014/main" id="{1388E622-3AA8-C396-6366-F06DA85762FC}"/>
                  </a:ext>
                </a:extLst>
              </xdr:cNvPr>
              <xdr:cNvSpPr/>
            </xdr:nvSpPr>
            <xdr:spPr>
              <a:xfrm>
                <a:off x="6118195" y="543345"/>
                <a:ext cx="2060543" cy="1290066"/>
              </a:xfrm>
              <a:custGeom>
                <a:avLst/>
                <a:gdLst>
                  <a:gd name="connsiteX0" fmla="*/ 993362 w 2060543"/>
                  <a:gd name="connsiteY0" fmla="*/ 96774 h 1290066"/>
                  <a:gd name="connsiteX1" fmla="*/ 1067372 w 2060543"/>
                  <a:gd name="connsiteY1" fmla="*/ 227457 h 1290066"/>
                  <a:gd name="connsiteX2" fmla="*/ 914210 w 2060543"/>
                  <a:gd name="connsiteY2" fmla="*/ 379381 h 1290066"/>
                  <a:gd name="connsiteX3" fmla="*/ 831628 w 2060543"/>
                  <a:gd name="connsiteY3" fmla="*/ 354330 h 1290066"/>
                  <a:gd name="connsiteX4" fmla="*/ 650748 w 2060543"/>
                  <a:gd name="connsiteY4" fmla="*/ 303657 h 1290066"/>
                  <a:gd name="connsiteX5" fmla="*/ 306229 w 2060543"/>
                  <a:gd name="connsiteY5" fmla="*/ 645128 h 1290066"/>
                  <a:gd name="connsiteX6" fmla="*/ 650748 w 2060543"/>
                  <a:gd name="connsiteY6" fmla="*/ 986885 h 1290066"/>
                  <a:gd name="connsiteX7" fmla="*/ 980408 w 2060543"/>
                  <a:gd name="connsiteY7" fmla="*/ 745141 h 1290066"/>
                  <a:gd name="connsiteX8" fmla="*/ 1173766 w 2060543"/>
                  <a:gd name="connsiteY8" fmla="*/ 118205 h 1290066"/>
                  <a:gd name="connsiteX9" fmla="*/ 1320165 w 2060543"/>
                  <a:gd name="connsiteY9" fmla="*/ 12573 h 1290066"/>
                  <a:gd name="connsiteX10" fmla="*/ 1907477 w 2060543"/>
                  <a:gd name="connsiteY10" fmla="*/ 12573 h 1290066"/>
                  <a:gd name="connsiteX11" fmla="*/ 2060543 w 2060543"/>
                  <a:gd name="connsiteY11" fmla="*/ 164402 h 1290066"/>
                  <a:gd name="connsiteX12" fmla="*/ 1907477 w 2060543"/>
                  <a:gd name="connsiteY12" fmla="*/ 316135 h 1290066"/>
                  <a:gd name="connsiteX13" fmla="*/ 1479995 w 2060543"/>
                  <a:gd name="connsiteY13" fmla="*/ 316135 h 1290066"/>
                  <a:gd name="connsiteX14" fmla="*/ 1419511 w 2060543"/>
                  <a:gd name="connsiteY14" fmla="*/ 358902 h 1290066"/>
                  <a:gd name="connsiteX15" fmla="*/ 1273683 w 2060543"/>
                  <a:gd name="connsiteY15" fmla="*/ 831723 h 1290066"/>
                  <a:gd name="connsiteX16" fmla="*/ 650748 w 2060543"/>
                  <a:gd name="connsiteY16" fmla="*/ 1290066 h 1290066"/>
                  <a:gd name="connsiteX17" fmla="*/ 0 w 2060543"/>
                  <a:gd name="connsiteY17" fmla="*/ 645033 h 1290066"/>
                  <a:gd name="connsiteX18" fmla="*/ 650653 w 2060543"/>
                  <a:gd name="connsiteY18" fmla="*/ 0 h 1290066"/>
                  <a:gd name="connsiteX19" fmla="*/ 993362 w 2060543"/>
                  <a:gd name="connsiteY19" fmla="*/ 96679 h 129006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</a:cxnLst>
                <a:rect l="l" t="t" r="r" b="b"/>
                <a:pathLst>
                  <a:path w="2060543" h="1290066">
                    <a:moveTo>
                      <a:pt x="993362" y="96774"/>
                    </a:moveTo>
                    <a:cubicBezTo>
                      <a:pt x="1038511" y="123158"/>
                      <a:pt x="1067372" y="171926"/>
                      <a:pt x="1067372" y="227457"/>
                    </a:cubicBezTo>
                    <a:cubicBezTo>
                      <a:pt x="1067372" y="311468"/>
                      <a:pt x="998696" y="379381"/>
                      <a:pt x="914210" y="379381"/>
                    </a:cubicBezTo>
                    <a:cubicBezTo>
                      <a:pt x="883730" y="379381"/>
                      <a:pt x="855726" y="369665"/>
                      <a:pt x="831628" y="354330"/>
                    </a:cubicBezTo>
                    <a:cubicBezTo>
                      <a:pt x="778764" y="322231"/>
                      <a:pt x="717042" y="303657"/>
                      <a:pt x="650748" y="303657"/>
                    </a:cubicBezTo>
                    <a:cubicBezTo>
                      <a:pt x="460343" y="303657"/>
                      <a:pt x="306229" y="456533"/>
                      <a:pt x="306229" y="645128"/>
                    </a:cubicBezTo>
                    <a:cubicBezTo>
                      <a:pt x="306229" y="833723"/>
                      <a:pt x="460343" y="986885"/>
                      <a:pt x="650748" y="986885"/>
                    </a:cubicBezTo>
                    <a:cubicBezTo>
                      <a:pt x="806863" y="986885"/>
                      <a:pt x="937832" y="886111"/>
                      <a:pt x="980408" y="745141"/>
                    </a:cubicBezTo>
                    <a:lnTo>
                      <a:pt x="1173766" y="118205"/>
                    </a:lnTo>
                    <a:cubicBezTo>
                      <a:pt x="1193387" y="56959"/>
                      <a:pt x="1252157" y="12573"/>
                      <a:pt x="1320165" y="12573"/>
                    </a:cubicBezTo>
                    <a:lnTo>
                      <a:pt x="1907477" y="12573"/>
                    </a:lnTo>
                    <a:cubicBezTo>
                      <a:pt x="1991868" y="12573"/>
                      <a:pt x="2060543" y="80486"/>
                      <a:pt x="2060543" y="164402"/>
                    </a:cubicBezTo>
                    <a:cubicBezTo>
                      <a:pt x="2060543" y="248317"/>
                      <a:pt x="1991963" y="316135"/>
                      <a:pt x="1907477" y="316135"/>
                    </a:cubicBezTo>
                    <a:lnTo>
                      <a:pt x="1479995" y="316135"/>
                    </a:lnTo>
                    <a:cubicBezTo>
                      <a:pt x="1452086" y="316135"/>
                      <a:pt x="1427988" y="334137"/>
                      <a:pt x="1419511" y="358902"/>
                    </a:cubicBezTo>
                    <a:lnTo>
                      <a:pt x="1273683" y="831723"/>
                    </a:lnTo>
                    <a:cubicBezTo>
                      <a:pt x="1193006" y="1096994"/>
                      <a:pt x="944499" y="1290066"/>
                      <a:pt x="650748" y="1290066"/>
                    </a:cubicBezTo>
                    <a:cubicBezTo>
                      <a:pt x="291179" y="1290257"/>
                      <a:pt x="0" y="1001459"/>
                      <a:pt x="0" y="645033"/>
                    </a:cubicBezTo>
                    <a:cubicBezTo>
                      <a:pt x="0" y="288608"/>
                      <a:pt x="291179" y="0"/>
                      <a:pt x="650653" y="0"/>
                    </a:cubicBezTo>
                    <a:cubicBezTo>
                      <a:pt x="776383" y="0"/>
                      <a:pt x="893636" y="35243"/>
                      <a:pt x="993362" y="96679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101" name="Forma Livre: Forma 100">
                <a:extLst>
                  <a:ext uri="{FF2B5EF4-FFF2-40B4-BE49-F238E27FC236}">
                    <a16:creationId xmlns:a16="http://schemas.microsoft.com/office/drawing/2014/main" id="{B84A1E98-FFD0-2769-697A-DE4C74EB625E}"/>
                  </a:ext>
                </a:extLst>
              </xdr:cNvPr>
              <xdr:cNvSpPr/>
            </xdr:nvSpPr>
            <xdr:spPr>
              <a:xfrm>
                <a:off x="7363207" y="543218"/>
                <a:ext cx="2200941" cy="1290192"/>
              </a:xfrm>
              <a:custGeom>
                <a:avLst/>
                <a:gdLst>
                  <a:gd name="connsiteX0" fmla="*/ 640175 w 2200941"/>
                  <a:gd name="connsiteY0" fmla="*/ 929576 h 1290192"/>
                  <a:gd name="connsiteX1" fmla="*/ 640366 w 2200941"/>
                  <a:gd name="connsiteY1" fmla="*/ 929005 h 1290192"/>
                  <a:gd name="connsiteX2" fmla="*/ 892683 w 2200941"/>
                  <a:gd name="connsiteY2" fmla="*/ 109855 h 1290192"/>
                  <a:gd name="connsiteX3" fmla="*/ 1039654 w 2200941"/>
                  <a:gd name="connsiteY3" fmla="*/ 508 h 1290192"/>
                  <a:gd name="connsiteX4" fmla="*/ 1053560 w 2200941"/>
                  <a:gd name="connsiteY4" fmla="*/ 127 h 1290192"/>
                  <a:gd name="connsiteX5" fmla="*/ 1071943 w 2200941"/>
                  <a:gd name="connsiteY5" fmla="*/ 127 h 1290192"/>
                  <a:gd name="connsiteX6" fmla="*/ 1217962 w 2200941"/>
                  <a:gd name="connsiteY6" fmla="*/ 106807 h 1290192"/>
                  <a:gd name="connsiteX7" fmla="*/ 1391984 w 2200941"/>
                  <a:gd name="connsiteY7" fmla="*/ 671735 h 1290192"/>
                  <a:gd name="connsiteX8" fmla="*/ 1564386 w 2200941"/>
                  <a:gd name="connsiteY8" fmla="*/ 111855 h 1290192"/>
                  <a:gd name="connsiteX9" fmla="*/ 1711928 w 2200941"/>
                  <a:gd name="connsiteY9" fmla="*/ 603 h 1290192"/>
                  <a:gd name="connsiteX10" fmla="*/ 1725930 w 2200941"/>
                  <a:gd name="connsiteY10" fmla="*/ 413 h 1290192"/>
                  <a:gd name="connsiteX11" fmla="*/ 1744027 w 2200941"/>
                  <a:gd name="connsiteY11" fmla="*/ 603 h 1290192"/>
                  <a:gd name="connsiteX12" fmla="*/ 1890522 w 2200941"/>
                  <a:gd name="connsiteY12" fmla="*/ 107283 h 1290192"/>
                  <a:gd name="connsiteX13" fmla="*/ 2193322 w 2200941"/>
                  <a:gd name="connsiteY13" fmla="*/ 1091121 h 1290192"/>
                  <a:gd name="connsiteX14" fmla="*/ 2200942 w 2200941"/>
                  <a:gd name="connsiteY14" fmla="*/ 1138365 h 1290192"/>
                  <a:gd name="connsiteX15" fmla="*/ 2047780 w 2200941"/>
                  <a:gd name="connsiteY15" fmla="*/ 1290098 h 1290192"/>
                  <a:gd name="connsiteX16" fmla="*/ 1901476 w 2200941"/>
                  <a:gd name="connsiteY16" fmla="*/ 1183418 h 1290192"/>
                  <a:gd name="connsiteX17" fmla="*/ 1727930 w 2200941"/>
                  <a:gd name="connsiteY17" fmla="*/ 620109 h 1290192"/>
                  <a:gd name="connsiteX18" fmla="*/ 1553718 w 2200941"/>
                  <a:gd name="connsiteY18" fmla="*/ 1185609 h 1290192"/>
                  <a:gd name="connsiteX19" fmla="*/ 1408081 w 2200941"/>
                  <a:gd name="connsiteY19" fmla="*/ 1290193 h 1290192"/>
                  <a:gd name="connsiteX20" fmla="*/ 1389602 w 2200941"/>
                  <a:gd name="connsiteY20" fmla="*/ 1290193 h 1290192"/>
                  <a:gd name="connsiteX21" fmla="*/ 1375601 w 2200941"/>
                  <a:gd name="connsiteY21" fmla="*/ 1289812 h 1290192"/>
                  <a:gd name="connsiteX22" fmla="*/ 1229582 w 2200941"/>
                  <a:gd name="connsiteY22" fmla="*/ 1183513 h 1290192"/>
                  <a:gd name="connsiteX23" fmla="*/ 1055846 w 2200941"/>
                  <a:gd name="connsiteY23" fmla="*/ 619443 h 1290192"/>
                  <a:gd name="connsiteX24" fmla="*/ 886873 w 2200941"/>
                  <a:gd name="connsiteY24" fmla="*/ 1167702 h 1290192"/>
                  <a:gd name="connsiteX25" fmla="*/ 740188 w 2200941"/>
                  <a:gd name="connsiteY25" fmla="*/ 1276953 h 1290192"/>
                  <a:gd name="connsiteX26" fmla="*/ 152971 w 2200941"/>
                  <a:gd name="connsiteY26" fmla="*/ 1276953 h 1290192"/>
                  <a:gd name="connsiteX27" fmla="*/ 0 w 2200941"/>
                  <a:gd name="connsiteY27" fmla="*/ 1125887 h 1290192"/>
                  <a:gd name="connsiteX28" fmla="*/ 153162 w 2200941"/>
                  <a:gd name="connsiteY28" fmla="*/ 974153 h 1290192"/>
                  <a:gd name="connsiteX29" fmla="*/ 579310 w 2200941"/>
                  <a:gd name="connsiteY29" fmla="*/ 974153 h 1290192"/>
                  <a:gd name="connsiteX30" fmla="*/ 640175 w 2200941"/>
                  <a:gd name="connsiteY30" fmla="*/ 929767 h 129019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</a:cxnLst>
                <a:rect l="l" t="t" r="r" b="b"/>
                <a:pathLst>
                  <a:path w="2200941" h="1290192">
                    <a:moveTo>
                      <a:pt x="640175" y="929576"/>
                    </a:moveTo>
                    <a:lnTo>
                      <a:pt x="640366" y="929005"/>
                    </a:lnTo>
                    <a:lnTo>
                      <a:pt x="892683" y="109855"/>
                    </a:lnTo>
                    <a:cubicBezTo>
                      <a:pt x="911257" y="46704"/>
                      <a:pt x="969931" y="508"/>
                      <a:pt x="1039654" y="508"/>
                    </a:cubicBezTo>
                    <a:cubicBezTo>
                      <a:pt x="1044416" y="508"/>
                      <a:pt x="1048036" y="127"/>
                      <a:pt x="1053560" y="127"/>
                    </a:cubicBezTo>
                    <a:cubicBezTo>
                      <a:pt x="1060799" y="-159"/>
                      <a:pt x="1065752" y="127"/>
                      <a:pt x="1071943" y="127"/>
                    </a:cubicBezTo>
                    <a:cubicBezTo>
                      <a:pt x="1140523" y="127"/>
                      <a:pt x="1198531" y="45085"/>
                      <a:pt x="1217962" y="106807"/>
                    </a:cubicBezTo>
                    <a:lnTo>
                      <a:pt x="1391984" y="671735"/>
                    </a:lnTo>
                    <a:lnTo>
                      <a:pt x="1564386" y="111855"/>
                    </a:lnTo>
                    <a:cubicBezTo>
                      <a:pt x="1582579" y="47943"/>
                      <a:pt x="1641729" y="603"/>
                      <a:pt x="1711928" y="603"/>
                    </a:cubicBezTo>
                    <a:cubicBezTo>
                      <a:pt x="1716595" y="603"/>
                      <a:pt x="1720405" y="413"/>
                      <a:pt x="1725930" y="413"/>
                    </a:cubicBezTo>
                    <a:cubicBezTo>
                      <a:pt x="1732883" y="413"/>
                      <a:pt x="1737836" y="603"/>
                      <a:pt x="1744027" y="603"/>
                    </a:cubicBezTo>
                    <a:cubicBezTo>
                      <a:pt x="1812798" y="603"/>
                      <a:pt x="1870805" y="45466"/>
                      <a:pt x="1890522" y="107283"/>
                    </a:cubicBezTo>
                    <a:lnTo>
                      <a:pt x="2193322" y="1091121"/>
                    </a:lnTo>
                    <a:cubicBezTo>
                      <a:pt x="2198275" y="1105980"/>
                      <a:pt x="2200942" y="1121886"/>
                      <a:pt x="2200942" y="1138365"/>
                    </a:cubicBezTo>
                    <a:cubicBezTo>
                      <a:pt x="2200942" y="1222280"/>
                      <a:pt x="2132457" y="1290098"/>
                      <a:pt x="2047780" y="1290098"/>
                    </a:cubicBezTo>
                    <a:cubicBezTo>
                      <a:pt x="1979200" y="1290098"/>
                      <a:pt x="1920907" y="1245330"/>
                      <a:pt x="1901476" y="1183418"/>
                    </a:cubicBezTo>
                    <a:lnTo>
                      <a:pt x="1727930" y="620109"/>
                    </a:lnTo>
                    <a:lnTo>
                      <a:pt x="1553718" y="1185609"/>
                    </a:lnTo>
                    <a:cubicBezTo>
                      <a:pt x="1532763" y="1244378"/>
                      <a:pt x="1474946" y="1290193"/>
                      <a:pt x="1408081" y="1290193"/>
                    </a:cubicBezTo>
                    <a:lnTo>
                      <a:pt x="1389602" y="1290193"/>
                    </a:lnTo>
                    <a:cubicBezTo>
                      <a:pt x="1384173" y="1289907"/>
                      <a:pt x="1380363" y="1289812"/>
                      <a:pt x="1375601" y="1289812"/>
                    </a:cubicBezTo>
                    <a:cubicBezTo>
                      <a:pt x="1307020" y="1289812"/>
                      <a:pt x="1249204" y="1245140"/>
                      <a:pt x="1229582" y="1183513"/>
                    </a:cubicBezTo>
                    <a:lnTo>
                      <a:pt x="1055846" y="619443"/>
                    </a:lnTo>
                    <a:lnTo>
                      <a:pt x="886873" y="1167702"/>
                    </a:lnTo>
                    <a:cubicBezTo>
                      <a:pt x="868299" y="1230852"/>
                      <a:pt x="809530" y="1276953"/>
                      <a:pt x="740188" y="1276953"/>
                    </a:cubicBezTo>
                    <a:lnTo>
                      <a:pt x="152971" y="1276953"/>
                    </a:lnTo>
                    <a:cubicBezTo>
                      <a:pt x="68485" y="1276953"/>
                      <a:pt x="0" y="1209897"/>
                      <a:pt x="0" y="1125887"/>
                    </a:cubicBezTo>
                    <a:cubicBezTo>
                      <a:pt x="0" y="1041876"/>
                      <a:pt x="68485" y="974153"/>
                      <a:pt x="153162" y="974153"/>
                    </a:cubicBezTo>
                    <a:lnTo>
                      <a:pt x="579310" y="974153"/>
                    </a:lnTo>
                    <a:cubicBezTo>
                      <a:pt x="607790" y="974153"/>
                      <a:pt x="632174" y="955580"/>
                      <a:pt x="640175" y="929767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</xdr:grpSp>
      </xdr:grpSp>
      <xdr:grpSp>
        <xdr:nvGrpSpPr>
          <xdr:cNvPr id="104" name="Agrupar 103">
            <a:extLst>
              <a:ext uri="{FF2B5EF4-FFF2-40B4-BE49-F238E27FC236}">
                <a16:creationId xmlns:a16="http://schemas.microsoft.com/office/drawing/2014/main" id="{16E68AB0-887F-3F2D-8A7C-548DA26AAE5D}"/>
              </a:ext>
            </a:extLst>
          </xdr:cNvPr>
          <xdr:cNvGrpSpPr/>
        </xdr:nvGrpSpPr>
        <xdr:grpSpPr>
          <a:xfrm>
            <a:off x="143083" y="483113"/>
            <a:ext cx="1278902" cy="266995"/>
            <a:chOff x="665660" y="804361"/>
            <a:chExt cx="4972991" cy="984371"/>
          </a:xfrm>
        </xdr:grpSpPr>
        <xdr:pic>
          <xdr:nvPicPr>
            <xdr:cNvPr id="105" name="Gráfico 15">
              <a:extLst>
                <a:ext uri="{FF2B5EF4-FFF2-40B4-BE49-F238E27FC236}">
                  <a16:creationId xmlns:a16="http://schemas.microsoft.com/office/drawing/2014/main" id="{028E236B-B681-829C-2649-A52BF1A0158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>
              <a:extLst>
                <a:ext uri="{96DAC541-7B7A-43D3-8B79-37D633B846F1}">
                  <asvg:svgBlip xmlns:asvg="http://schemas.microsoft.com/office/drawing/2016/SVG/main" r:embed="rId15"/>
                </a:ext>
              </a:extLst>
            </a:blip>
            <a:stretch>
              <a:fillRect/>
            </a:stretch>
          </xdr:blipFill>
          <xdr:spPr>
            <a:xfrm>
              <a:off x="665660" y="804361"/>
              <a:ext cx="4972991" cy="984371"/>
            </a:xfrm>
            <a:prstGeom prst="rect">
              <a:avLst/>
            </a:prstGeom>
          </xdr:spPr>
        </xdr:pic>
        <xdr:sp macro="" textlink="">
          <xdr:nvSpPr>
            <xdr:cNvPr id="106" name="Elipse 105">
              <a:extLst>
                <a:ext uri="{FF2B5EF4-FFF2-40B4-BE49-F238E27FC236}">
                  <a16:creationId xmlns:a16="http://schemas.microsoft.com/office/drawing/2014/main" id="{7E46839D-D645-898E-C6BB-D6B0746FDC27}"/>
                </a:ext>
              </a:extLst>
            </xdr:cNvPr>
            <xdr:cNvSpPr/>
          </xdr:nvSpPr>
          <xdr:spPr>
            <a:xfrm>
              <a:off x="3614392" y="1405462"/>
              <a:ext cx="248171" cy="248169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107" name="Retângulo: Cantos Arredondados 106">
              <a:extLst>
                <a:ext uri="{FF2B5EF4-FFF2-40B4-BE49-F238E27FC236}">
                  <a16:creationId xmlns:a16="http://schemas.microsoft.com/office/drawing/2014/main" id="{C57DEF6F-E504-6464-8EA6-0D78BB45A1A6}"/>
                </a:ext>
              </a:extLst>
            </xdr:cNvPr>
            <xdr:cNvSpPr/>
          </xdr:nvSpPr>
          <xdr:spPr>
            <a:xfrm>
              <a:off x="5457477" y="1677643"/>
              <a:ext cx="171092" cy="93736"/>
            </a:xfrm>
            <a:prstGeom prst="roundRect">
              <a:avLst>
                <a:gd name="adj" fmla="val 50000"/>
              </a:avLst>
            </a:prstGeom>
            <a:noFill/>
            <a:ln w="6350">
              <a:gradFill flip="none" rotWithShape="1">
                <a:gsLst>
                  <a:gs pos="10000">
                    <a:schemeClr val="accent3"/>
                  </a:gs>
                  <a:gs pos="90000">
                    <a:schemeClr val="accent4"/>
                  </a:gs>
                </a:gsLst>
                <a:lin ang="16200000" scaled="1"/>
                <a:tileRect/>
              </a:gra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108" name="Elipse 107">
              <a:extLst>
                <a:ext uri="{FF2B5EF4-FFF2-40B4-BE49-F238E27FC236}">
                  <a16:creationId xmlns:a16="http://schemas.microsoft.com/office/drawing/2014/main" id="{F0218665-1B97-ED56-1CB6-CE280D34460D}"/>
                </a:ext>
              </a:extLst>
            </xdr:cNvPr>
            <xdr:cNvSpPr/>
          </xdr:nvSpPr>
          <xdr:spPr>
            <a:xfrm>
              <a:off x="5532172" y="1686303"/>
              <a:ext cx="89052" cy="82238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561975</xdr:colOff>
      <xdr:row>5</xdr:row>
      <xdr:rowOff>114300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7703C5F8-FD7A-4144-914E-2017FBC5CEE5}"/>
            </a:ext>
          </a:extLst>
        </xdr:cNvPr>
        <xdr:cNvGrpSpPr/>
      </xdr:nvGrpSpPr>
      <xdr:grpSpPr>
        <a:xfrm>
          <a:off x="0" y="0"/>
          <a:ext cx="12338339" cy="1066800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329C0C7C-20C2-D54D-9E41-ACC19F025E5D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D6C3C8C8-8FAD-38D7-D801-6E89771AED20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0B8BBB6E-5D4E-AC98-0047-DAB5F75D878A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D61803C3-C08E-5124-DBC1-AE186B5CC768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20D603C7-71C5-3B44-8D5A-E9F7D7A77948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B58496B2-814C-C181-64CE-F72B11DBDE35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495F338F-6287-EAE9-9984-6EE66F863F3B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EFE70348-B380-61E1-2D70-7CFB5769D55D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6A8E98F9-EE65-2520-675B-729526C5033E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1AE71118-1060-30A5-9017-857AEF8C9298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C5160979-5D57-4F91-9170-5C012A724579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896928B8-0EE0-F105-023A-9E0B8620AD2D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6471CAAA-287F-183C-78D8-ABFA1C208A4A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6C5D2161-BEA1-8AEA-0187-A56D970DE9F7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486D30A6-35B2-3CF8-18EB-0A32BAB1AAED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9BAD4A3-5905-A59F-F409-15EB9BA129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695325</xdr:colOff>
      <xdr:row>0</xdr:row>
      <xdr:rowOff>69527</xdr:rowOff>
    </xdr:from>
    <xdr:to>
      <xdr:col>7</xdr:col>
      <xdr:colOff>781050</xdr:colOff>
      <xdr:row>5</xdr:row>
      <xdr:rowOff>104775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60F4744E-49F3-4B11-B470-B8DB06CEC069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352550" y="69527"/>
          <a:ext cx="5124450" cy="9877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BALANÇOS PATRIMONIAIS</a:t>
          </a:r>
          <a:b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</a:b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ATIVO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666749</xdr:colOff>
      <xdr:row>5</xdr:row>
      <xdr:rowOff>123824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98177814-6997-4D7D-804E-E4946C8DB307}"/>
            </a:ext>
          </a:extLst>
        </xdr:cNvPr>
        <xdr:cNvGrpSpPr/>
      </xdr:nvGrpSpPr>
      <xdr:grpSpPr>
        <a:xfrm>
          <a:off x="0" y="0"/>
          <a:ext cx="12641035" cy="1076324"/>
          <a:chOff x="0" y="114300"/>
          <a:chExt cx="9050846" cy="1082842"/>
        </a:xfrm>
      </xdr:grpSpPr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47459B81-FC02-3B9D-9508-53C2E2C36CB8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DBA261B7-B244-DE63-FB5A-53A21E9B1C61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CF09B2ED-3108-5E2C-A2F3-DABDCAB533CC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BB66ED6D-D704-09DE-E979-1C76D578A80A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D897BF16-C8C0-1054-D60E-43DEE7F65340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716ED961-84FC-FCC5-2B5B-36D23EF6118E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0E50B02D-6E6E-242B-91A6-D9694932FE74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6A4CE374-B153-71E0-79C5-FF58C5023FA1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6B207982-AF0F-7375-73B4-FF9FD0AD6EE4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879E14B5-DD9F-1448-4F97-DC054FC50C46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537578D5-D83E-5705-8F90-2429248BE85F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24E9251D-EBA6-31DA-1849-C7DF41E7AA7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16275112-3A8B-F92A-FB0F-1AC12C89687D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EF50A300-D9C8-3094-1DA9-DD3EB6CA8A98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B89D2CB2-FC25-AA14-DE27-C62FBCB9E4F7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2" name="Imagem 1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821176C-759D-A86D-6EC6-A29C21E7B8C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32595" y="485756"/>
            <a:ext cx="1084795" cy="534063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695325</xdr:colOff>
      <xdr:row>0</xdr:row>
      <xdr:rowOff>67845</xdr:rowOff>
    </xdr:from>
    <xdr:to>
      <xdr:col>7</xdr:col>
      <xdr:colOff>819150</xdr:colOff>
      <xdr:row>5</xdr:row>
      <xdr:rowOff>123825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E96C39E0-401A-4E48-9059-E616DA783AFF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352550" y="67845"/>
          <a:ext cx="5391150" cy="10084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BALANÇOS PATRIMONIAIS</a:t>
          </a:r>
          <a:b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</a:b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PASSIVO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459442</xdr:colOff>
      <xdr:row>5</xdr:row>
      <xdr:rowOff>313765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65E7F666-FEF0-4B4A-88EF-932AF99B1174}"/>
            </a:ext>
          </a:extLst>
        </xdr:cNvPr>
        <xdr:cNvGrpSpPr/>
      </xdr:nvGrpSpPr>
      <xdr:grpSpPr>
        <a:xfrm>
          <a:off x="0" y="0"/>
          <a:ext cx="13961130" cy="1266265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69FFD6B1-71E9-6402-1814-902509C53EFA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EEBEC100-D17E-1C45-C5FE-CFDF1E8908AF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67C00071-B9C9-05CB-67E0-B7F0D552336E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20618D90-69DB-8B5C-EE10-B680D7A84A0B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262AAEEE-4F48-45FC-1ACD-67A80F485178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6A98F237-1823-B19C-5EA7-B89B9DADA08A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26533FF1-4C3C-8EC3-61AD-C91F22591C98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3E37C6E4-EC82-BD1B-FEFC-113CBDCB6830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33E56B7E-D2E3-468D-F117-7168D9447BFE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5873CC11-5EA1-F26C-124F-AB72E8680873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AF962F5A-B776-814B-C19B-67ACF5456928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398F3731-22E1-0128-3524-D9526B1441CC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6DB24E83-87D0-906D-0E87-0A6373501D0A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E67315B0-C489-3148-4585-C9531494F50F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1851B609-A978-D853-B766-A0C39C0D262E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7EF15B41-134A-ED2B-7A94-6F950583D17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1363436</xdr:colOff>
      <xdr:row>1</xdr:row>
      <xdr:rowOff>68126</xdr:rowOff>
    </xdr:from>
    <xdr:to>
      <xdr:col>7</xdr:col>
      <xdr:colOff>212911</xdr:colOff>
      <xdr:row>5</xdr:row>
      <xdr:rowOff>55208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F34AAA68-D25B-4DB3-86CB-722E7CB9A1CE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091818" y="258626"/>
          <a:ext cx="7679711" cy="749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3600" b="1">
              <a:solidFill>
                <a:schemeClr val="bg1"/>
              </a:solidFill>
              <a:latin typeface="+mj-lt"/>
              <a:ea typeface="+mj-lt"/>
              <a:cs typeface="+mj-lt"/>
            </a:rPr>
            <a:t>LAJIDA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457201</xdr:colOff>
      <xdr:row>5</xdr:row>
      <xdr:rowOff>123825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9452CB8C-DC7C-4E06-985A-2F080F1CD27E}"/>
            </a:ext>
          </a:extLst>
        </xdr:cNvPr>
        <xdr:cNvGrpSpPr/>
      </xdr:nvGrpSpPr>
      <xdr:grpSpPr>
        <a:xfrm>
          <a:off x="0" y="0"/>
          <a:ext cx="13341928" cy="1128280"/>
          <a:chOff x="-34902" y="114300"/>
          <a:chExt cx="9085748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CB7685B-5040-3D0D-7066-217F976D2961}"/>
              </a:ext>
            </a:extLst>
          </xdr:cNvPr>
          <xdr:cNvGrpSpPr/>
        </xdr:nvGrpSpPr>
        <xdr:grpSpPr>
          <a:xfrm>
            <a:off x="-34902" y="114300"/>
            <a:ext cx="9085748" cy="1082842"/>
            <a:chOff x="-35010" y="114300"/>
            <a:chExt cx="911393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C50815EA-7BC0-08B0-7FF7-BC71EA77EB5F}"/>
                </a:ext>
              </a:extLst>
            </xdr:cNvPr>
            <xdr:cNvSpPr/>
          </xdr:nvSpPr>
          <xdr:spPr>
            <a:xfrm>
              <a:off x="-3501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B2073DC5-C375-B178-F277-C7C610CD6AAD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D692270F-3A3C-36DF-2141-9D5B02B17E7C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2CC38E65-2C09-ADC8-4EF0-3FB39FB878A0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7E72FC03-5716-2672-3CA0-B8132AD841B7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7ECBBDB4-5477-7A68-76D8-EFE6C264F254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F3E04DF5-DAEC-7397-5A8A-89CC108E53E1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DBD67646-F508-5821-E069-1769B9BDB060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749B7E21-F0D6-D4CA-CAE9-1E0CF3F00CC5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834ED445-9D6E-A2C1-0D0D-DE3C35DD3EC3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11C899FB-FB12-5899-2FF8-6D6F283AADD7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DC2505FF-DC35-A1B9-D1EB-63E28CDDA29F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801D8D39-C2DB-5122-93EE-01FF7D549756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E7A9FFE8-4F3E-C7C2-1D0B-AA3498D81373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CBBDBCB5-771D-C88C-827F-1A77211E52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904874</xdr:colOff>
      <xdr:row>0</xdr:row>
      <xdr:rowOff>62802</xdr:rowOff>
    </xdr:from>
    <xdr:to>
      <xdr:col>10</xdr:col>
      <xdr:colOff>476249</xdr:colOff>
      <xdr:row>5</xdr:row>
      <xdr:rowOff>59536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BF4827C4-C5A3-43CC-B53B-B5CD898A4A97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559718" y="62802"/>
          <a:ext cx="10715625" cy="9968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DEMONSTRAÇÕES DOS RESULTADOS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4828</xdr:colOff>
      <xdr:row>0</xdr:row>
      <xdr:rowOff>4807</xdr:rowOff>
    </xdr:from>
    <xdr:to>
      <xdr:col>4</xdr:col>
      <xdr:colOff>1</xdr:colOff>
      <xdr:row>6</xdr:row>
      <xdr:rowOff>0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D7847EDE-CF75-420C-8002-69293F92882F}"/>
            </a:ext>
          </a:extLst>
        </xdr:cNvPr>
        <xdr:cNvGrpSpPr/>
      </xdr:nvGrpSpPr>
      <xdr:grpSpPr>
        <a:xfrm>
          <a:off x="4828" y="4807"/>
          <a:ext cx="9408114" cy="1138193"/>
          <a:chOff x="0" y="114300"/>
          <a:chExt cx="9050846" cy="1082842"/>
        </a:xfrm>
      </xdr:grpSpPr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B04AAE37-8DD9-1E2F-7AC6-7551C2D6C7FA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71361487-C6F9-3196-7902-DED94505F1F9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F47CF08F-47AD-F217-3EDB-DDE3D266E40F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F0EA802D-3192-C5BA-C71B-94C71574C6BC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B561BC7C-A9C4-B35D-E571-181239A30919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E1445D16-DB08-AF8D-099C-8D250CEC8A8A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D8713D9B-1383-C10F-609A-6A57D76D04C5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1B9595ED-6CCD-72BF-B575-95CD70C617C5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1545C14F-3E76-A726-1833-D222DA505B37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9D116BC0-D3A4-558D-58F0-BE9F6FD68ADD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4EBB256E-0D8B-9AD2-AF1D-1626168EC7CC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F600C1B9-F11B-E729-3B85-1278B01CD10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9E05EB09-12B3-D7EC-04F9-FD3731838AE2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A092636D-E3D9-497B-D3BB-F24ABE5F2024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296A40DC-0833-40ED-AE8C-0ABB5C8C9B31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2" name="Imagem 1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988B590-F58A-F8FB-0110-1D00B53FCD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1687269</xdr:colOff>
      <xdr:row>0</xdr:row>
      <xdr:rowOff>116354</xdr:rowOff>
    </xdr:from>
    <xdr:to>
      <xdr:col>2</xdr:col>
      <xdr:colOff>953964</xdr:colOff>
      <xdr:row>5</xdr:row>
      <xdr:rowOff>113088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4829E455-6B70-4837-8D9D-14BE918CBDD4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348416" y="116354"/>
          <a:ext cx="5273048" cy="9492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DEMONSTRAÇÕES DOS FLUXOS DE CAIXA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843328</xdr:colOff>
      <xdr:row>1</xdr:row>
      <xdr:rowOff>117232</xdr:rowOff>
    </xdr:from>
    <xdr:to>
      <xdr:col>7</xdr:col>
      <xdr:colOff>38100</xdr:colOff>
      <xdr:row>4</xdr:row>
      <xdr:rowOff>80598</xdr:rowOff>
    </xdr:to>
    <xdr:sp macro="" textlink="">
      <xdr:nvSpPr>
        <xdr:cNvPr id="24" name="CaixaDeTexto 23">
          <a:extLst>
            <a:ext uri="{FF2B5EF4-FFF2-40B4-BE49-F238E27FC236}">
              <a16:creationId xmlns:a16="http://schemas.microsoft.com/office/drawing/2014/main" id="{6E2E61A0-DA27-4FC0-A2CB-55534D98829D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843328" y="279157"/>
          <a:ext cx="7386272" cy="449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3600" b="1">
              <a:solidFill>
                <a:schemeClr val="bg1"/>
              </a:solidFill>
              <a:latin typeface="+mj-lt"/>
              <a:ea typeface="+mj-lt"/>
              <a:cs typeface="+mj-lt"/>
            </a:rPr>
            <a:t>       BALANÇO DE ENERGIA ELETRICA</a:t>
          </a:r>
          <a:r>
            <a:rPr lang="pt-B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3600">
            <a:effectLst/>
          </a:endParaRPr>
        </a:p>
        <a:p>
          <a:pPr marL="0" indent="0" algn="ctr"/>
          <a:endParaRPr lang="en-US" sz="40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>
    <xdr:from>
      <xdr:col>0</xdr:col>
      <xdr:colOff>0</xdr:colOff>
      <xdr:row>0</xdr:row>
      <xdr:rowOff>10767</xdr:rowOff>
    </xdr:from>
    <xdr:to>
      <xdr:col>6</xdr:col>
      <xdr:colOff>714375</xdr:colOff>
      <xdr:row>6</xdr:row>
      <xdr:rowOff>39342</xdr:rowOff>
    </xdr:to>
    <xdr:grpSp>
      <xdr:nvGrpSpPr>
        <xdr:cNvPr id="25" name="Agrupar 24">
          <a:extLst>
            <a:ext uri="{FF2B5EF4-FFF2-40B4-BE49-F238E27FC236}">
              <a16:creationId xmlns:a16="http://schemas.microsoft.com/office/drawing/2014/main" id="{76844901-C6F0-3415-59B0-265DCDBAA000}"/>
            </a:ext>
          </a:extLst>
        </xdr:cNvPr>
        <xdr:cNvGrpSpPr/>
      </xdr:nvGrpSpPr>
      <xdr:grpSpPr>
        <a:xfrm>
          <a:off x="0" y="10767"/>
          <a:ext cx="8636934" cy="969869"/>
          <a:chOff x="0" y="114300"/>
          <a:chExt cx="9050846" cy="1082842"/>
        </a:xfrm>
      </xdr:grpSpPr>
      <xdr:grpSp>
        <xdr:nvGrpSpPr>
          <xdr:cNvPr id="26" name="Agrupar 25">
            <a:extLst>
              <a:ext uri="{FF2B5EF4-FFF2-40B4-BE49-F238E27FC236}">
                <a16:creationId xmlns:a16="http://schemas.microsoft.com/office/drawing/2014/main" id="{3D44704E-A222-2FBF-2535-D876658C7364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28" name="Retângulo 27">
              <a:extLst>
                <a:ext uri="{FF2B5EF4-FFF2-40B4-BE49-F238E27FC236}">
                  <a16:creationId xmlns:a16="http://schemas.microsoft.com/office/drawing/2014/main" id="{D9682A22-BF13-5A17-0555-B7A062F16300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29" name="Elements">
              <a:extLst>
                <a:ext uri="{FF2B5EF4-FFF2-40B4-BE49-F238E27FC236}">
                  <a16:creationId xmlns:a16="http://schemas.microsoft.com/office/drawing/2014/main" id="{A48CFAD4-7388-EBA4-EA6C-C0E1E609517D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30" name="Agrupar 29">
              <a:extLst>
                <a:ext uri="{FF2B5EF4-FFF2-40B4-BE49-F238E27FC236}">
                  <a16:creationId xmlns:a16="http://schemas.microsoft.com/office/drawing/2014/main" id="{0D99FC6A-8214-09A5-E0AF-F80682D5746B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36" name="Forma Livre: Forma 35">
                <a:extLst>
                  <a:ext uri="{FF2B5EF4-FFF2-40B4-BE49-F238E27FC236}">
                    <a16:creationId xmlns:a16="http://schemas.microsoft.com/office/drawing/2014/main" id="{20F72E60-0490-2328-A363-58972EABDE36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37" name="Gráfico 1">
                <a:extLst>
                  <a:ext uri="{FF2B5EF4-FFF2-40B4-BE49-F238E27FC236}">
                    <a16:creationId xmlns:a16="http://schemas.microsoft.com/office/drawing/2014/main" id="{2716EDD2-8F7F-51F8-F923-0C43825D5105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38" name="Forma Livre: Forma 37">
                  <a:extLst>
                    <a:ext uri="{FF2B5EF4-FFF2-40B4-BE49-F238E27FC236}">
                      <a16:creationId xmlns:a16="http://schemas.microsoft.com/office/drawing/2014/main" id="{2C42CAA0-1FBA-6089-A6B4-DE5CA8313F4D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9" name="Forma Livre: Forma 38">
                  <a:extLst>
                    <a:ext uri="{FF2B5EF4-FFF2-40B4-BE49-F238E27FC236}">
                      <a16:creationId xmlns:a16="http://schemas.microsoft.com/office/drawing/2014/main" id="{994445FD-5D21-9E18-38F1-3AD41EA1B823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40" name="Forma Livre: Forma 39">
                  <a:extLst>
                    <a:ext uri="{FF2B5EF4-FFF2-40B4-BE49-F238E27FC236}">
                      <a16:creationId xmlns:a16="http://schemas.microsoft.com/office/drawing/2014/main" id="{4ACF4FEC-198C-701B-5CD0-221BF459C9A1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41" name="Forma Livre: Forma 40">
                  <a:extLst>
                    <a:ext uri="{FF2B5EF4-FFF2-40B4-BE49-F238E27FC236}">
                      <a16:creationId xmlns:a16="http://schemas.microsoft.com/office/drawing/2014/main" id="{96E0EA69-59AC-5955-DEC6-C21B09943FB8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31" name="Agrupar 30">
              <a:extLst>
                <a:ext uri="{FF2B5EF4-FFF2-40B4-BE49-F238E27FC236}">
                  <a16:creationId xmlns:a16="http://schemas.microsoft.com/office/drawing/2014/main" id="{C5B543AC-A282-E676-17DE-55FAC9267573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32" name="Gráfico 15">
                <a:extLst>
                  <a:ext uri="{FF2B5EF4-FFF2-40B4-BE49-F238E27FC236}">
                    <a16:creationId xmlns:a16="http://schemas.microsoft.com/office/drawing/2014/main" id="{B221A891-F6D9-1431-39A6-38C021A1EB3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33" name="Elipse 32">
                <a:extLst>
                  <a:ext uri="{FF2B5EF4-FFF2-40B4-BE49-F238E27FC236}">
                    <a16:creationId xmlns:a16="http://schemas.microsoft.com/office/drawing/2014/main" id="{3B7A9668-138F-51BA-03EB-5363401DCA00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34" name="Retângulo: Cantos Arredondados 33">
                <a:extLst>
                  <a:ext uri="{FF2B5EF4-FFF2-40B4-BE49-F238E27FC236}">
                    <a16:creationId xmlns:a16="http://schemas.microsoft.com/office/drawing/2014/main" id="{DD9FEA86-69EE-1705-EF9E-4C6C7C6F69BE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35" name="Elipse 34">
                <a:extLst>
                  <a:ext uri="{FF2B5EF4-FFF2-40B4-BE49-F238E27FC236}">
                    <a16:creationId xmlns:a16="http://schemas.microsoft.com/office/drawing/2014/main" id="{F7B18F2B-3E29-E963-39BB-47981EF08BEB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27" name="Imagem 2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19D6A6C8-F6DC-530B-4E28-BFA0707F21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451053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1053353</xdr:colOff>
      <xdr:row>1</xdr:row>
      <xdr:rowOff>149122</xdr:rowOff>
    </xdr:from>
    <xdr:to>
      <xdr:col>5</xdr:col>
      <xdr:colOff>459443</xdr:colOff>
      <xdr:row>4</xdr:row>
      <xdr:rowOff>112488</xdr:rowOff>
    </xdr:to>
    <xdr:sp macro="" textlink="">
      <xdr:nvSpPr>
        <xdr:cNvPr id="42" name="CaixaDeTexto 41">
          <a:extLst>
            <a:ext uri="{FF2B5EF4-FFF2-40B4-BE49-F238E27FC236}">
              <a16:creationId xmlns:a16="http://schemas.microsoft.com/office/drawing/2014/main" id="{F781F6F5-85D7-F0F6-1F95-B89F92DF0568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053353" y="306004"/>
          <a:ext cx="6723531" cy="4340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800" b="1">
              <a:solidFill>
                <a:schemeClr val="bg1"/>
              </a:solidFill>
              <a:latin typeface="+mj-lt"/>
              <a:ea typeface="+mj-lt"/>
              <a:cs typeface="+mj-lt"/>
            </a:rPr>
            <a:t>       BALANÇO DE ENERGIA ELÉTRICA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2800">
            <a:effectLst/>
          </a:endParaRPr>
        </a:p>
        <a:p>
          <a:pPr marL="0" indent="0" algn="ctr"/>
          <a:endParaRPr lang="en-US" sz="40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14</xdr:col>
      <xdr:colOff>796636</xdr:colOff>
      <xdr:row>5</xdr:row>
      <xdr:rowOff>123826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8B961829-B128-4F72-8291-EEAE24059DF2}"/>
            </a:ext>
          </a:extLst>
        </xdr:cNvPr>
        <xdr:cNvGrpSpPr/>
      </xdr:nvGrpSpPr>
      <xdr:grpSpPr>
        <a:xfrm>
          <a:off x="1" y="0"/>
          <a:ext cx="14512635" cy="1076326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11C4C204-A33F-F628-073E-24808FBE5E7A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3075EEE2-49FC-BC4A-F047-1E2C1040D7D4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0DC2B49A-1B14-7FA5-7883-EFBE957ED30D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1D0F9DAF-A34D-9F41-C6A2-AF935576FCE2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EED50F6D-BBE1-187C-7ED0-04B1843A3FC5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5FAC5ADA-55DD-4DF7-51E7-7AD2E2BAFE12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2634F68A-5D6E-D07D-2B31-81339EDCAE7D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B28F8D1D-FB53-C2D7-3852-9FBAA8006F3F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7473C120-18A2-0320-DD90-7C6AE1C698F7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8E6BAD40-A878-0204-7F43-818ADE09853F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E1C3195C-DD7D-16D8-2211-6449EAA26541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5">
                <a:extLst>
                  <a:ext uri="{FF2B5EF4-FFF2-40B4-BE49-F238E27FC236}">
                    <a16:creationId xmlns:a16="http://schemas.microsoft.com/office/drawing/2014/main" id="{A2E93977-7CED-9214-6362-B92F2589BC8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84BBF0EF-FF01-F6C3-CCE1-C87638B79383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0A8EFF3C-D7B8-322C-515B-D0132F6CF3AB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9E0AFD51-A949-A1C4-9DEB-0D4EC82D25E1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C21E1EE8-8931-70DA-4591-C9B322061F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312964</xdr:colOff>
      <xdr:row>0</xdr:row>
      <xdr:rowOff>13607</xdr:rowOff>
    </xdr:from>
    <xdr:to>
      <xdr:col>13</xdr:col>
      <xdr:colOff>796636</xdr:colOff>
      <xdr:row>5</xdr:row>
      <xdr:rowOff>146957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3F39B3B7-ECC9-4818-B867-E5719855B39A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858737" y="13607"/>
          <a:ext cx="10770672" cy="1085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VENDA DE ENERGIA POR CLASSE DE CONSUMO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609601</xdr:colOff>
      <xdr:row>4</xdr:row>
      <xdr:rowOff>209550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C55B9029-3E9D-4DF7-8BC9-7D81FB5E48BE}"/>
            </a:ext>
          </a:extLst>
        </xdr:cNvPr>
        <xdr:cNvGrpSpPr/>
      </xdr:nvGrpSpPr>
      <xdr:grpSpPr>
        <a:xfrm>
          <a:off x="0" y="0"/>
          <a:ext cx="12125326" cy="1162050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803C42B2-E5C9-BCFC-14E2-A7A7541CBF4B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5DBA7EBA-191D-755D-E368-231FC51AE5E6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FD88074D-79ED-1712-BCC7-C2B170D4E923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2333F486-132F-D131-BA69-2C241A94C1FA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DD3D2F33-4DC1-CE17-2D33-0E485F9FC4AB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3D5BFE5C-D3DC-6CB0-2E8D-B30269F27BB0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56E2B6E4-B022-4675-24B3-3BF7DD9FA337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CDA48F62-F8B4-9796-F93C-60A90B3262FD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66B7697C-D2D5-72FB-26ED-43D894624676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81072853-1FB1-A2A3-2FF6-0754EE6250D3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29D3BAC5-9EF3-6146-8542-273BAF8413BE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D9C22C45-FCAA-BE56-1946-D2863036444E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FFF4B946-5FAC-C16E-5084-73D93BFBE2B7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B1D04017-D2DD-63B0-9071-FDC2CB2CFC5C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88C12410-D554-9804-7D61-90F72423246B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7F53F080-2428-6A20-3A56-BDAD956716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923924</xdr:colOff>
      <xdr:row>0</xdr:row>
      <xdr:rowOff>124154</xdr:rowOff>
    </xdr:from>
    <xdr:to>
      <xdr:col>10</xdr:col>
      <xdr:colOff>438149</xdr:colOff>
      <xdr:row>4</xdr:row>
      <xdr:rowOff>113477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D9CEF7F6-6495-45C0-9A9E-F169CC8C3290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581149" y="124154"/>
          <a:ext cx="9477375" cy="9418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RECEITA OPERACIONAL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11</xdr:col>
      <xdr:colOff>33618</xdr:colOff>
      <xdr:row>5</xdr:row>
      <xdr:rowOff>76201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4694CF4B-62FE-4B14-B2F6-1D20AB791D84}"/>
            </a:ext>
          </a:extLst>
        </xdr:cNvPr>
        <xdr:cNvGrpSpPr/>
      </xdr:nvGrpSpPr>
      <xdr:grpSpPr>
        <a:xfrm>
          <a:off x="0" y="1"/>
          <a:ext cx="13004936" cy="1080655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1302C49-66A0-F43B-21CE-10F54E29FEA2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B2C7A918-004A-C477-634B-7EFC892EA460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6293E746-A074-20D8-AA16-6987FA3015C7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EF97EA18-B230-FB9F-D57D-F740333F724E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C4F5E32C-BFBC-C478-F714-047146211638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964BC328-0D4F-BD23-6C2D-9B5157E74596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D3165575-6129-5791-34F9-CC93747D4016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19835902-F913-7C5B-A501-DEBB277C70BC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669C4063-C98F-664C-A4B6-19E4EB85C169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960210C7-9760-2A28-5DEB-D00D9BEDFE37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B9DC186C-34D3-5601-F55B-BA6902B485C4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375A541C-9EC6-40AA-1623-1798A59DF833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5F218AD3-B253-4788-51C1-292B545BAB3D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82AA8DE5-A6C6-35F8-4550-7B88F03D9569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792428BF-9507-A3F9-2540-0843333A72E3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A7B8D25A-DC35-44C7-DEDB-9081849FA6D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3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1792941</xdr:colOff>
      <xdr:row>0</xdr:row>
      <xdr:rowOff>0</xdr:rowOff>
    </xdr:from>
    <xdr:to>
      <xdr:col>9</xdr:col>
      <xdr:colOff>762000</xdr:colOff>
      <xdr:row>5</xdr:row>
      <xdr:rowOff>124063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248B8498-1129-46F5-BAE3-A46390751990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454088" y="0"/>
          <a:ext cx="9424147" cy="11213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CUSTOS E DESPESAS OPERACIONAIS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9</xdr:col>
      <xdr:colOff>1006928</xdr:colOff>
      <xdr:row>4</xdr:row>
      <xdr:rowOff>219075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65627090-2EA5-499A-9D77-36D7EB66E940}"/>
            </a:ext>
          </a:extLst>
        </xdr:cNvPr>
        <xdr:cNvGrpSpPr/>
      </xdr:nvGrpSpPr>
      <xdr:grpSpPr>
        <a:xfrm>
          <a:off x="0" y="1"/>
          <a:ext cx="12198803" cy="1028699"/>
          <a:chOff x="0" y="114300"/>
          <a:chExt cx="9043465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7B7B52F5-A283-5C98-9BD3-F3F662F5334F}"/>
              </a:ext>
            </a:extLst>
          </xdr:cNvPr>
          <xdr:cNvGrpSpPr/>
        </xdr:nvGrpSpPr>
        <xdr:grpSpPr>
          <a:xfrm>
            <a:off x="0" y="114300"/>
            <a:ext cx="9043465" cy="1082842"/>
            <a:chOff x="0" y="114300"/>
            <a:chExt cx="9071516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5D83D80A-1067-23B3-71EB-D7487B3D6F55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 sz="1800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94DEDE01-A5E4-CBA9-2355-F051564592EE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69" y="165099"/>
              <a:ext cx="5836467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E2DA55F9-329D-50A4-E9A4-475893CA954B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AB99D55F-3B3A-8251-5D56-88D306989476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 sz="1800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6CDA0028-A1B6-8135-C252-D4A77999A276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AB7800E1-9376-ACDD-8193-256CAA9D29D7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 sz="1800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C507AA71-25D6-AF41-5DDB-249446F62F7E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 sz="1800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FC08B4CE-6419-5703-188E-38C82B4F2CF3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 sz="1800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9EBA9B0C-8BF0-3705-9861-E65356A6EA9E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 sz="1800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DD7FD34A-61BB-04CB-4A81-BEE4EA8B9978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8C69A1BB-F2FB-341C-1130-69ABACE74CDB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F6032874-C414-4C37-800A-A21C89410B58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 sz="1800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ADF09B7F-0AAC-F513-1420-B9B80E547D3F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 sz="1800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1BDF1684-0AFE-EF63-4822-2BE715CCB50F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 sz="1800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D81953D-C002-F836-F8F4-660558D426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53755" y="455520"/>
            <a:ext cx="1063633" cy="523643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1770529</xdr:colOff>
      <xdr:row>1</xdr:row>
      <xdr:rowOff>4812</xdr:rowOff>
    </xdr:from>
    <xdr:to>
      <xdr:col>10</xdr:col>
      <xdr:colOff>257735</xdr:colOff>
      <xdr:row>4</xdr:row>
      <xdr:rowOff>102523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AA9B4DD5-89ED-4A8F-8093-4B3A4FB6A246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431676" y="195312"/>
          <a:ext cx="10062883" cy="714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800" b="1">
              <a:solidFill>
                <a:schemeClr val="bg1"/>
              </a:solidFill>
              <a:latin typeface="+mj-lt"/>
              <a:ea typeface="+mj-lt"/>
              <a:cs typeface="+mj-lt"/>
            </a:rPr>
            <a:t>RESULTADO FINANCEIRO</a:t>
          </a:r>
          <a:endParaRPr lang="en-US" sz="28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33619</xdr:colOff>
      <xdr:row>9</xdr:row>
      <xdr:rowOff>89647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4AA54E2A-ED28-4E87-822F-6F2098ABCF81}"/>
            </a:ext>
          </a:extLst>
        </xdr:cNvPr>
        <xdr:cNvGrpSpPr/>
      </xdr:nvGrpSpPr>
      <xdr:grpSpPr>
        <a:xfrm>
          <a:off x="0" y="0"/>
          <a:ext cx="10431744" cy="1232647"/>
          <a:chOff x="0" y="114300"/>
          <a:chExt cx="9043465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B182495E-4721-4CBB-39A1-27CF78863ADA}"/>
              </a:ext>
            </a:extLst>
          </xdr:cNvPr>
          <xdr:cNvGrpSpPr/>
        </xdr:nvGrpSpPr>
        <xdr:grpSpPr>
          <a:xfrm>
            <a:off x="0" y="114300"/>
            <a:ext cx="9043465" cy="1082842"/>
            <a:chOff x="0" y="114300"/>
            <a:chExt cx="9071516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A447BBD8-C0B1-DACA-E6FC-3672F1759A6D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CD312AE3-1CB0-750A-703E-FA87DD01A427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1" y="165099"/>
              <a:ext cx="5842501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77CF9D60-CE06-F889-3D3B-5CAD00620E84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2A9A75EC-CACF-BA98-E758-A4B47EC88CA0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ADD2A924-0662-4EEF-9DCE-A053662A8C19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1E484417-4C8F-B621-A55A-E05F461CCDA2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915FA957-217E-9260-CB2B-FA2D152424FE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02FF200D-F747-C679-FCD8-5F28AE702C15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1A419D1E-FC1A-826D-C18F-D76EED8A686B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47B6CB8A-1B57-1961-7A50-0C568A7EBD1C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F761CB60-254C-9613-A6CC-C9A4F517E025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AF00B7A1-CA7E-3D80-2036-8D28D3DE69C2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C2FE3B56-558D-68D7-A2A0-F1AA961CDB8E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3D478BFA-4787-521C-481B-E32EA14B8C61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D7E67CE7-53F3-4B32-DD3F-B60543D8223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1299883</xdr:colOff>
      <xdr:row>0</xdr:row>
      <xdr:rowOff>0</xdr:rowOff>
    </xdr:from>
    <xdr:to>
      <xdr:col>8</xdr:col>
      <xdr:colOff>67235</xdr:colOff>
      <xdr:row>9</xdr:row>
      <xdr:rowOff>89647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969E096A-6907-4B97-98BD-2F5ABFC07567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961030" y="0"/>
          <a:ext cx="7182970" cy="12326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3200" b="1">
              <a:solidFill>
                <a:schemeClr val="bg1"/>
              </a:solidFill>
              <a:latin typeface="+mj-lt"/>
              <a:ea typeface="+mj-lt"/>
              <a:cs typeface="+mj-lt"/>
            </a:rPr>
            <a:t>ENDIVIDAMENTO</a:t>
          </a:r>
          <a:endParaRPr lang="en-US" sz="32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21</xdr:row>
      <xdr:rowOff>171450</xdr:rowOff>
    </xdr:from>
    <xdr:to>
      <xdr:col>2</xdr:col>
      <xdr:colOff>1247775</xdr:colOff>
      <xdr:row>39</xdr:row>
      <xdr:rowOff>9525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3CCA2EF5-067D-9D80-FA81-B834A9B9AF34}"/>
            </a:ext>
          </a:extLst>
        </xdr:cNvPr>
        <xdr:cNvSpPr/>
      </xdr:nvSpPr>
      <xdr:spPr>
        <a:xfrm>
          <a:off x="371475" y="4667250"/>
          <a:ext cx="5105400" cy="2609850"/>
        </a:xfrm>
        <a:prstGeom prst="rect">
          <a:avLst/>
        </a:prstGeom>
        <a:solidFill>
          <a:srgbClr val="00744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6058</xdr:colOff>
      <xdr:row>0</xdr:row>
      <xdr:rowOff>6063</xdr:rowOff>
    </xdr:from>
    <xdr:to>
      <xdr:col>4</xdr:col>
      <xdr:colOff>114299</xdr:colOff>
      <xdr:row>5</xdr:row>
      <xdr:rowOff>38100</xdr:rowOff>
    </xdr:to>
    <xdr:grpSp>
      <xdr:nvGrpSpPr>
        <xdr:cNvPr id="9" name="Agrupar 8">
          <a:extLst>
            <a:ext uri="{FF2B5EF4-FFF2-40B4-BE49-F238E27FC236}">
              <a16:creationId xmlns:a16="http://schemas.microsoft.com/office/drawing/2014/main" id="{084B7169-1708-4699-B51D-5BD209353027}"/>
            </a:ext>
          </a:extLst>
        </xdr:cNvPr>
        <xdr:cNvGrpSpPr/>
      </xdr:nvGrpSpPr>
      <xdr:grpSpPr>
        <a:xfrm>
          <a:off x="6058" y="6063"/>
          <a:ext cx="7309141" cy="984537"/>
          <a:chOff x="0" y="114300"/>
          <a:chExt cx="9050846" cy="1082842"/>
        </a:xfrm>
      </xdr:grpSpPr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E0A5557B-8CBE-5EAE-B73E-A11C890C7569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30A0B9B4-CFE6-1AA4-897C-F74400C9018A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0798B260-BF27-1BF9-CD29-F8BA447B43A2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F160B652-F0AB-09E0-8F27-697D21C37086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AF4F90A2-A7BB-CEF5-DE7F-D8C333E73D27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4BCFE1BF-12DC-1FBE-88E0-06FAE9CCDF62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BD8C4E2F-AF3B-30B0-AC55-4A7F249F66B0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CD7F3AE3-9C92-AC8B-85B2-12EE99FAE83D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308C6F29-BF0A-FE3B-AED2-1B17ABF0F317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2523AFD7-046E-7231-27CA-E0B166E54E14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138B327E-91E6-4047-FB13-F6B4902DA7E6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320F559A-CBDC-CEFA-1FCF-6BFCFC6CD486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4F018D66-1C7A-ACD9-0420-8A13226512AC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A4026E2C-4AF8-2CB9-B2BF-247057F66D9A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B755E2ED-AF21-29E0-7A1C-29DEACA862C2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2" name="Imagem 1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85F4E97E-9F93-D6CD-C62F-7145052412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45436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1189238</xdr:colOff>
      <xdr:row>0</xdr:row>
      <xdr:rowOff>184432</xdr:rowOff>
    </xdr:from>
    <xdr:to>
      <xdr:col>3</xdr:col>
      <xdr:colOff>163052</xdr:colOff>
      <xdr:row>4</xdr:row>
      <xdr:rowOff>63046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979961AC-3413-40BF-A2C1-752EBCF997C3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103638" y="184432"/>
          <a:ext cx="3774414" cy="6406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3200" b="1">
              <a:solidFill>
                <a:schemeClr val="bg1"/>
              </a:solidFill>
              <a:latin typeface="+mj-lt"/>
              <a:ea typeface="+mj-lt"/>
              <a:cs typeface="+mj-lt"/>
            </a:rPr>
            <a:t>INVESTIMENTOS</a:t>
          </a:r>
          <a:endParaRPr lang="en-US" sz="3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>
    <xdr:from>
      <xdr:col>0</xdr:col>
      <xdr:colOff>114300</xdr:colOff>
      <xdr:row>21</xdr:row>
      <xdr:rowOff>95250</xdr:rowOff>
    </xdr:from>
    <xdr:to>
      <xdr:col>3</xdr:col>
      <xdr:colOff>733839</xdr:colOff>
      <xdr:row>39</xdr:row>
      <xdr:rowOff>7039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1EE33C0-04AB-42D1-8FA2-D9FE2A611611}"/>
            </a:ext>
            <a:ext uri="{147F2762-F138-4A5C-976F-8EAC2B608ADB}">
              <a16:predDERef xmlns:a16="http://schemas.microsoft.com/office/drawing/2014/main" pred="{1C3C758A-3FCF-78A3-F00F-6E3EF5AEA3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400050</xdr:colOff>
      <xdr:row>27</xdr:row>
      <xdr:rowOff>85725</xdr:rowOff>
    </xdr:from>
    <xdr:to>
      <xdr:col>2</xdr:col>
      <xdr:colOff>761227</xdr:colOff>
      <xdr:row>28</xdr:row>
      <xdr:rowOff>165735</xdr:rowOff>
    </xdr:to>
    <xdr:sp macro="" textlink="">
      <xdr:nvSpPr>
        <xdr:cNvPr id="5" name="Freeform 5">
          <a:extLst>
            <a:ext uri="{FF2B5EF4-FFF2-40B4-BE49-F238E27FC236}">
              <a16:creationId xmlns:a16="http://schemas.microsoft.com/office/drawing/2014/main" id="{09CC75FE-27E1-4625-8B63-33F2461E1C96}"/>
            </a:ext>
          </a:extLst>
        </xdr:cNvPr>
        <xdr:cNvSpPr>
          <a:spLocks/>
        </xdr:cNvSpPr>
      </xdr:nvSpPr>
      <xdr:spPr bwMode="auto">
        <a:xfrm rot="1168188" flipH="1">
          <a:off x="4629150" y="5067300"/>
          <a:ext cx="361177" cy="270510"/>
        </a:xfrm>
        <a:custGeom>
          <a:avLst/>
          <a:gdLst>
            <a:gd name="T0" fmla="*/ 172 w 200"/>
            <a:gd name="T1" fmla="*/ 174 h 186"/>
            <a:gd name="T2" fmla="*/ 153 w 200"/>
            <a:gd name="T3" fmla="*/ 169 h 186"/>
            <a:gd name="T4" fmla="*/ 141 w 200"/>
            <a:gd name="T5" fmla="*/ 165 h 186"/>
            <a:gd name="T6" fmla="*/ 56 w 200"/>
            <a:gd name="T7" fmla="*/ 97 h 186"/>
            <a:gd name="T8" fmla="*/ 42 w 200"/>
            <a:gd name="T9" fmla="*/ 71 h 186"/>
            <a:gd name="T10" fmla="*/ 36 w 200"/>
            <a:gd name="T11" fmla="*/ 56 h 186"/>
            <a:gd name="T12" fmla="*/ 31 w 200"/>
            <a:gd name="T13" fmla="*/ 36 h 186"/>
            <a:gd name="T14" fmla="*/ 28 w 200"/>
            <a:gd name="T15" fmla="*/ 21 h 186"/>
            <a:gd name="T16" fmla="*/ 42 w 200"/>
            <a:gd name="T17" fmla="*/ 35 h 186"/>
            <a:gd name="T18" fmla="*/ 49 w 200"/>
            <a:gd name="T19" fmla="*/ 28 h 186"/>
            <a:gd name="T20" fmla="*/ 27 w 200"/>
            <a:gd name="T21" fmla="*/ 4 h 186"/>
            <a:gd name="T22" fmla="*/ 26 w 200"/>
            <a:gd name="T23" fmla="*/ 2 h 186"/>
            <a:gd name="T24" fmla="*/ 24 w 200"/>
            <a:gd name="T25" fmla="*/ 1 h 186"/>
            <a:gd name="T26" fmla="*/ 22 w 200"/>
            <a:gd name="T27" fmla="*/ 0 h 186"/>
            <a:gd name="T28" fmla="*/ 22 w 200"/>
            <a:gd name="T29" fmla="*/ 0 h 186"/>
            <a:gd name="T30" fmla="*/ 20 w 200"/>
            <a:gd name="T31" fmla="*/ 1 h 186"/>
            <a:gd name="T32" fmla="*/ 19 w 200"/>
            <a:gd name="T33" fmla="*/ 2 h 186"/>
            <a:gd name="T34" fmla="*/ 18 w 200"/>
            <a:gd name="T35" fmla="*/ 3 h 186"/>
            <a:gd name="T36" fmla="*/ 8 w 200"/>
            <a:gd name="T37" fmla="*/ 19 h 186"/>
            <a:gd name="T38" fmla="*/ 3 w 200"/>
            <a:gd name="T39" fmla="*/ 44 h 186"/>
            <a:gd name="T40" fmla="*/ 10 w 200"/>
            <a:gd name="T41" fmla="*/ 41 h 186"/>
            <a:gd name="T42" fmla="*/ 18 w 200"/>
            <a:gd name="T43" fmla="*/ 22 h 186"/>
            <a:gd name="T44" fmla="*/ 21 w 200"/>
            <a:gd name="T45" fmla="*/ 37 h 186"/>
            <a:gd name="T46" fmla="*/ 25 w 200"/>
            <a:gd name="T47" fmla="*/ 55 h 186"/>
            <a:gd name="T48" fmla="*/ 32 w 200"/>
            <a:gd name="T49" fmla="*/ 73 h 186"/>
            <a:gd name="T50" fmla="*/ 39 w 200"/>
            <a:gd name="T51" fmla="*/ 89 h 186"/>
            <a:gd name="T52" fmla="*/ 47 w 200"/>
            <a:gd name="T53" fmla="*/ 102 h 186"/>
            <a:gd name="T54" fmla="*/ 137 w 200"/>
            <a:gd name="T55" fmla="*/ 175 h 186"/>
            <a:gd name="T56" fmla="*/ 150 w 200"/>
            <a:gd name="T57" fmla="*/ 179 h 186"/>
            <a:gd name="T58" fmla="*/ 166 w 200"/>
            <a:gd name="T59" fmla="*/ 183 h 186"/>
            <a:gd name="T60" fmla="*/ 195 w 200"/>
            <a:gd name="T61" fmla="*/ 186 h 186"/>
            <a:gd name="T62" fmla="*/ 200 w 200"/>
            <a:gd name="T63" fmla="*/ 181 h 186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200" h="186">
              <a:moveTo>
                <a:pt x="195" y="176"/>
              </a:moveTo>
              <a:cubicBezTo>
                <a:pt x="188" y="176"/>
                <a:pt x="180" y="175"/>
                <a:pt x="172" y="174"/>
              </a:cubicBezTo>
              <a:cubicBezTo>
                <a:pt x="168" y="173"/>
                <a:pt x="168" y="173"/>
                <a:pt x="168" y="173"/>
              </a:cubicBezTo>
              <a:cubicBezTo>
                <a:pt x="153" y="169"/>
                <a:pt x="153" y="169"/>
                <a:pt x="153" y="169"/>
              </a:cubicBezTo>
              <a:cubicBezTo>
                <a:pt x="152" y="169"/>
                <a:pt x="151" y="169"/>
                <a:pt x="151" y="169"/>
              </a:cubicBezTo>
              <a:cubicBezTo>
                <a:pt x="141" y="165"/>
                <a:pt x="141" y="165"/>
                <a:pt x="141" y="165"/>
              </a:cubicBezTo>
              <a:cubicBezTo>
                <a:pt x="123" y="158"/>
                <a:pt x="106" y="149"/>
                <a:pt x="93" y="138"/>
              </a:cubicBezTo>
              <a:cubicBezTo>
                <a:pt x="78" y="126"/>
                <a:pt x="66" y="112"/>
                <a:pt x="56" y="97"/>
              </a:cubicBezTo>
              <a:cubicBezTo>
                <a:pt x="48" y="84"/>
                <a:pt x="48" y="84"/>
                <a:pt x="48" y="84"/>
              </a:cubicBezTo>
              <a:cubicBezTo>
                <a:pt x="42" y="71"/>
                <a:pt x="42" y="71"/>
                <a:pt x="42" y="71"/>
              </a:cubicBezTo>
              <a:cubicBezTo>
                <a:pt x="41" y="70"/>
                <a:pt x="41" y="69"/>
                <a:pt x="41" y="69"/>
              </a:cubicBezTo>
              <a:cubicBezTo>
                <a:pt x="36" y="56"/>
                <a:pt x="36" y="56"/>
                <a:pt x="36" y="56"/>
              </a:cubicBezTo>
              <a:cubicBezTo>
                <a:pt x="36" y="55"/>
                <a:pt x="35" y="54"/>
                <a:pt x="35" y="53"/>
              </a:cubicBezTo>
              <a:cubicBezTo>
                <a:pt x="31" y="36"/>
                <a:pt x="31" y="36"/>
                <a:pt x="31" y="36"/>
              </a:cubicBezTo>
              <a:cubicBezTo>
                <a:pt x="29" y="25"/>
                <a:pt x="29" y="25"/>
                <a:pt x="29" y="25"/>
              </a:cubicBezTo>
              <a:cubicBezTo>
                <a:pt x="29" y="24"/>
                <a:pt x="28" y="22"/>
                <a:pt x="28" y="21"/>
              </a:cubicBezTo>
              <a:cubicBezTo>
                <a:pt x="29" y="22"/>
                <a:pt x="29" y="22"/>
                <a:pt x="30" y="23"/>
              </a:cubicBezTo>
              <a:cubicBezTo>
                <a:pt x="34" y="27"/>
                <a:pt x="38" y="31"/>
                <a:pt x="42" y="35"/>
              </a:cubicBezTo>
              <a:cubicBezTo>
                <a:pt x="44" y="37"/>
                <a:pt x="47" y="37"/>
                <a:pt x="49" y="35"/>
              </a:cubicBezTo>
              <a:cubicBezTo>
                <a:pt x="51" y="33"/>
                <a:pt x="51" y="29"/>
                <a:pt x="49" y="28"/>
              </a:cubicBezTo>
              <a:cubicBezTo>
                <a:pt x="45" y="24"/>
                <a:pt x="41" y="20"/>
                <a:pt x="37" y="16"/>
              </a:cubicBezTo>
              <a:cubicBezTo>
                <a:pt x="34" y="12"/>
                <a:pt x="31" y="8"/>
                <a:pt x="27" y="4"/>
              </a:cubicBezTo>
              <a:cubicBezTo>
                <a:pt x="26" y="2"/>
                <a:pt x="26" y="2"/>
                <a:pt x="26" y="2"/>
              </a:cubicBezTo>
              <a:cubicBezTo>
                <a:pt x="26" y="2"/>
                <a:pt x="26" y="2"/>
                <a:pt x="26" y="2"/>
              </a:cubicBezTo>
              <a:cubicBezTo>
                <a:pt x="26" y="2"/>
                <a:pt x="26" y="2"/>
                <a:pt x="25" y="2"/>
              </a:cubicBezTo>
              <a:cubicBezTo>
                <a:pt x="25" y="1"/>
                <a:pt x="25" y="1"/>
                <a:pt x="24" y="1"/>
              </a:cubicBezTo>
              <a:cubicBezTo>
                <a:pt x="24" y="1"/>
                <a:pt x="24" y="1"/>
                <a:pt x="24" y="1"/>
              </a:cubicBezTo>
              <a:cubicBezTo>
                <a:pt x="23" y="0"/>
                <a:pt x="23" y="0"/>
                <a:pt x="22" y="0"/>
              </a:cubicBezTo>
              <a:cubicBezTo>
                <a:pt x="22" y="0"/>
                <a:pt x="22" y="0"/>
                <a:pt x="22" y="0"/>
              </a:cubicBezTo>
              <a:cubicBezTo>
                <a:pt x="22" y="0"/>
                <a:pt x="22" y="0"/>
                <a:pt x="22" y="0"/>
              </a:cubicBezTo>
              <a:cubicBezTo>
                <a:pt x="22" y="0"/>
                <a:pt x="22" y="0"/>
                <a:pt x="22" y="0"/>
              </a:cubicBezTo>
              <a:cubicBezTo>
                <a:pt x="21" y="0"/>
                <a:pt x="21" y="1"/>
                <a:pt x="20" y="1"/>
              </a:cubicBezTo>
              <a:cubicBezTo>
                <a:pt x="20" y="1"/>
                <a:pt x="20" y="1"/>
                <a:pt x="20" y="1"/>
              </a:cubicBezTo>
              <a:cubicBezTo>
                <a:pt x="19" y="1"/>
                <a:pt x="19" y="1"/>
                <a:pt x="19" y="2"/>
              </a:cubicBezTo>
              <a:cubicBezTo>
                <a:pt x="18" y="2"/>
                <a:pt x="18" y="2"/>
                <a:pt x="18" y="2"/>
              </a:cubicBezTo>
              <a:cubicBezTo>
                <a:pt x="18" y="2"/>
                <a:pt x="18" y="2"/>
                <a:pt x="18" y="3"/>
              </a:cubicBezTo>
              <a:cubicBezTo>
                <a:pt x="17" y="4"/>
                <a:pt x="17" y="4"/>
                <a:pt x="17" y="4"/>
              </a:cubicBezTo>
              <a:cubicBezTo>
                <a:pt x="14" y="9"/>
                <a:pt x="11" y="14"/>
                <a:pt x="8" y="19"/>
              </a:cubicBezTo>
              <a:cubicBezTo>
                <a:pt x="6" y="25"/>
                <a:pt x="3" y="31"/>
                <a:pt x="1" y="37"/>
              </a:cubicBezTo>
              <a:cubicBezTo>
                <a:pt x="0" y="40"/>
                <a:pt x="1" y="43"/>
                <a:pt x="3" y="44"/>
              </a:cubicBezTo>
              <a:cubicBezTo>
                <a:pt x="4" y="44"/>
                <a:pt x="5" y="44"/>
                <a:pt x="5" y="44"/>
              </a:cubicBezTo>
              <a:cubicBezTo>
                <a:pt x="7" y="44"/>
                <a:pt x="9" y="43"/>
                <a:pt x="10" y="41"/>
              </a:cubicBezTo>
              <a:cubicBezTo>
                <a:pt x="12" y="35"/>
                <a:pt x="15" y="29"/>
                <a:pt x="17" y="24"/>
              </a:cubicBezTo>
              <a:cubicBezTo>
                <a:pt x="18" y="23"/>
                <a:pt x="18" y="23"/>
                <a:pt x="18" y="22"/>
              </a:cubicBezTo>
              <a:cubicBezTo>
                <a:pt x="19" y="24"/>
                <a:pt x="19" y="25"/>
                <a:pt x="19" y="27"/>
              </a:cubicBezTo>
              <a:cubicBezTo>
                <a:pt x="21" y="37"/>
                <a:pt x="21" y="37"/>
                <a:pt x="21" y="37"/>
              </a:cubicBezTo>
              <a:cubicBezTo>
                <a:pt x="21" y="38"/>
                <a:pt x="21" y="38"/>
                <a:pt x="21" y="38"/>
              </a:cubicBezTo>
              <a:cubicBezTo>
                <a:pt x="25" y="55"/>
                <a:pt x="25" y="55"/>
                <a:pt x="25" y="55"/>
              </a:cubicBezTo>
              <a:cubicBezTo>
                <a:pt x="26" y="57"/>
                <a:pt x="26" y="58"/>
                <a:pt x="27" y="60"/>
              </a:cubicBezTo>
              <a:cubicBezTo>
                <a:pt x="32" y="73"/>
                <a:pt x="32" y="73"/>
                <a:pt x="32" y="73"/>
              </a:cubicBezTo>
              <a:cubicBezTo>
                <a:pt x="32" y="73"/>
                <a:pt x="32" y="74"/>
                <a:pt x="33" y="75"/>
              </a:cubicBezTo>
              <a:cubicBezTo>
                <a:pt x="39" y="89"/>
                <a:pt x="39" y="89"/>
                <a:pt x="39" y="89"/>
              </a:cubicBezTo>
              <a:cubicBezTo>
                <a:pt x="39" y="89"/>
                <a:pt x="40" y="89"/>
                <a:pt x="40" y="89"/>
              </a:cubicBezTo>
              <a:cubicBezTo>
                <a:pt x="47" y="102"/>
                <a:pt x="47" y="102"/>
                <a:pt x="47" y="102"/>
              </a:cubicBezTo>
              <a:cubicBezTo>
                <a:pt x="58" y="118"/>
                <a:pt x="71" y="133"/>
                <a:pt x="86" y="145"/>
              </a:cubicBezTo>
              <a:cubicBezTo>
                <a:pt x="101" y="157"/>
                <a:pt x="118" y="167"/>
                <a:pt x="137" y="175"/>
              </a:cubicBezTo>
              <a:cubicBezTo>
                <a:pt x="148" y="178"/>
                <a:pt x="148" y="178"/>
                <a:pt x="148" y="178"/>
              </a:cubicBezTo>
              <a:cubicBezTo>
                <a:pt x="149" y="179"/>
                <a:pt x="149" y="179"/>
                <a:pt x="150" y="179"/>
              </a:cubicBezTo>
              <a:cubicBezTo>
                <a:pt x="165" y="183"/>
                <a:pt x="165" y="183"/>
                <a:pt x="165" y="183"/>
              </a:cubicBezTo>
              <a:cubicBezTo>
                <a:pt x="166" y="183"/>
                <a:pt x="166" y="183"/>
                <a:pt x="166" y="183"/>
              </a:cubicBezTo>
              <a:cubicBezTo>
                <a:pt x="171" y="184"/>
                <a:pt x="171" y="184"/>
                <a:pt x="171" y="184"/>
              </a:cubicBezTo>
              <a:cubicBezTo>
                <a:pt x="179" y="185"/>
                <a:pt x="187" y="186"/>
                <a:pt x="195" y="186"/>
              </a:cubicBezTo>
              <a:cubicBezTo>
                <a:pt x="195" y="186"/>
                <a:pt x="195" y="186"/>
                <a:pt x="195" y="186"/>
              </a:cubicBezTo>
              <a:cubicBezTo>
                <a:pt x="198" y="186"/>
                <a:pt x="200" y="184"/>
                <a:pt x="200" y="181"/>
              </a:cubicBezTo>
              <a:cubicBezTo>
                <a:pt x="200" y="179"/>
                <a:pt x="198" y="176"/>
                <a:pt x="195" y="176"/>
              </a:cubicBezTo>
              <a:close/>
            </a:path>
          </a:pathLst>
        </a:custGeom>
        <a:solidFill>
          <a:srgbClr val="1FFE8C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/>
        <a:p>
          <a:endParaRPr lang="pt-BR"/>
        </a:p>
      </xdr:txBody>
    </xdr:sp>
    <xdr:clientData/>
  </xdr:twoCellAnchor>
  <xdr:twoCellAnchor>
    <xdr:from>
      <xdr:col>1</xdr:col>
      <xdr:colOff>209550</xdr:colOff>
      <xdr:row>28</xdr:row>
      <xdr:rowOff>142875</xdr:rowOff>
    </xdr:from>
    <xdr:to>
      <xdr:col>1</xdr:col>
      <xdr:colOff>3305175</xdr:colOff>
      <xdr:row>34</xdr:row>
      <xdr:rowOff>0</xdr:rowOff>
    </xdr:to>
    <xdr:cxnSp macro="">
      <xdr:nvCxnSpPr>
        <xdr:cNvPr id="10" name="Conector de Seta Reta 9">
          <a:extLst>
            <a:ext uri="{FF2B5EF4-FFF2-40B4-BE49-F238E27FC236}">
              <a16:creationId xmlns:a16="http://schemas.microsoft.com/office/drawing/2014/main" id="{D4B25CC2-FD7B-62CC-E873-ECE340DE1CBA}"/>
            </a:ext>
          </a:extLst>
        </xdr:cNvPr>
        <xdr:cNvCxnSpPr/>
      </xdr:nvCxnSpPr>
      <xdr:spPr>
        <a:xfrm flipV="1">
          <a:off x="1123950" y="5314950"/>
          <a:ext cx="3095625" cy="1000125"/>
        </a:xfrm>
        <a:prstGeom prst="straightConnector1">
          <a:avLst/>
        </a:prstGeom>
        <a:ln>
          <a:solidFill>
            <a:schemeClr val="bg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1400175</xdr:colOff>
      <xdr:row>30</xdr:row>
      <xdr:rowOff>38100</xdr:rowOff>
    </xdr:from>
    <xdr:to>
      <xdr:col>1</xdr:col>
      <xdr:colOff>2209800</xdr:colOff>
      <xdr:row>31</xdr:row>
      <xdr:rowOff>57150</xdr:rowOff>
    </xdr:to>
    <xdr:sp macro="" textlink="">
      <xdr:nvSpPr>
        <xdr:cNvPr id="30" name="CaixaDeTexto 29">
          <a:extLst>
            <a:ext uri="{FF2B5EF4-FFF2-40B4-BE49-F238E27FC236}">
              <a16:creationId xmlns:a16="http://schemas.microsoft.com/office/drawing/2014/main" id="{4C031693-8529-E876-7AA5-0635577F80A7}"/>
            </a:ext>
          </a:extLst>
        </xdr:cNvPr>
        <xdr:cNvSpPr txBox="1"/>
      </xdr:nvSpPr>
      <xdr:spPr>
        <a:xfrm rot="20475061">
          <a:off x="2314575" y="5591175"/>
          <a:ext cx="8096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lang="pt-BR" sz="1400" b="1">
              <a:solidFill>
                <a:schemeClr val="bg1"/>
              </a:solidFill>
              <a:latin typeface="Aptos" panose="020B0004020202020204" pitchFamily="34" charset="0"/>
              <a:ea typeface="+mj-lt"/>
              <a:cs typeface="+mj-lt"/>
            </a:rPr>
            <a:t>7x</a:t>
          </a:r>
          <a:endParaRPr lang="pt-BR" sz="1050" b="1">
            <a:solidFill>
              <a:schemeClr val="bg1"/>
            </a:solidFill>
            <a:latin typeface="Aptos" panose="020B0004020202020204" pitchFamily="34" charset="0"/>
            <a:ea typeface="+mj-lt"/>
            <a:cs typeface="+mj-lt"/>
          </a:endParaRPr>
        </a:p>
      </xdr:txBody>
    </xdr:sp>
    <xdr:clientData/>
  </xdr:twoCellAnchor>
  <xdr:twoCellAnchor editAs="oneCell">
    <xdr:from>
      <xdr:col>3</xdr:col>
      <xdr:colOff>180975</xdr:colOff>
      <xdr:row>27</xdr:row>
      <xdr:rowOff>47625</xdr:rowOff>
    </xdr:from>
    <xdr:to>
      <xdr:col>7</xdr:col>
      <xdr:colOff>124366</xdr:colOff>
      <xdr:row>37</xdr:row>
      <xdr:rowOff>162207</xdr:rowOff>
    </xdr:to>
    <xdr:pic>
      <xdr:nvPicPr>
        <xdr:cNvPr id="33" name="Imagem 32">
          <a:extLst>
            <a:ext uri="{FF2B5EF4-FFF2-40B4-BE49-F238E27FC236}">
              <a16:creationId xmlns:a16="http://schemas.microsoft.com/office/drawing/2014/main" id="{1E854F36-ED28-3846-B9F9-2AA227765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895975" y="5029200"/>
          <a:ext cx="3877216" cy="2019582"/>
        </a:xfrm>
        <a:prstGeom prst="rect">
          <a:avLst/>
        </a:prstGeom>
      </xdr:spPr>
    </xdr:pic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0.62368</cdr:x>
      <cdr:y>0.1046</cdr:y>
    </cdr:from>
    <cdr:to>
      <cdr:x>0.8067</cdr:x>
      <cdr:y>0.19946</cdr:y>
    </cdr:to>
    <cdr:grpSp>
      <cdr:nvGrpSpPr>
        <cdr:cNvPr id="2" name="Group 45">
          <a:extLst xmlns:a="http://schemas.openxmlformats.org/drawingml/2006/main">
            <a:ext uri="{FF2B5EF4-FFF2-40B4-BE49-F238E27FC236}">
              <a16:creationId xmlns:a16="http://schemas.microsoft.com/office/drawing/2014/main" id="{E5E596FC-153E-7ACD-7DCE-4D721328D772}"/>
            </a:ext>
          </a:extLst>
        </cdr:cNvPr>
        <cdr:cNvGrpSpPr/>
      </cdr:nvGrpSpPr>
      <cdr:grpSpPr>
        <a:xfrm xmlns:a="http://schemas.openxmlformats.org/drawingml/2006/main">
          <a:off x="3950725" y="280701"/>
          <a:ext cx="1159348" cy="254563"/>
          <a:chOff x="-4800961" y="23337507"/>
          <a:chExt cx="915753" cy="233395"/>
        </a:xfrm>
      </cdr:grpSpPr>
      <cdr:sp macro="" textlink="">
        <cdr:nvSpPr>
          <cdr:cNvPr id="5" name="CaixaDeTexto 11">
            <a:extLst xmlns:a="http://schemas.openxmlformats.org/drawingml/2006/main">
              <a:ext uri="{FF2B5EF4-FFF2-40B4-BE49-F238E27FC236}">
                <a16:creationId xmlns:a16="http://schemas.microsoft.com/office/drawing/2014/main" id="{97853601-3588-DCE2-7C7A-5B3747A91939}"/>
              </a:ext>
            </a:extLst>
          </cdr:cNvPr>
          <cdr:cNvSpPr txBox="1"/>
        </cdr:nvSpPr>
        <cdr:spPr>
          <a:xfrm xmlns:a="http://schemas.openxmlformats.org/drawingml/2006/main">
            <a:off x="-4800961" y="23337507"/>
            <a:ext cx="915753" cy="233395"/>
          </a:xfrm>
          <a:prstGeom xmlns:a="http://schemas.openxmlformats.org/drawingml/2006/main" prst="rect">
            <a:avLst/>
          </a:prstGeom>
          <a:noFill xmlns:a="http://schemas.openxmlformats.org/drawingml/2006/main"/>
        </cdr:spPr>
        <cdr:txBody>
          <a:bodyPr xmlns:a="http://schemas.openxmlformats.org/drawingml/2006/main" wrap="square" rtlCol="0">
            <a:spAutoFit/>
          </a:bodyPr>
          <a:lstStyle xmlns:a="http://schemas.openxmlformats.org/drawingml/2006/main">
            <a:defPPr>
              <a:defRPr lang="pt-BR"/>
            </a:defPPr>
            <a:lvl1pPr marL="0" indent="0" algn="l" defTabSz="914400" rtl="0" eaLnBrk="1" latinLnBrk="0" hangingPunct="1">
              <a:defRPr sz="1400" b="1" kern="120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j-ea"/>
                <a:cs typeface="+mj-cs"/>
              </a:defRPr>
            </a:lvl1pPr>
            <a:lvl2pPr marL="4572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pt-BR" sz="1100" b="0" i="1" dirty="0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+16,0%</a:t>
            </a:r>
          </a:p>
        </cdr:txBody>
      </cdr:sp>
    </cdr:grp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055894\AppData\Local\Microsoft\Windows\INetCache\Content.Outlook\Y1YZNJJ9\teste_atualizado1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Earnings/Mem&#243;ria%20ER%204T25%20v1.xlsx" TargetMode="External"/><Relationship Id="rId2" Type="http://schemas.openxmlformats.org/officeDocument/2006/relationships/externalLinkPath" Target="https://cemigbr.sharepoint.com/sites/RI905/Documentos%20Compartilhados/MERCADO%20INVESTIDOR/Informa&#231;&#245;es%20Trimestrais%20RI/2025/Informa&#231;&#245;es%20Trimestrais%204T25/Earnings/Mem&#243;ria%20ER%204T25%20v1.xlsx" TargetMode="External"/><Relationship Id="rId1" Type="http://schemas.openxmlformats.org/officeDocument/2006/relationships/externalLinkPath" Target="/sites/RI905/Documentos%20Compartilhados/MERCADO%20INVESTIDOR/Informa&#231;&#245;es%20Trimestrais%20RI/2025/Informa&#231;&#245;es%20Trimestrais%204T25/Earnings/Mem&#243;ria%20ER%204T25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ol pot inst"/>
      <sheetName val="Evol GF"/>
      <sheetName val="16032020"/>
      <sheetName val="10022020"/>
      <sheetName val="resumo"/>
      <sheetName val="06122019"/>
      <sheetName val="21082019"/>
      <sheetName val="23072019"/>
      <sheetName val="05062019"/>
      <sheetName val="01052019"/>
      <sheetName val="11012019"/>
      <sheetName val="31122018 (2)"/>
      <sheetName val="31122017 (2)"/>
      <sheetName val="31122018"/>
      <sheetName val="20122018"/>
      <sheetName val="28112018"/>
      <sheetName val="01082018"/>
      <sheetName val="01062018"/>
      <sheetName val="01032018"/>
      <sheetName val="01012018"/>
      <sheetName val="01122017"/>
      <sheetName val="30102017"/>
      <sheetName val="27092017"/>
      <sheetName val="08092017"/>
      <sheetName val="19072017"/>
      <sheetName val="20042017"/>
      <sheetName val="31032017"/>
      <sheetName val="20F (3)"/>
      <sheetName val="31122016"/>
      <sheetName val="04112016"/>
      <sheetName val="05082016"/>
      <sheetName val="29062016"/>
      <sheetName val="18062016"/>
      <sheetName val="19052016"/>
      <sheetName val="28042016"/>
      <sheetName val="20042016"/>
      <sheetName val="13012016"/>
      <sheetName val="06012016"/>
      <sheetName val="01082015"/>
      <sheetName val="04032015"/>
      <sheetName val="27022015"/>
      <sheetName val="31122014"/>
      <sheetName val="14122014"/>
      <sheetName val="Power View2"/>
      <sheetName val="referência"/>
      <sheetName val="20F (2)"/>
      <sheetName val="20F"/>
      <sheetName val="Dow Jones 2018"/>
      <sheetName val="teste_atualizado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ário"/>
      <sheetName val="Destaques"/>
      <sheetName val="Resultado Consolidado"/>
      <sheetName val="Mercado de energia consolidado"/>
      <sheetName val="Desempenho Cemig D"/>
      <sheetName val="Energia distribuída segmento D"/>
      <sheetName val="DEC FEC"/>
      <sheetName val="Índice de Contas Arrecadadas"/>
      <sheetName val="Perdas"/>
      <sheetName val="Desempenho Cemig GT_Holding"/>
      <sheetName val="Desempenho Gasmig"/>
      <sheetName val="Desempenho Financeiro"/>
      <sheetName val="Evolução da Venda de Energia"/>
      <sheetName val="Custo Pessoal"/>
      <sheetName val="Receitas e Despesas Financeiras"/>
      <sheetName val="Equivalência Patrimonial"/>
      <sheetName val="Ebitda Consolidado"/>
      <sheetName val="Ebitda Consolidado (2)"/>
      <sheetName val="Investimentos real."/>
      <sheetName val="Investimentos proj."/>
      <sheetName val="Endividamento"/>
      <sheetName val="Dívida"/>
      <sheetName val="Indicadores ESG"/>
      <sheetName val="Gráfico ações"/>
      <sheetName val="Usinas"/>
      <sheetName val="Solares"/>
      <sheetName val="RAP"/>
      <sheetName val="Resultado Regulatório T"/>
      <sheetName val="Informações Complementares"/>
      <sheetName val="Informações Complementares|ing"/>
      <sheetName val="BP"/>
      <sheetName val="DFC"/>
      <sheetName val="DRE e Lajida"/>
      <sheetName val="Resultado Operacional"/>
      <sheetName val="Resultado Financeiro"/>
      <sheetName val="Empréstimos"/>
      <sheetName val="Equivalência"/>
      <sheetName val="Não recorrente apresentação"/>
      <sheetName val="Grafico DFC apresentação"/>
      <sheetName val="Dados Cemig D"/>
      <sheetName val="Plano de Saúde"/>
      <sheetName val="Custos apresentação"/>
      <sheetName val="Lajida e Opex regulatorio"/>
      <sheetName val="Gasmig"/>
      <sheetName val="Consenso"/>
      <sheetName val="DRE 4T D"/>
      <sheetName val="DRE 4T H"/>
      <sheetName val="DRE 4T G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A3">
            <v>2018</v>
          </cell>
          <cell r="B3">
            <v>954</v>
          </cell>
        </row>
        <row r="4">
          <cell r="A4">
            <v>2019</v>
          </cell>
          <cell r="B4">
            <v>1235</v>
          </cell>
        </row>
        <row r="5">
          <cell r="A5">
            <v>2020</v>
          </cell>
          <cell r="B5">
            <v>1640</v>
          </cell>
        </row>
        <row r="6">
          <cell r="A6" t="str">
            <v>2021</v>
          </cell>
          <cell r="B6">
            <v>2123</v>
          </cell>
        </row>
        <row r="7">
          <cell r="A7">
            <v>2022</v>
          </cell>
          <cell r="B7">
            <v>3568</v>
          </cell>
        </row>
        <row r="8">
          <cell r="A8">
            <v>2023</v>
          </cell>
          <cell r="B8">
            <v>4829</v>
          </cell>
        </row>
        <row r="9">
          <cell r="A9">
            <v>2024</v>
          </cell>
          <cell r="B9">
            <v>5714</v>
          </cell>
        </row>
        <row r="10">
          <cell r="A10">
            <v>2025</v>
          </cell>
          <cell r="B10">
            <v>6628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  <a:ln w="9525" cmpd="sng">
          <a:noFill/>
        </a:ln>
      </a:spPr>
      <a:bodyPr vertOverflow="clip" horzOverflow="clip" wrap="square" rtlCol="0" anchor="ctr"/>
      <a:lstStyle>
        <a:defPPr marL="0" marR="0" indent="0" algn="ctr" defTabSz="914400" eaLnBrk="1" fontAlgn="auto" latinLnBrk="0" hangingPunct="1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sz="2800" b="1">
            <a:solidFill>
              <a:schemeClr val="bg1"/>
            </a:solidFill>
            <a:latin typeface="+mj-lt"/>
            <a:ea typeface="+mj-lt"/>
            <a:cs typeface="+mj-lt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CEMIG">
    <a:dk1>
      <a:sysClr val="windowText" lastClr="000000"/>
    </a:dk1>
    <a:lt1>
      <a:sysClr val="window" lastClr="FFFFFF"/>
    </a:lt1>
    <a:dk2>
      <a:srgbClr val="107762"/>
    </a:dk2>
    <a:lt2>
      <a:srgbClr val="DFE3E5"/>
    </a:lt2>
    <a:accent1>
      <a:srgbClr val="1FFE8C"/>
    </a:accent1>
    <a:accent2>
      <a:srgbClr val="C5FE3F"/>
    </a:accent2>
    <a:accent3>
      <a:srgbClr val="107762"/>
    </a:accent3>
    <a:accent4>
      <a:srgbClr val="0A2F27"/>
    </a:accent4>
    <a:accent5>
      <a:srgbClr val="FBAF17"/>
    </a:accent5>
    <a:accent6>
      <a:srgbClr val="FEF43F"/>
    </a:accent6>
    <a:hlink>
      <a:srgbClr val="107762"/>
    </a:hlink>
    <a:folHlink>
      <a:srgbClr val="1FFE8C"/>
    </a:folHlink>
  </a:clrScheme>
  <a:fontScheme name="CEMIG">
    <a:majorFont>
      <a:latin typeface="Century Gothic"/>
      <a:ea typeface=""/>
      <a:cs typeface=""/>
    </a:majorFont>
    <a:minorFont>
      <a:latin typeface="Century Gothic"/>
      <a:ea typeface=""/>
      <a:cs typeface="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O49"/>
  <sheetViews>
    <sheetView showGridLines="0" tabSelected="1" workbookViewId="0"/>
  </sheetViews>
  <sheetFormatPr defaultColWidth="0" defaultRowHeight="15" zeroHeight="1" x14ac:dyDescent="0.25"/>
  <cols>
    <col min="1" max="1" width="7.42578125" style="1" customWidth="1"/>
    <col min="2" max="12" width="8.7109375" style="1" customWidth="1"/>
    <col min="13" max="13" width="13.42578125" style="1" customWidth="1"/>
    <col min="14" max="16384" width="13.42578125" style="1" hidden="1"/>
  </cols>
  <sheetData>
    <row r="1" spans="14:15" x14ac:dyDescent="0.25">
      <c r="N1" s="32"/>
      <c r="O1" s="32"/>
    </row>
    <row r="2" spans="14:15" x14ac:dyDescent="0.25">
      <c r="N2" s="32"/>
      <c r="O2" s="32"/>
    </row>
    <row r="3" spans="14:15" x14ac:dyDescent="0.25">
      <c r="N3" s="32"/>
      <c r="O3" s="32"/>
    </row>
    <row r="4" spans="14:15" x14ac:dyDescent="0.25">
      <c r="N4" s="32"/>
      <c r="O4" s="32"/>
    </row>
    <row r="5" spans="14:15" x14ac:dyDescent="0.25">
      <c r="N5" s="32"/>
      <c r="O5" s="32"/>
    </row>
    <row r="6" spans="14:15" x14ac:dyDescent="0.25">
      <c r="N6" s="32"/>
      <c r="O6" s="32"/>
    </row>
    <row r="7" spans="14:15" x14ac:dyDescent="0.25">
      <c r="N7" s="32"/>
      <c r="O7" s="32"/>
    </row>
    <row r="8" spans="14:15" x14ac:dyDescent="0.25">
      <c r="N8" s="32"/>
      <c r="O8" s="32"/>
    </row>
    <row r="9" spans="14:15" x14ac:dyDescent="0.25">
      <c r="N9" s="32"/>
      <c r="O9" s="32"/>
    </row>
    <row r="10" spans="14:15" x14ac:dyDescent="0.25">
      <c r="N10" s="32"/>
      <c r="O10" s="32"/>
    </row>
    <row r="11" spans="14:15" x14ac:dyDescent="0.25">
      <c r="N11" s="32"/>
      <c r="O11" s="32"/>
    </row>
    <row r="12" spans="14:15" x14ac:dyDescent="0.25">
      <c r="N12" s="32"/>
      <c r="O12" s="32"/>
    </row>
    <row r="13" spans="14:15" x14ac:dyDescent="0.25">
      <c r="N13" s="32"/>
      <c r="O13" s="32"/>
    </row>
    <row r="14" spans="14:15" x14ac:dyDescent="0.25">
      <c r="N14" s="32"/>
      <c r="O14" s="32"/>
    </row>
    <row r="15" spans="14:15" x14ac:dyDescent="0.25">
      <c r="N15" s="32"/>
      <c r="O15" s="32"/>
    </row>
    <row r="16" spans="14:15" x14ac:dyDescent="0.25">
      <c r="N16" s="32"/>
      <c r="O16" s="32"/>
    </row>
    <row r="17" spans="14:15" x14ac:dyDescent="0.25">
      <c r="N17" s="32"/>
      <c r="O17" s="32"/>
    </row>
    <row r="18" spans="14:15" x14ac:dyDescent="0.25">
      <c r="N18" s="32"/>
      <c r="O18" s="32"/>
    </row>
    <row r="19" spans="14:15" x14ac:dyDescent="0.25">
      <c r="N19" s="32"/>
      <c r="O19" s="32"/>
    </row>
    <row r="20" spans="14:15" x14ac:dyDescent="0.25">
      <c r="N20" s="32"/>
      <c r="O20" s="32"/>
    </row>
    <row r="21" spans="14:15" x14ac:dyDescent="0.25">
      <c r="N21" s="32"/>
      <c r="O21" s="32"/>
    </row>
    <row r="22" spans="14:15" x14ac:dyDescent="0.25">
      <c r="N22" s="32"/>
      <c r="O22" s="32"/>
    </row>
    <row r="23" spans="14:15" x14ac:dyDescent="0.25">
      <c r="N23" s="32"/>
      <c r="O23" s="32"/>
    </row>
    <row r="24" spans="14:15" x14ac:dyDescent="0.25">
      <c r="N24" s="32"/>
      <c r="O24" s="32"/>
    </row>
    <row r="25" spans="14:15" hidden="1" x14ac:dyDescent="0.25">
      <c r="N25" s="32"/>
      <c r="O25" s="32"/>
    </row>
    <row r="26" spans="14:15" hidden="1" x14ac:dyDescent="0.25">
      <c r="N26" s="32"/>
      <c r="O26" s="32"/>
    </row>
    <row r="27" spans="14:15" hidden="1" x14ac:dyDescent="0.25">
      <c r="N27" s="32"/>
      <c r="O27" s="32"/>
    </row>
    <row r="28" spans="14:15" hidden="1" x14ac:dyDescent="0.25">
      <c r="N28" s="32"/>
      <c r="O28" s="32"/>
    </row>
    <row r="29" spans="14:15" x14ac:dyDescent="0.25">
      <c r="N29" s="32"/>
      <c r="O29" s="32"/>
    </row>
    <row r="30" spans="14:15" x14ac:dyDescent="0.25">
      <c r="N30" s="32"/>
      <c r="O30" s="32"/>
    </row>
    <row r="31" spans="14:15" x14ac:dyDescent="0.25">
      <c r="N31" s="32"/>
      <c r="O31" s="32"/>
    </row>
    <row r="32" spans="14:15" x14ac:dyDescent="0.25">
      <c r="N32" s="32"/>
      <c r="O32" s="32"/>
    </row>
    <row r="33" spans="2:15" hidden="1" x14ac:dyDescent="0.25"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</row>
    <row r="34" spans="2:15" hidden="1" x14ac:dyDescent="0.25"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</row>
    <row r="35" spans="2:15" hidden="1" x14ac:dyDescent="0.25"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</row>
    <row r="36" spans="2:15" hidden="1" x14ac:dyDescent="0.25"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</row>
    <row r="37" spans="2:15" hidden="1" x14ac:dyDescent="0.25"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</row>
    <row r="38" spans="2:15" hidden="1" x14ac:dyDescent="0.25"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</row>
    <row r="39" spans="2:15" hidden="1" x14ac:dyDescent="0.25"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</row>
    <row r="40" spans="2:15" hidden="1" x14ac:dyDescent="0.25"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</row>
    <row r="41" spans="2:15" hidden="1" x14ac:dyDescent="0.25"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</row>
    <row r="42" spans="2:15" hidden="1" x14ac:dyDescent="0.25"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</row>
    <row r="49" x14ac:dyDescent="0.25"/>
  </sheetData>
  <pageMargins left="0.511811024" right="0.511811024" top="0.78740157499999996" bottom="0.78740157499999996" header="0.31496062000000002" footer="0.31496062000000002"/>
  <pageSetup paperSize="9" orientation="landscape" horizontalDpi="300" verticalDpi="300" r:id="rId1"/>
  <headerFooter>
    <oddFooter>&amp;R_x000D_&amp;1#&amp;"Calibri"&amp;10&amp;K000000 Classificação: Público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18"/>
  <dimension ref="A3:AC97"/>
  <sheetViews>
    <sheetView showGridLines="0" showRowColHeaders="0" zoomScale="70" zoomScaleNormal="70" workbookViewId="0">
      <selection activeCell="B33" sqref="B33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42578125" customWidth="1"/>
    <col min="2" max="2" width="65.7109375" customWidth="1"/>
    <col min="3" max="3" width="27.42578125" customWidth="1"/>
    <col min="4" max="4" width="17.7109375" customWidth="1"/>
    <col min="5" max="5" width="17.28515625" customWidth="1"/>
    <col min="6" max="6" width="15.5703125" customWidth="1"/>
    <col min="7" max="25" width="13.28515625" customWidth="1"/>
    <col min="28" max="28" width="9.85546875" bestFit="1" customWidth="1"/>
  </cols>
  <sheetData>
    <row r="3" spans="1:29" x14ac:dyDescent="0.25">
      <c r="X3" s="109"/>
    </row>
    <row r="4" spans="1:29" x14ac:dyDescent="0.25">
      <c r="X4" s="109"/>
      <c r="Y4" s="109"/>
    </row>
    <row r="5" spans="1:29" x14ac:dyDescent="0.25">
      <c r="X5" s="109"/>
      <c r="Y5" s="109"/>
    </row>
    <row r="6" spans="1:29" ht="17.25" customHeight="1" x14ac:dyDescent="0.25">
      <c r="B6" s="354"/>
      <c r="C6" s="354"/>
      <c r="D6" s="354"/>
      <c r="E6" s="354"/>
      <c r="F6" s="354"/>
      <c r="G6" s="367"/>
      <c r="H6" s="367"/>
      <c r="I6" s="367"/>
      <c r="J6" s="367"/>
      <c r="Y6" s="109"/>
    </row>
    <row r="7" spans="1:29" ht="17.25" customHeight="1" x14ac:dyDescent="0.25">
      <c r="B7" s="367"/>
      <c r="C7" s="367"/>
      <c r="D7" s="367"/>
      <c r="E7" s="367"/>
      <c r="F7" s="367"/>
      <c r="G7" s="367"/>
      <c r="H7" s="367"/>
      <c r="I7" s="367"/>
      <c r="J7" s="367"/>
    </row>
    <row r="8" spans="1:29" ht="20.45" customHeight="1" x14ac:dyDescent="0.25">
      <c r="B8" s="6" t="s">
        <v>16</v>
      </c>
      <c r="C8" s="6"/>
      <c r="D8" s="6"/>
      <c r="E8" s="6"/>
      <c r="F8" s="6"/>
      <c r="G8" s="2"/>
      <c r="H8" s="2"/>
      <c r="I8" s="2"/>
      <c r="J8" s="2"/>
    </row>
    <row r="9" spans="1:29" ht="20.45" customHeight="1" x14ac:dyDescent="0.25">
      <c r="B9" s="69"/>
      <c r="C9" s="229">
        <v>2025</v>
      </c>
      <c r="D9" s="229" t="s">
        <v>146</v>
      </c>
      <c r="E9" s="72" t="s">
        <v>147</v>
      </c>
      <c r="F9" s="72" t="s">
        <v>22</v>
      </c>
      <c r="G9" s="72">
        <v>2024</v>
      </c>
      <c r="H9" s="95" t="str">
        <f>'BP (Ativo)'!H9</f>
        <v>9M24</v>
      </c>
      <c r="I9" s="95" t="s">
        <v>149</v>
      </c>
      <c r="J9" s="95" t="s">
        <v>25</v>
      </c>
      <c r="K9" s="72">
        <v>2023</v>
      </c>
      <c r="L9" s="138" t="s">
        <v>150</v>
      </c>
      <c r="M9" s="115" t="s">
        <v>151</v>
      </c>
      <c r="N9" s="72" t="s">
        <v>29</v>
      </c>
      <c r="O9" s="72">
        <v>2022</v>
      </c>
      <c r="P9" s="138" t="s">
        <v>152</v>
      </c>
      <c r="Q9" s="115" t="s">
        <v>153</v>
      </c>
      <c r="R9" s="72" t="s">
        <v>33</v>
      </c>
      <c r="S9" s="72">
        <v>2021</v>
      </c>
      <c r="T9" s="138" t="s">
        <v>154</v>
      </c>
      <c r="U9" s="115" t="s">
        <v>155</v>
      </c>
      <c r="V9" s="72" t="s">
        <v>37</v>
      </c>
      <c r="W9" s="72">
        <v>2020</v>
      </c>
      <c r="X9" s="72" t="s">
        <v>156</v>
      </c>
      <c r="Y9" s="72" t="s">
        <v>157</v>
      </c>
      <c r="Z9" s="72" t="s">
        <v>158</v>
      </c>
    </row>
    <row r="10" spans="1:29" ht="20.45" customHeight="1" x14ac:dyDescent="0.25">
      <c r="A10" s="197"/>
      <c r="B10" s="12" t="s">
        <v>179</v>
      </c>
      <c r="C10" s="230"/>
      <c r="D10" s="230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9" ht="20.45" customHeight="1" x14ac:dyDescent="0.25">
      <c r="A11" s="197"/>
      <c r="B11" s="29" t="s">
        <v>213</v>
      </c>
      <c r="C11" s="230">
        <v>535555</v>
      </c>
      <c r="D11" s="230">
        <v>590203</v>
      </c>
      <c r="E11" s="13">
        <v>547746</v>
      </c>
      <c r="F11" s="13">
        <v>415603</v>
      </c>
      <c r="G11" s="13">
        <v>397176</v>
      </c>
      <c r="H11" s="13">
        <v>391219</v>
      </c>
      <c r="I11" s="13">
        <v>313219</v>
      </c>
      <c r="J11" s="13">
        <v>263758</v>
      </c>
      <c r="K11" s="13">
        <v>474756</v>
      </c>
      <c r="L11" s="13">
        <v>342487</v>
      </c>
      <c r="M11" s="13">
        <v>381013</v>
      </c>
      <c r="N11" s="13">
        <v>353747</v>
      </c>
      <c r="O11" s="13">
        <v>503110</v>
      </c>
      <c r="P11" s="13">
        <v>529481</v>
      </c>
      <c r="Q11" s="13">
        <v>432610</v>
      </c>
      <c r="R11" s="13">
        <v>366534</v>
      </c>
      <c r="S11" s="13">
        <v>383786</v>
      </c>
      <c r="T11" s="13">
        <v>647726</v>
      </c>
      <c r="U11" s="13">
        <v>419243</v>
      </c>
      <c r="V11" s="13">
        <v>379760</v>
      </c>
      <c r="W11" s="13">
        <v>465939</v>
      </c>
      <c r="X11" s="13">
        <v>440355</v>
      </c>
      <c r="Y11" s="13">
        <v>377972</v>
      </c>
      <c r="Z11" s="13">
        <v>319394</v>
      </c>
      <c r="AC11" s="109"/>
    </row>
    <row r="12" spans="1:29" ht="20.45" customHeight="1" x14ac:dyDescent="0.25">
      <c r="A12" s="197"/>
      <c r="B12" s="29" t="s">
        <v>214</v>
      </c>
      <c r="C12" s="230">
        <v>500254</v>
      </c>
      <c r="D12" s="230">
        <v>490857</v>
      </c>
      <c r="E12" s="13">
        <v>262297</v>
      </c>
      <c r="F12" s="13">
        <v>269598</v>
      </c>
      <c r="G12" s="13">
        <v>237001</v>
      </c>
      <c r="H12" s="13">
        <v>2178813</v>
      </c>
      <c r="I12" s="13">
        <v>2136808</v>
      </c>
      <c r="J12" s="13">
        <v>1998633</v>
      </c>
      <c r="K12" s="13">
        <v>1858013</v>
      </c>
      <c r="L12" s="13">
        <v>167981</v>
      </c>
      <c r="M12" s="13">
        <v>32860</v>
      </c>
      <c r="N12" s="13">
        <v>168382</v>
      </c>
      <c r="O12" s="13">
        <v>33707</v>
      </c>
      <c r="P12" s="13">
        <v>187950</v>
      </c>
      <c r="Q12" s="13">
        <v>39585</v>
      </c>
      <c r="R12" s="13">
        <v>164700</v>
      </c>
      <c r="S12" s="13">
        <v>470536</v>
      </c>
      <c r="T12" s="13">
        <v>596932</v>
      </c>
      <c r="U12" s="13">
        <v>465419</v>
      </c>
      <c r="V12" s="13">
        <v>694504</v>
      </c>
      <c r="W12" s="13">
        <v>764810</v>
      </c>
      <c r="X12" s="13">
        <v>1103848</v>
      </c>
      <c r="Y12" s="13">
        <v>902558</v>
      </c>
      <c r="Z12" s="13">
        <v>1101429</v>
      </c>
      <c r="AC12" s="109"/>
    </row>
    <row r="13" spans="1:29" ht="20.45" customHeight="1" x14ac:dyDescent="0.25">
      <c r="A13" s="197"/>
      <c r="B13" s="29" t="s">
        <v>215</v>
      </c>
      <c r="C13" s="230">
        <v>32306</v>
      </c>
      <c r="D13" s="230">
        <v>14317</v>
      </c>
      <c r="E13" s="13">
        <v>11720</v>
      </c>
      <c r="F13" s="13">
        <v>79351</v>
      </c>
      <c r="G13" s="13">
        <v>29006</v>
      </c>
      <c r="H13" s="13">
        <v>690788</v>
      </c>
      <c r="I13" s="13">
        <v>19200</v>
      </c>
      <c r="J13" s="13">
        <v>19994</v>
      </c>
      <c r="K13" s="13">
        <v>19513</v>
      </c>
      <c r="L13" s="13">
        <v>18016</v>
      </c>
      <c r="M13" s="13">
        <v>14404</v>
      </c>
      <c r="N13" s="13">
        <v>63498</v>
      </c>
      <c r="O13" s="13">
        <v>109881</v>
      </c>
      <c r="P13" s="13">
        <v>127142</v>
      </c>
      <c r="Q13" s="13">
        <v>99031</v>
      </c>
      <c r="R13" s="13">
        <v>53931</v>
      </c>
      <c r="S13" s="13">
        <v>157444</v>
      </c>
      <c r="T13" s="13">
        <v>120359</v>
      </c>
      <c r="U13" s="13">
        <v>106446</v>
      </c>
      <c r="V13" s="13">
        <v>52947</v>
      </c>
      <c r="W13" s="13">
        <v>128012</v>
      </c>
      <c r="X13" s="13">
        <v>100275</v>
      </c>
      <c r="Y13" s="13">
        <v>65566</v>
      </c>
      <c r="Z13" s="13">
        <v>45618</v>
      </c>
    </row>
    <row r="14" spans="1:29" ht="20.45" customHeight="1" x14ac:dyDescent="0.25">
      <c r="A14" s="197"/>
      <c r="B14" s="29" t="s">
        <v>216</v>
      </c>
      <c r="C14" s="230">
        <v>193635</v>
      </c>
      <c r="D14" s="230">
        <v>188534</v>
      </c>
      <c r="E14" s="13">
        <v>192948</v>
      </c>
      <c r="F14" s="13">
        <v>196247</v>
      </c>
      <c r="G14" s="13">
        <v>202835</v>
      </c>
      <c r="H14" s="13">
        <v>194869</v>
      </c>
      <c r="I14" s="13">
        <v>148373</v>
      </c>
      <c r="J14" s="13">
        <v>172666</v>
      </c>
      <c r="K14" s="13">
        <v>170796</v>
      </c>
      <c r="L14" s="13">
        <v>174277</v>
      </c>
      <c r="M14" s="13">
        <v>167914</v>
      </c>
      <c r="N14" s="13">
        <v>172213</v>
      </c>
      <c r="O14" s="13">
        <v>176252</v>
      </c>
      <c r="P14" s="13">
        <v>133216</v>
      </c>
      <c r="Q14" s="13">
        <v>133327</v>
      </c>
      <c r="R14" s="13">
        <v>137352</v>
      </c>
      <c r="S14" s="13">
        <v>144387</v>
      </c>
      <c r="T14" s="13">
        <v>103356</v>
      </c>
      <c r="U14" s="13">
        <v>143143</v>
      </c>
      <c r="V14" s="13">
        <v>138183</v>
      </c>
      <c r="W14" s="13">
        <v>165241</v>
      </c>
      <c r="X14" s="13">
        <v>116627</v>
      </c>
      <c r="Y14" s="13">
        <v>137428</v>
      </c>
      <c r="Z14" s="13">
        <v>62146</v>
      </c>
    </row>
    <row r="15" spans="1:29" ht="20.45" customHeight="1" x14ac:dyDescent="0.25">
      <c r="A15" s="197"/>
      <c r="B15" s="29" t="s">
        <v>217</v>
      </c>
      <c r="C15" s="230">
        <v>101479</v>
      </c>
      <c r="D15" s="230">
        <v>105253</v>
      </c>
      <c r="E15" s="13">
        <v>82055</v>
      </c>
      <c r="F15" s="13">
        <v>106697</v>
      </c>
      <c r="G15" s="13">
        <v>97441</v>
      </c>
      <c r="H15" s="13">
        <v>111018</v>
      </c>
      <c r="I15" s="13">
        <v>107569</v>
      </c>
      <c r="J15" s="13">
        <v>109211</v>
      </c>
      <c r="K15" s="13">
        <v>113258</v>
      </c>
      <c r="L15" s="13">
        <v>113302</v>
      </c>
      <c r="M15" s="13">
        <v>110902</v>
      </c>
      <c r="N15" s="13">
        <v>108196</v>
      </c>
      <c r="O15" s="13">
        <v>116248</v>
      </c>
      <c r="P15" s="13">
        <v>125249</v>
      </c>
      <c r="Q15" s="13">
        <v>146988</v>
      </c>
      <c r="R15" s="13">
        <v>103140</v>
      </c>
      <c r="S15" s="13">
        <v>111160</v>
      </c>
      <c r="T15" s="13">
        <v>144371</v>
      </c>
      <c r="U15" s="13">
        <v>182656</v>
      </c>
      <c r="V15" s="13">
        <v>217261</v>
      </c>
      <c r="W15" s="13">
        <v>172619</v>
      </c>
      <c r="X15" s="13">
        <v>167120</v>
      </c>
      <c r="Y15" s="13">
        <v>164231</v>
      </c>
      <c r="Z15" s="13">
        <v>169731</v>
      </c>
    </row>
    <row r="16" spans="1:29" ht="20.45" customHeight="1" x14ac:dyDescent="0.25">
      <c r="A16" s="197"/>
      <c r="B16" s="29" t="s">
        <v>218</v>
      </c>
      <c r="C16" s="230">
        <v>29794</v>
      </c>
      <c r="D16" s="230">
        <v>43053</v>
      </c>
      <c r="E16" s="13">
        <v>44317</v>
      </c>
      <c r="F16" s="13">
        <v>40052</v>
      </c>
      <c r="G16" s="13">
        <v>49675</v>
      </c>
      <c r="H16" s="13">
        <v>48256</v>
      </c>
      <c r="I16" s="13">
        <v>48798</v>
      </c>
      <c r="J16" s="13">
        <v>60770</v>
      </c>
      <c r="K16" s="13">
        <v>71026</v>
      </c>
      <c r="L16" s="13">
        <v>81559</v>
      </c>
      <c r="M16" s="13">
        <v>88734</v>
      </c>
      <c r="N16" s="13">
        <v>86750</v>
      </c>
      <c r="O16" s="13">
        <v>84377</v>
      </c>
      <c r="P16" s="13">
        <v>81236</v>
      </c>
      <c r="Q16" s="13">
        <v>79500</v>
      </c>
      <c r="R16" s="13">
        <v>76371</v>
      </c>
      <c r="S16" s="13">
        <v>75257</v>
      </c>
      <c r="T16" s="13">
        <v>72641</v>
      </c>
      <c r="U16" s="13">
        <v>70528</v>
      </c>
      <c r="V16" s="13">
        <v>68133</v>
      </c>
      <c r="W16" s="13">
        <v>66206</v>
      </c>
      <c r="X16" s="13">
        <v>64504</v>
      </c>
      <c r="Y16" s="13">
        <v>67850</v>
      </c>
      <c r="Z16" s="13">
        <v>63209</v>
      </c>
    </row>
    <row r="17" spans="1:29" ht="20.45" customHeight="1" x14ac:dyDescent="0.25">
      <c r="A17" s="197"/>
      <c r="B17" s="29" t="s">
        <v>348</v>
      </c>
      <c r="C17" s="230">
        <v>94525</v>
      </c>
      <c r="D17" s="230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</row>
    <row r="18" spans="1:29" ht="20.45" customHeight="1" x14ac:dyDescent="0.25">
      <c r="A18" s="197"/>
      <c r="B18" s="29" t="s">
        <v>219</v>
      </c>
      <c r="C18" s="230">
        <v>908636</v>
      </c>
      <c r="D18" s="230">
        <v>1354357</v>
      </c>
      <c r="E18" s="13">
        <v>1154729</v>
      </c>
      <c r="F18" s="13">
        <v>582870</v>
      </c>
      <c r="G18" s="13">
        <v>744133</v>
      </c>
      <c r="H18" s="13">
        <v>151017</v>
      </c>
      <c r="I18" s="13">
        <v>867464</v>
      </c>
      <c r="J18" s="13">
        <v>1380595</v>
      </c>
      <c r="K18" s="13">
        <v>1565563</v>
      </c>
      <c r="L18" s="13">
        <v>1079062</v>
      </c>
      <c r="M18" s="13">
        <v>942479</v>
      </c>
      <c r="N18" s="13">
        <v>1045725</v>
      </c>
      <c r="O18" s="13">
        <v>1406958</v>
      </c>
      <c r="P18" s="13">
        <v>685082</v>
      </c>
      <c r="Q18" s="13">
        <v>685082</v>
      </c>
      <c r="R18" s="13">
        <v>799947</v>
      </c>
      <c r="S18" s="13">
        <v>799947</v>
      </c>
      <c r="T18" s="13">
        <v>479093</v>
      </c>
      <c r="U18" s="13">
        <v>479093</v>
      </c>
      <c r="V18" s="13">
        <v>891998</v>
      </c>
      <c r="W18" s="13">
        <v>891998</v>
      </c>
      <c r="X18" s="13">
        <v>781769</v>
      </c>
      <c r="Y18" s="13">
        <v>781769</v>
      </c>
      <c r="Z18" s="13">
        <v>781769</v>
      </c>
    </row>
    <row r="19" spans="1:29" ht="20.45" customHeight="1" x14ac:dyDescent="0.25">
      <c r="A19" s="197"/>
      <c r="B19" s="29" t="s">
        <v>220</v>
      </c>
      <c r="C19" s="230">
        <v>54148</v>
      </c>
      <c r="D19" s="230">
        <v>62138</v>
      </c>
      <c r="E19" s="13">
        <v>58703</v>
      </c>
      <c r="F19" s="13">
        <v>48969</v>
      </c>
      <c r="G19" s="13">
        <v>51397</v>
      </c>
      <c r="H19" s="13">
        <v>72931</v>
      </c>
      <c r="I19" s="13">
        <v>77213</v>
      </c>
      <c r="J19" s="13">
        <v>55319</v>
      </c>
      <c r="K19" s="13">
        <v>58466</v>
      </c>
      <c r="L19" s="13">
        <v>62079</v>
      </c>
      <c r="M19" s="13">
        <v>59165</v>
      </c>
      <c r="N19" s="13">
        <v>60968</v>
      </c>
      <c r="O19" s="13">
        <v>68283</v>
      </c>
      <c r="P19" s="13">
        <v>65816</v>
      </c>
      <c r="Q19" s="13">
        <v>67309</v>
      </c>
      <c r="R19" s="13">
        <v>53887</v>
      </c>
      <c r="S19" s="13">
        <v>58625</v>
      </c>
      <c r="T19" s="13">
        <v>61562</v>
      </c>
      <c r="U19" s="13">
        <v>58852</v>
      </c>
      <c r="V19" s="13">
        <v>48294</v>
      </c>
      <c r="W19" s="13">
        <v>52106</v>
      </c>
      <c r="X19" s="13">
        <v>57845</v>
      </c>
      <c r="Y19" s="13">
        <v>54799</v>
      </c>
      <c r="Z19" s="13">
        <v>46743</v>
      </c>
    </row>
    <row r="20" spans="1:29" ht="20.45" customHeight="1" x14ac:dyDescent="0.25">
      <c r="B20" s="29" t="s">
        <v>191</v>
      </c>
      <c r="C20" s="230">
        <v>8508</v>
      </c>
      <c r="D20" s="230">
        <v>10172</v>
      </c>
      <c r="E20" s="13"/>
      <c r="F20" s="13">
        <v>0</v>
      </c>
      <c r="G20" s="13">
        <v>0</v>
      </c>
      <c r="H20" s="13" t="s">
        <v>55</v>
      </c>
      <c r="I20" s="13" t="s">
        <v>55</v>
      </c>
      <c r="J20" s="13" t="s">
        <v>55</v>
      </c>
      <c r="K20" s="13" t="s">
        <v>55</v>
      </c>
      <c r="L20" s="13">
        <v>41742</v>
      </c>
      <c r="M20" s="13">
        <v>105020</v>
      </c>
      <c r="N20" s="13">
        <v>109584</v>
      </c>
      <c r="O20" s="13">
        <v>90526</v>
      </c>
      <c r="P20" s="13">
        <v>91693</v>
      </c>
      <c r="Q20" s="13">
        <v>128499</v>
      </c>
      <c r="R20" s="13">
        <v>109824</v>
      </c>
      <c r="S20" s="13">
        <v>6130</v>
      </c>
      <c r="T20" s="13" t="s">
        <v>55</v>
      </c>
      <c r="U20" s="13">
        <v>59032</v>
      </c>
      <c r="V20" s="13" t="s">
        <v>55</v>
      </c>
      <c r="W20" s="13" t="s">
        <v>55</v>
      </c>
      <c r="X20" s="13" t="s">
        <v>55</v>
      </c>
      <c r="Y20" s="13" t="s">
        <v>55</v>
      </c>
      <c r="Z20" s="13" t="s">
        <v>55</v>
      </c>
    </row>
    <row r="21" spans="1:29" ht="20.45" customHeight="1" x14ac:dyDescent="0.25">
      <c r="B21" s="29" t="s">
        <v>221</v>
      </c>
      <c r="C21" s="230">
        <v>0</v>
      </c>
      <c r="D21" s="230">
        <v>0</v>
      </c>
      <c r="E21" s="13"/>
      <c r="F21" s="13">
        <v>0</v>
      </c>
      <c r="G21" s="13">
        <v>0</v>
      </c>
      <c r="H21" s="13" t="s">
        <v>55</v>
      </c>
      <c r="I21" s="13" t="s">
        <v>55</v>
      </c>
      <c r="J21" s="13" t="s">
        <v>55</v>
      </c>
      <c r="K21" s="13" t="s">
        <v>55</v>
      </c>
      <c r="L21" s="13" t="s">
        <v>55</v>
      </c>
      <c r="M21" s="13" t="s">
        <v>55</v>
      </c>
      <c r="N21" s="13">
        <v>705171</v>
      </c>
      <c r="O21" s="13">
        <v>672416</v>
      </c>
      <c r="P21" s="13">
        <v>653967</v>
      </c>
      <c r="Q21" s="13">
        <v>668691</v>
      </c>
      <c r="R21" s="13">
        <v>663719</v>
      </c>
      <c r="S21" s="13">
        <v>636292</v>
      </c>
      <c r="T21" s="13">
        <v>572490</v>
      </c>
      <c r="U21" s="13">
        <v>549513</v>
      </c>
      <c r="V21" s="13">
        <v>522988</v>
      </c>
      <c r="W21" s="13">
        <v>536155</v>
      </c>
      <c r="X21" s="13">
        <v>515887</v>
      </c>
      <c r="Y21" s="13" t="s">
        <v>55</v>
      </c>
      <c r="Z21" s="13" t="s">
        <v>55</v>
      </c>
    </row>
    <row r="22" spans="1:29" ht="20.45" customHeight="1" x14ac:dyDescent="0.25">
      <c r="A22" s="197"/>
      <c r="B22" s="29" t="s">
        <v>222</v>
      </c>
      <c r="C22" s="230">
        <v>19634</v>
      </c>
      <c r="D22" s="230">
        <v>14988</v>
      </c>
      <c r="E22" s="13">
        <v>14785</v>
      </c>
      <c r="F22" s="13">
        <v>14791</v>
      </c>
      <c r="G22" s="13">
        <v>14782</v>
      </c>
      <c r="H22" s="13">
        <v>13625</v>
      </c>
      <c r="I22" s="13">
        <v>13655</v>
      </c>
      <c r="J22" s="13">
        <v>11028</v>
      </c>
      <c r="K22" s="13">
        <v>15765</v>
      </c>
      <c r="L22" s="13">
        <v>15502</v>
      </c>
      <c r="M22" s="13">
        <v>15415</v>
      </c>
      <c r="N22" s="13">
        <v>11786</v>
      </c>
      <c r="O22" s="13">
        <v>9893</v>
      </c>
      <c r="P22" s="13">
        <v>5360</v>
      </c>
      <c r="Q22" s="13">
        <v>6960</v>
      </c>
      <c r="R22" s="13">
        <v>8691</v>
      </c>
      <c r="S22" s="13">
        <v>9829</v>
      </c>
      <c r="T22" s="13">
        <v>11445</v>
      </c>
      <c r="U22" s="13">
        <v>6221</v>
      </c>
      <c r="V22" s="13">
        <v>7936</v>
      </c>
      <c r="W22" s="13">
        <v>8702</v>
      </c>
      <c r="X22" s="13">
        <v>11815</v>
      </c>
      <c r="Y22" s="13">
        <v>13769</v>
      </c>
      <c r="Z22" s="13">
        <v>15249</v>
      </c>
    </row>
    <row r="23" spans="1:29" ht="20.45" customHeight="1" x14ac:dyDescent="0.25">
      <c r="A23" s="197"/>
      <c r="B23" s="29" t="s">
        <v>223</v>
      </c>
      <c r="C23" s="230">
        <v>122351</v>
      </c>
      <c r="D23" s="230">
        <v>118445</v>
      </c>
      <c r="E23" s="13">
        <v>111974</v>
      </c>
      <c r="F23" s="13">
        <v>126866</v>
      </c>
      <c r="G23" s="13">
        <v>117062</v>
      </c>
      <c r="H23" s="13">
        <v>127223</v>
      </c>
      <c r="I23" s="13">
        <v>180572</v>
      </c>
      <c r="J23" s="13">
        <v>194015</v>
      </c>
      <c r="K23" s="13">
        <v>204176</v>
      </c>
      <c r="L23" s="13">
        <v>180157</v>
      </c>
      <c r="M23" s="13">
        <v>161140</v>
      </c>
      <c r="N23" s="13">
        <v>196009</v>
      </c>
      <c r="O23" s="13">
        <v>179448</v>
      </c>
      <c r="P23" s="13">
        <v>194659</v>
      </c>
      <c r="Q23" s="13">
        <v>184697</v>
      </c>
      <c r="R23" s="13">
        <v>394686</v>
      </c>
      <c r="S23" s="13">
        <v>326500</v>
      </c>
      <c r="T23" s="13">
        <v>167415</v>
      </c>
      <c r="U23" s="13">
        <v>146097</v>
      </c>
      <c r="V23" s="13">
        <v>162915</v>
      </c>
      <c r="W23" s="13">
        <v>172668</v>
      </c>
      <c r="X23" s="13">
        <v>157972</v>
      </c>
      <c r="Y23" s="13">
        <v>185238</v>
      </c>
      <c r="Z23" s="13">
        <v>168299</v>
      </c>
    </row>
    <row r="24" spans="1:29" ht="20.45" customHeight="1" x14ac:dyDescent="0.25">
      <c r="A24" s="197"/>
      <c r="B24" s="46" t="s">
        <v>194</v>
      </c>
      <c r="C24" s="231">
        <v>2600825</v>
      </c>
      <c r="D24" s="231">
        <v>2992317</v>
      </c>
      <c r="E24" s="96">
        <f>SUM(E11:E23)</f>
        <v>2481274</v>
      </c>
      <c r="F24" s="96">
        <v>1881044</v>
      </c>
      <c r="G24" s="96">
        <v>1940508</v>
      </c>
      <c r="H24" s="96">
        <v>3979759</v>
      </c>
      <c r="I24" s="97">
        <v>3912871</v>
      </c>
      <c r="J24" s="97">
        <v>4265989</v>
      </c>
      <c r="K24" s="97">
        <v>4551332</v>
      </c>
      <c r="L24" s="97">
        <v>2276164</v>
      </c>
      <c r="M24" s="97">
        <v>2079046</v>
      </c>
      <c r="N24" s="97">
        <v>3082029</v>
      </c>
      <c r="O24" s="97">
        <v>3451099</v>
      </c>
      <c r="P24" s="97">
        <v>2880851</v>
      </c>
      <c r="Q24" s="97">
        <v>2672279</v>
      </c>
      <c r="R24" s="97">
        <v>2932782</v>
      </c>
      <c r="S24" s="97">
        <v>3179893</v>
      </c>
      <c r="T24" s="97">
        <v>2977390</v>
      </c>
      <c r="U24" s="97">
        <v>2686243</v>
      </c>
      <c r="V24" s="97">
        <v>3184919</v>
      </c>
      <c r="W24" s="97">
        <v>3424456</v>
      </c>
      <c r="X24" s="97">
        <v>3518017</v>
      </c>
      <c r="Y24" s="97">
        <v>2751180</v>
      </c>
      <c r="Z24" s="97">
        <v>2773587</v>
      </c>
    </row>
    <row r="25" spans="1:29" ht="20.45" customHeight="1" x14ac:dyDescent="0.25">
      <c r="A25" s="197"/>
      <c r="B25" s="29"/>
      <c r="C25" s="230"/>
      <c r="D25" s="230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9" ht="20.45" customHeight="1" x14ac:dyDescent="0.25">
      <c r="A26" s="197"/>
      <c r="B26" s="46" t="s">
        <v>195</v>
      </c>
      <c r="C26" s="230"/>
      <c r="D26" s="230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9" ht="20.45" customHeight="1" x14ac:dyDescent="0.25">
      <c r="A27" s="198"/>
      <c r="B27" s="29" t="s">
        <v>214</v>
      </c>
      <c r="C27" s="230">
        <v>2655114</v>
      </c>
      <c r="D27" s="230">
        <v>1429740</v>
      </c>
      <c r="E27" s="13">
        <v>1426800</v>
      </c>
      <c r="F27" s="13">
        <v>1423337</v>
      </c>
      <c r="G27" s="13">
        <v>794923</v>
      </c>
      <c r="H27" s="13">
        <v>1021996</v>
      </c>
      <c r="I27" s="13">
        <v>1019278</v>
      </c>
      <c r="J27" s="13">
        <v>1015429</v>
      </c>
      <c r="K27" s="13">
        <v>1010080</v>
      </c>
      <c r="L27" s="13">
        <v>4786709</v>
      </c>
      <c r="M27" s="13">
        <v>4639646</v>
      </c>
      <c r="N27" s="13">
        <v>4833118</v>
      </c>
      <c r="O27" s="13">
        <v>4925359</v>
      </c>
      <c r="P27" s="13">
        <v>5389788</v>
      </c>
      <c r="Q27" s="13">
        <v>5219541</v>
      </c>
      <c r="R27" s="13">
        <v>4717783</v>
      </c>
      <c r="S27" s="13">
        <v>5558924</v>
      </c>
      <c r="T27" s="13">
        <v>5416349</v>
      </c>
      <c r="U27" s="13">
        <v>7466511</v>
      </c>
      <c r="V27" s="13">
        <v>8507067</v>
      </c>
      <c r="W27" s="13">
        <v>8120901</v>
      </c>
      <c r="X27" s="13">
        <v>8845011</v>
      </c>
      <c r="Y27" s="13">
        <v>8661730</v>
      </c>
      <c r="Z27" s="13">
        <v>8317189</v>
      </c>
    </row>
    <row r="28" spans="1:29" ht="20.45" customHeight="1" x14ac:dyDescent="0.25">
      <c r="A28" s="198"/>
      <c r="B28" s="29" t="s">
        <v>224</v>
      </c>
      <c r="C28" s="230">
        <v>1352718</v>
      </c>
      <c r="D28" s="230">
        <v>1198040</v>
      </c>
      <c r="E28" s="13">
        <v>1204377</v>
      </c>
      <c r="F28" s="13">
        <v>1295380</v>
      </c>
      <c r="G28" s="13">
        <v>1310243</v>
      </c>
      <c r="H28" s="13">
        <v>1408679</v>
      </c>
      <c r="I28" s="13">
        <v>955936</v>
      </c>
      <c r="J28" s="13">
        <v>930912</v>
      </c>
      <c r="K28" s="13">
        <v>869579</v>
      </c>
      <c r="L28" s="13">
        <v>791368</v>
      </c>
      <c r="M28" s="13">
        <v>748944</v>
      </c>
      <c r="N28" s="13">
        <v>650051</v>
      </c>
      <c r="O28" s="13">
        <v>646368</v>
      </c>
      <c r="P28" s="13">
        <v>523196</v>
      </c>
      <c r="Q28" s="13">
        <v>552313</v>
      </c>
      <c r="R28" s="13">
        <v>655779</v>
      </c>
      <c r="S28" s="13">
        <v>678897</v>
      </c>
      <c r="T28" s="13">
        <v>669926</v>
      </c>
      <c r="U28" s="13">
        <v>720727</v>
      </c>
      <c r="V28" s="13">
        <v>527017</v>
      </c>
      <c r="W28" s="13">
        <v>773560</v>
      </c>
      <c r="X28" s="13">
        <v>419456</v>
      </c>
      <c r="Y28" s="13">
        <v>478530</v>
      </c>
      <c r="Z28" s="13">
        <v>320615</v>
      </c>
      <c r="AC28" s="109"/>
    </row>
    <row r="29" spans="1:29" ht="20.45" customHeight="1" x14ac:dyDescent="0.25">
      <c r="A29" s="198"/>
      <c r="B29" s="29" t="s">
        <v>225</v>
      </c>
      <c r="C29" s="230">
        <v>480693</v>
      </c>
      <c r="D29" s="230">
        <v>474446</v>
      </c>
      <c r="E29" s="13">
        <v>476863</v>
      </c>
      <c r="F29" s="13">
        <v>488555</v>
      </c>
      <c r="G29" s="13">
        <v>485378</v>
      </c>
      <c r="H29" s="13">
        <v>477737</v>
      </c>
      <c r="I29" s="13">
        <v>346376</v>
      </c>
      <c r="J29" s="13">
        <v>347121</v>
      </c>
      <c r="K29" s="13">
        <v>351528</v>
      </c>
      <c r="L29" s="13">
        <v>352409</v>
      </c>
      <c r="M29" s="13">
        <v>360402</v>
      </c>
      <c r="N29" s="13">
        <v>361382</v>
      </c>
      <c r="O29" s="13">
        <v>361301</v>
      </c>
      <c r="P29" s="13">
        <v>355454</v>
      </c>
      <c r="Q29" s="13">
        <v>356154</v>
      </c>
      <c r="R29" s="13">
        <v>342836</v>
      </c>
      <c r="S29" s="13">
        <v>334047</v>
      </c>
      <c r="T29" s="13">
        <v>310502</v>
      </c>
      <c r="U29" s="13">
        <v>301637</v>
      </c>
      <c r="V29" s="13">
        <v>258156</v>
      </c>
      <c r="W29" s="13">
        <v>262745</v>
      </c>
      <c r="X29" s="13" t="s">
        <v>55</v>
      </c>
      <c r="Y29" s="13">
        <v>144</v>
      </c>
      <c r="Z29" s="13">
        <v>144</v>
      </c>
      <c r="AC29" s="109"/>
    </row>
    <row r="30" spans="1:29" ht="20.45" customHeight="1" x14ac:dyDescent="0.25">
      <c r="A30" s="198"/>
      <c r="B30" s="29" t="s">
        <v>226</v>
      </c>
      <c r="C30" s="230">
        <v>2149</v>
      </c>
      <c r="D30" s="230">
        <v>2129</v>
      </c>
      <c r="E30" s="13">
        <v>4297</v>
      </c>
      <c r="F30" s="13">
        <v>3770</v>
      </c>
      <c r="G30" s="13">
        <v>9346</v>
      </c>
      <c r="H30" s="13">
        <v>9548</v>
      </c>
      <c r="I30" s="13">
        <v>9023</v>
      </c>
      <c r="J30" s="13">
        <v>6445</v>
      </c>
      <c r="K30" s="13">
        <v>4564</v>
      </c>
      <c r="L30" s="13">
        <v>3982</v>
      </c>
      <c r="M30" s="13">
        <v>3552</v>
      </c>
      <c r="N30" s="13">
        <v>4893</v>
      </c>
      <c r="O30" s="13">
        <v>5299</v>
      </c>
      <c r="P30" s="13">
        <v>4862</v>
      </c>
      <c r="Q30" s="13">
        <v>4407</v>
      </c>
      <c r="R30" s="13">
        <v>3901</v>
      </c>
      <c r="S30" s="13">
        <v>2541</v>
      </c>
      <c r="T30" s="13">
        <v>2327</v>
      </c>
      <c r="U30" s="13">
        <v>2748</v>
      </c>
      <c r="V30" s="13">
        <v>3585</v>
      </c>
      <c r="W30" s="13">
        <v>56953</v>
      </c>
      <c r="X30" s="13">
        <v>60027</v>
      </c>
      <c r="Y30" s="13">
        <v>55043</v>
      </c>
      <c r="Z30" s="13">
        <v>53236</v>
      </c>
      <c r="AC30" s="109"/>
    </row>
    <row r="31" spans="1:29" ht="20.45" customHeight="1" x14ac:dyDescent="0.25">
      <c r="A31" s="198"/>
      <c r="B31" s="30" t="s">
        <v>227</v>
      </c>
      <c r="C31" s="230">
        <v>322268</v>
      </c>
      <c r="D31" s="230">
        <v>829953</v>
      </c>
      <c r="E31" s="13">
        <v>847130</v>
      </c>
      <c r="F31" s="13">
        <v>839521</v>
      </c>
      <c r="G31" s="13">
        <v>837998</v>
      </c>
      <c r="H31" s="13">
        <v>1073304</v>
      </c>
      <c r="I31" s="13">
        <v>1065503</v>
      </c>
      <c r="J31" s="13">
        <v>1062633</v>
      </c>
      <c r="K31" s="13">
        <v>1050844</v>
      </c>
      <c r="L31" s="13">
        <v>1102333</v>
      </c>
      <c r="M31" s="13">
        <v>1087912</v>
      </c>
      <c r="N31" s="13">
        <v>1084530</v>
      </c>
      <c r="O31" s="13">
        <v>1112069</v>
      </c>
      <c r="P31" s="13">
        <v>1254241</v>
      </c>
      <c r="Q31" s="13">
        <v>1247322</v>
      </c>
      <c r="R31" s="13">
        <v>1241447</v>
      </c>
      <c r="S31" s="13">
        <v>1231957</v>
      </c>
      <c r="T31" s="13">
        <v>1397967</v>
      </c>
      <c r="U31" s="13">
        <v>1396224</v>
      </c>
      <c r="V31" s="13">
        <v>1394061</v>
      </c>
      <c r="W31" s="13">
        <v>1391479</v>
      </c>
      <c r="X31" s="13">
        <v>1389939</v>
      </c>
      <c r="Y31" s="13">
        <v>1390903</v>
      </c>
      <c r="Z31" s="13">
        <v>1378408</v>
      </c>
    </row>
    <row r="32" spans="1:29" ht="20.45" customHeight="1" x14ac:dyDescent="0.25">
      <c r="A32" s="198"/>
      <c r="B32" s="30" t="s">
        <v>84</v>
      </c>
      <c r="C32" s="230">
        <v>438572</v>
      </c>
      <c r="D32" s="230">
        <v>391779</v>
      </c>
      <c r="E32" s="13">
        <v>459925</v>
      </c>
      <c r="F32" s="13">
        <v>451778</v>
      </c>
      <c r="G32" s="13">
        <v>444327</v>
      </c>
      <c r="H32" s="13">
        <v>409050</v>
      </c>
      <c r="I32" s="13">
        <v>411806</v>
      </c>
      <c r="J32" s="13">
        <v>431421</v>
      </c>
      <c r="K32" s="13">
        <v>423574</v>
      </c>
      <c r="L32" s="13">
        <v>413618</v>
      </c>
      <c r="M32" s="13">
        <v>406605</v>
      </c>
      <c r="N32" s="13">
        <v>397885</v>
      </c>
      <c r="O32" s="13">
        <v>397040</v>
      </c>
      <c r="P32" s="13">
        <v>439929</v>
      </c>
      <c r="Q32" s="13">
        <v>460315</v>
      </c>
      <c r="R32" s="13">
        <v>449005</v>
      </c>
      <c r="S32" s="13">
        <v>438043</v>
      </c>
      <c r="T32" s="13">
        <v>433876</v>
      </c>
      <c r="U32" s="13">
        <v>430735</v>
      </c>
      <c r="V32" s="13">
        <v>426183</v>
      </c>
      <c r="W32" s="13">
        <v>418548</v>
      </c>
      <c r="X32" s="13">
        <v>414087</v>
      </c>
      <c r="Y32" s="13">
        <v>411641</v>
      </c>
      <c r="Z32" s="13">
        <v>404957</v>
      </c>
    </row>
    <row r="33" spans="1:26" ht="20.45" customHeight="1" x14ac:dyDescent="0.25">
      <c r="A33" s="196"/>
      <c r="B33" s="30" t="s">
        <v>348</v>
      </c>
      <c r="C33" s="230">
        <v>188834</v>
      </c>
      <c r="D33" s="230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</row>
    <row r="34" spans="1:26" ht="20.45" customHeight="1" x14ac:dyDescent="0.25">
      <c r="B34" s="30" t="s">
        <v>228</v>
      </c>
      <c r="C34" s="230">
        <v>0</v>
      </c>
      <c r="D34" s="230">
        <v>0</v>
      </c>
      <c r="E34" s="13">
        <v>0</v>
      </c>
      <c r="F34" s="13">
        <v>0</v>
      </c>
      <c r="G34" s="13">
        <v>0</v>
      </c>
      <c r="H34" s="13" t="s">
        <v>55</v>
      </c>
      <c r="I34" s="13" t="s">
        <v>55</v>
      </c>
      <c r="J34" s="13" t="s">
        <v>55</v>
      </c>
      <c r="K34" s="13" t="s">
        <v>55</v>
      </c>
      <c r="L34" s="13" t="s">
        <v>55</v>
      </c>
      <c r="M34" s="13" t="s">
        <v>55</v>
      </c>
      <c r="N34" s="13" t="s">
        <v>55</v>
      </c>
      <c r="O34" s="13" t="s">
        <v>55</v>
      </c>
      <c r="P34" s="13" t="s">
        <v>55</v>
      </c>
      <c r="Q34" s="13" t="s">
        <v>55</v>
      </c>
      <c r="R34" s="13" t="s">
        <v>55</v>
      </c>
      <c r="S34" s="13" t="s">
        <v>55</v>
      </c>
      <c r="T34" s="13" t="s">
        <v>55</v>
      </c>
      <c r="U34" s="13" t="s">
        <v>55</v>
      </c>
      <c r="V34" s="13" t="s">
        <v>55</v>
      </c>
      <c r="W34" s="13" t="s">
        <v>55</v>
      </c>
      <c r="X34" s="13" t="s">
        <v>55</v>
      </c>
      <c r="Y34" s="13">
        <v>505641</v>
      </c>
      <c r="Z34" s="13">
        <v>503653</v>
      </c>
    </row>
    <row r="35" spans="1:26" ht="20.45" customHeight="1" x14ac:dyDescent="0.25">
      <c r="A35" s="198"/>
      <c r="B35" s="29" t="s">
        <v>222</v>
      </c>
      <c r="C35" s="230">
        <v>119654</v>
      </c>
      <c r="D35" s="230">
        <v>65948</v>
      </c>
      <c r="E35" s="13">
        <v>66196</v>
      </c>
      <c r="F35" s="13">
        <v>68517</v>
      </c>
      <c r="G35" s="13">
        <v>71110</v>
      </c>
      <c r="H35" s="13">
        <v>61570</v>
      </c>
      <c r="I35" s="13">
        <v>63957</v>
      </c>
      <c r="J35" s="13">
        <v>70653</v>
      </c>
      <c r="K35" s="13">
        <v>67450</v>
      </c>
      <c r="L35" s="13">
        <v>66789</v>
      </c>
      <c r="M35" s="13">
        <v>68287</v>
      </c>
      <c r="N35" s="13">
        <v>57301</v>
      </c>
      <c r="O35" s="13">
        <v>52474</v>
      </c>
      <c r="P35" s="13">
        <v>41599</v>
      </c>
      <c r="Q35" s="13">
        <v>35472</v>
      </c>
      <c r="R35" s="13">
        <v>35548</v>
      </c>
      <c r="S35" s="13">
        <v>35621</v>
      </c>
      <c r="T35" s="13">
        <v>35750</v>
      </c>
      <c r="U35" s="13">
        <v>32680</v>
      </c>
      <c r="V35" s="13">
        <v>35167</v>
      </c>
      <c r="W35" s="13">
        <v>35841</v>
      </c>
      <c r="X35" s="13">
        <v>35102</v>
      </c>
      <c r="Y35" s="13">
        <v>34960</v>
      </c>
      <c r="Z35" s="13">
        <v>36585</v>
      </c>
    </row>
    <row r="36" spans="1:26" ht="20.45" customHeight="1" x14ac:dyDescent="0.25">
      <c r="A36" s="198"/>
      <c r="B36" s="29" t="s">
        <v>223</v>
      </c>
      <c r="C36" s="230">
        <v>99736</v>
      </c>
      <c r="D36" s="230">
        <v>92173</v>
      </c>
      <c r="E36" s="13">
        <v>91310</v>
      </c>
      <c r="F36" s="13">
        <v>108688</v>
      </c>
      <c r="G36" s="13">
        <v>105459</v>
      </c>
      <c r="H36" s="13">
        <v>100943</v>
      </c>
      <c r="I36" s="13">
        <v>91296</v>
      </c>
      <c r="J36" s="13">
        <v>89513</v>
      </c>
      <c r="K36" s="13">
        <v>89016</v>
      </c>
      <c r="L36" s="13">
        <v>101431</v>
      </c>
      <c r="M36" s="13">
        <v>146458</v>
      </c>
      <c r="N36" s="13">
        <v>145030</v>
      </c>
      <c r="O36" s="13">
        <v>145175</v>
      </c>
      <c r="P36" s="13">
        <v>146836</v>
      </c>
      <c r="Q36" s="13">
        <v>143517</v>
      </c>
      <c r="R36" s="13">
        <v>139217</v>
      </c>
      <c r="S36" s="13">
        <v>135397</v>
      </c>
      <c r="T36" s="13">
        <v>140859</v>
      </c>
      <c r="U36" s="13">
        <v>141747</v>
      </c>
      <c r="V36" s="13">
        <v>134499</v>
      </c>
      <c r="W36" s="13">
        <v>129211</v>
      </c>
      <c r="X36" s="13">
        <v>59424</v>
      </c>
      <c r="Y36" s="13">
        <v>52623</v>
      </c>
      <c r="Z36" s="13">
        <v>40450</v>
      </c>
    </row>
    <row r="37" spans="1:26" ht="20.45" customHeight="1" x14ac:dyDescent="0.25">
      <c r="A37" s="197"/>
      <c r="B37" s="46" t="s">
        <v>211</v>
      </c>
      <c r="C37" s="232">
        <v>5659738</v>
      </c>
      <c r="D37" s="232">
        <v>4484208</v>
      </c>
      <c r="E37" s="97">
        <f>SUM(E27:E36)</f>
        <v>4576898</v>
      </c>
      <c r="F37" s="97">
        <v>4679546</v>
      </c>
      <c r="G37" s="97">
        <v>4058784</v>
      </c>
      <c r="H37" s="97">
        <v>4562827</v>
      </c>
      <c r="I37" s="97">
        <v>3963175</v>
      </c>
      <c r="J37" s="97">
        <v>3954127</v>
      </c>
      <c r="K37" s="97">
        <v>3866635</v>
      </c>
      <c r="L37" s="97">
        <v>7618639</v>
      </c>
      <c r="M37" s="97">
        <v>7461806</v>
      </c>
      <c r="N37" s="97">
        <v>7534190</v>
      </c>
      <c r="O37" s="97">
        <v>7645085</v>
      </c>
      <c r="P37" s="97">
        <v>8155905</v>
      </c>
      <c r="Q37" s="97">
        <v>8019041</v>
      </c>
      <c r="R37" s="97">
        <v>7585516</v>
      </c>
      <c r="S37" s="97">
        <v>8415427</v>
      </c>
      <c r="T37" s="97">
        <v>8407556</v>
      </c>
      <c r="U37" s="97">
        <v>10493009</v>
      </c>
      <c r="V37" s="97">
        <v>11285735</v>
      </c>
      <c r="W37" s="97">
        <v>11189238</v>
      </c>
      <c r="X37" s="97">
        <v>11223046</v>
      </c>
      <c r="Y37" s="97">
        <v>11591215</v>
      </c>
      <c r="Z37" s="97">
        <v>11055237</v>
      </c>
    </row>
    <row r="38" spans="1:26" ht="20.45" customHeight="1" x14ac:dyDescent="0.25">
      <c r="A38" s="197"/>
      <c r="B38" s="46" t="s">
        <v>229</v>
      </c>
      <c r="C38" s="232">
        <v>8260563</v>
      </c>
      <c r="D38" s="232">
        <v>7476525</v>
      </c>
      <c r="E38" s="97">
        <f>E37+E24</f>
        <v>7058172</v>
      </c>
      <c r="F38" s="97">
        <v>6560590</v>
      </c>
      <c r="G38" s="97">
        <v>5999292</v>
      </c>
      <c r="H38" s="97">
        <v>8542586</v>
      </c>
      <c r="I38" s="97">
        <v>7876046</v>
      </c>
      <c r="J38" s="97">
        <v>8220116</v>
      </c>
      <c r="K38" s="97">
        <v>8417967</v>
      </c>
      <c r="L38" s="97">
        <v>9894803</v>
      </c>
      <c r="M38" s="97">
        <v>9540852</v>
      </c>
      <c r="N38" s="97">
        <v>10616219</v>
      </c>
      <c r="O38" s="97">
        <v>11096184</v>
      </c>
      <c r="P38" s="97">
        <v>11036756</v>
      </c>
      <c r="Q38" s="97">
        <v>10691320</v>
      </c>
      <c r="R38" s="97">
        <v>10518298</v>
      </c>
      <c r="S38" s="97">
        <v>11595320</v>
      </c>
      <c r="T38" s="97">
        <v>11384946</v>
      </c>
      <c r="U38" s="97">
        <v>13179252</v>
      </c>
      <c r="V38" s="97">
        <v>14470654</v>
      </c>
      <c r="W38" s="97">
        <v>14613694</v>
      </c>
      <c r="X38" s="97">
        <v>14741063</v>
      </c>
      <c r="Y38" s="97">
        <v>14342395</v>
      </c>
      <c r="Z38" s="97">
        <v>13828824</v>
      </c>
    </row>
    <row r="39" spans="1:26" ht="20.45" customHeight="1" x14ac:dyDescent="0.25">
      <c r="A39" s="197"/>
      <c r="B39" s="46"/>
      <c r="C39" s="230"/>
      <c r="D39" s="230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20.45" customHeight="1" x14ac:dyDescent="0.25">
      <c r="A40" s="197"/>
      <c r="B40" s="46" t="s">
        <v>230</v>
      </c>
      <c r="C40" s="230"/>
      <c r="D40" s="230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20.45" customHeight="1" x14ac:dyDescent="0.25">
      <c r="A41" s="197"/>
      <c r="B41" s="29" t="s">
        <v>231</v>
      </c>
      <c r="C41" s="230">
        <v>5473724</v>
      </c>
      <c r="D41" s="230">
        <v>5473724</v>
      </c>
      <c r="E41" s="13">
        <v>5473724</v>
      </c>
      <c r="F41" s="13">
        <v>5473724</v>
      </c>
      <c r="G41" s="13">
        <v>5473724</v>
      </c>
      <c r="H41" s="13">
        <v>5473724</v>
      </c>
      <c r="I41" s="13">
        <v>5473724</v>
      </c>
      <c r="J41" s="13">
        <v>5473724</v>
      </c>
      <c r="K41" s="13">
        <v>5473724</v>
      </c>
      <c r="L41" s="13">
        <v>5473724</v>
      </c>
      <c r="M41" s="13">
        <v>5473724</v>
      </c>
      <c r="N41" s="13">
        <v>5473724</v>
      </c>
      <c r="O41" s="13">
        <v>5473724</v>
      </c>
      <c r="P41" s="13">
        <v>4123724</v>
      </c>
      <c r="Q41" s="13">
        <v>4123724</v>
      </c>
      <c r="R41" s="13">
        <v>4123724</v>
      </c>
      <c r="S41" s="13">
        <v>4123724</v>
      </c>
      <c r="T41" s="13">
        <v>4000000</v>
      </c>
      <c r="U41" s="13">
        <v>4000000</v>
      </c>
      <c r="V41" s="13">
        <v>4000000</v>
      </c>
      <c r="W41" s="13">
        <v>4000000</v>
      </c>
      <c r="X41" s="13">
        <v>4000000</v>
      </c>
      <c r="Y41" s="13">
        <v>2600000</v>
      </c>
      <c r="Z41" s="13">
        <v>2600000</v>
      </c>
    </row>
    <row r="42" spans="1:26" ht="20.45" customHeight="1" x14ac:dyDescent="0.25">
      <c r="A42" s="197"/>
      <c r="B42" s="29" t="s">
        <v>232</v>
      </c>
      <c r="C42" s="230">
        <v>5314373</v>
      </c>
      <c r="D42" s="230">
        <v>4711540</v>
      </c>
      <c r="E42" s="13">
        <v>4711540</v>
      </c>
      <c r="F42" s="13">
        <v>6206007</v>
      </c>
      <c r="G42" s="13">
        <v>6206007</v>
      </c>
      <c r="H42" s="13">
        <v>4460605</v>
      </c>
      <c r="I42" s="13">
        <v>4460605</v>
      </c>
      <c r="J42" s="13">
        <v>4510298</v>
      </c>
      <c r="K42" s="13">
        <v>4733233</v>
      </c>
      <c r="L42" s="13">
        <v>3630532</v>
      </c>
      <c r="M42" s="13">
        <v>3630532</v>
      </c>
      <c r="N42" s="13">
        <v>3628085</v>
      </c>
      <c r="O42" s="13">
        <v>3628085</v>
      </c>
      <c r="P42" s="13">
        <v>2464672</v>
      </c>
      <c r="Q42" s="13">
        <v>2464672</v>
      </c>
      <c r="R42" s="13">
        <v>2464672</v>
      </c>
      <c r="S42" s="13">
        <v>2464672</v>
      </c>
      <c r="T42" s="13">
        <v>2072877</v>
      </c>
      <c r="U42" s="13">
        <v>2072877</v>
      </c>
      <c r="V42" s="13">
        <v>2072877</v>
      </c>
      <c r="W42" s="13">
        <v>2072877</v>
      </c>
      <c r="X42" s="13">
        <v>1358087</v>
      </c>
      <c r="Y42" s="13">
        <v>2758087</v>
      </c>
      <c r="Z42" s="13">
        <v>2758086</v>
      </c>
    </row>
    <row r="43" spans="1:26" ht="20.45" customHeight="1" x14ac:dyDescent="0.25">
      <c r="A43" s="197"/>
      <c r="B43" s="29" t="s">
        <v>233</v>
      </c>
      <c r="C43" s="230">
        <v>104348</v>
      </c>
      <c r="D43" s="230">
        <v>-9648</v>
      </c>
      <c r="E43" s="13">
        <v>-15187</v>
      </c>
      <c r="F43" s="13">
        <v>-7838</v>
      </c>
      <c r="G43" s="13">
        <v>-14687</v>
      </c>
      <c r="H43" s="13">
        <v>-169502</v>
      </c>
      <c r="I43" s="13">
        <v>-169526</v>
      </c>
      <c r="J43" s="13">
        <v>-168055</v>
      </c>
      <c r="K43" s="13">
        <v>-160311</v>
      </c>
      <c r="L43" s="13">
        <v>-198921</v>
      </c>
      <c r="M43" s="13">
        <v>-197458</v>
      </c>
      <c r="N43" s="13">
        <v>-202077</v>
      </c>
      <c r="O43" s="13">
        <v>-208999</v>
      </c>
      <c r="P43" s="13">
        <v>-301761</v>
      </c>
      <c r="Q43" s="13">
        <v>-299949</v>
      </c>
      <c r="R43" s="13">
        <v>-184764</v>
      </c>
      <c r="S43" s="13">
        <v>-182942</v>
      </c>
      <c r="T43" s="13">
        <v>-236975</v>
      </c>
      <c r="U43" s="13">
        <v>-234709</v>
      </c>
      <c r="V43" s="13">
        <v>-233284</v>
      </c>
      <c r="W43" s="13">
        <v>-230706</v>
      </c>
      <c r="X43" s="13">
        <v>-228235</v>
      </c>
      <c r="Y43" s="13">
        <v>-225436</v>
      </c>
      <c r="Z43" s="13">
        <v>-222434</v>
      </c>
    </row>
    <row r="44" spans="1:26" ht="20.45" customHeight="1" x14ac:dyDescent="0.25">
      <c r="A44" s="197"/>
      <c r="B44" s="30" t="s">
        <v>234</v>
      </c>
      <c r="C44" s="230">
        <v>0</v>
      </c>
      <c r="D44" s="230">
        <v>0</v>
      </c>
      <c r="E44" s="13">
        <v>0</v>
      </c>
      <c r="F44" s="13">
        <v>0</v>
      </c>
      <c r="G44" s="13">
        <v>0</v>
      </c>
      <c r="H44" s="13" t="s">
        <v>55</v>
      </c>
      <c r="I44" s="13" t="s">
        <v>55</v>
      </c>
      <c r="J44" s="13" t="s">
        <v>55</v>
      </c>
      <c r="K44" s="13" t="s">
        <v>55</v>
      </c>
      <c r="L44" s="13" t="s">
        <v>55</v>
      </c>
      <c r="M44" s="13" t="s">
        <v>55</v>
      </c>
      <c r="N44" s="13" t="s">
        <v>55</v>
      </c>
      <c r="O44" s="13" t="s">
        <v>55</v>
      </c>
      <c r="P44" s="13">
        <v>1350000</v>
      </c>
      <c r="Q44" s="13">
        <v>1350000</v>
      </c>
      <c r="R44" s="13">
        <v>1350000</v>
      </c>
      <c r="S44" s="13">
        <v>1350000</v>
      </c>
      <c r="T44" s="13">
        <v>1350000</v>
      </c>
      <c r="U44" s="13" t="s">
        <v>55</v>
      </c>
      <c r="V44" s="13" t="s">
        <v>55</v>
      </c>
      <c r="W44" s="13" t="s">
        <v>55</v>
      </c>
      <c r="X44" s="13" t="s">
        <v>55</v>
      </c>
      <c r="Y44" s="13" t="s">
        <v>55</v>
      </c>
      <c r="Z44" s="13" t="s">
        <v>55</v>
      </c>
    </row>
    <row r="45" spans="1:26" ht="20.45" customHeight="1" x14ac:dyDescent="0.25">
      <c r="A45" s="197"/>
      <c r="B45" s="29" t="s">
        <v>235</v>
      </c>
      <c r="C45" s="230">
        <v>0</v>
      </c>
      <c r="D45" s="230">
        <v>558335</v>
      </c>
      <c r="E45" s="13">
        <v>404441</v>
      </c>
      <c r="F45" s="13">
        <v>319622</v>
      </c>
      <c r="G45" s="13">
        <v>0</v>
      </c>
      <c r="H45" s="13">
        <v>2752867</v>
      </c>
      <c r="I45" s="13">
        <v>501181</v>
      </c>
      <c r="J45" s="13">
        <v>340231</v>
      </c>
      <c r="K45" s="13">
        <v>0</v>
      </c>
      <c r="L45" s="13">
        <v>1067075</v>
      </c>
      <c r="M45" s="13">
        <v>736284</v>
      </c>
      <c r="N45" s="13">
        <v>447960</v>
      </c>
      <c r="O45" s="13" t="s">
        <v>55</v>
      </c>
      <c r="P45" s="13">
        <v>1773465</v>
      </c>
      <c r="Q45" s="13">
        <v>1520411</v>
      </c>
      <c r="R45" s="13">
        <v>815336</v>
      </c>
      <c r="S45" s="13" t="s">
        <v>55</v>
      </c>
      <c r="T45" s="13">
        <v>793432</v>
      </c>
      <c r="U45" s="13">
        <v>1001825</v>
      </c>
      <c r="V45" s="13">
        <v>-308795</v>
      </c>
      <c r="W45" s="13" t="s">
        <v>55</v>
      </c>
      <c r="X45" s="13">
        <v>374328</v>
      </c>
      <c r="Y45" s="13">
        <v>368524</v>
      </c>
      <c r="Z45" s="13">
        <v>-3488</v>
      </c>
    </row>
    <row r="46" spans="1:26" ht="20.45" customHeight="1" x14ac:dyDescent="0.25">
      <c r="A46" s="197"/>
      <c r="B46" s="12" t="s">
        <v>236</v>
      </c>
      <c r="C46" s="232">
        <v>10892445</v>
      </c>
      <c r="D46" s="232">
        <v>10733951</v>
      </c>
      <c r="E46" s="97">
        <v>10574518</v>
      </c>
      <c r="F46" s="97">
        <v>11991515</v>
      </c>
      <c r="G46" s="97">
        <v>11665044</v>
      </c>
      <c r="H46" s="97">
        <v>12517694</v>
      </c>
      <c r="I46" s="97">
        <v>10265984</v>
      </c>
      <c r="J46" s="97">
        <v>10156198</v>
      </c>
      <c r="K46" s="97">
        <v>10046646</v>
      </c>
      <c r="L46" s="97">
        <v>9972410</v>
      </c>
      <c r="M46" s="97">
        <v>9643082</v>
      </c>
      <c r="N46" s="97">
        <v>9347692</v>
      </c>
      <c r="O46" s="97">
        <v>8892810</v>
      </c>
      <c r="P46" s="97">
        <v>9410100</v>
      </c>
      <c r="Q46" s="97">
        <v>9158858</v>
      </c>
      <c r="R46" s="97">
        <v>8568968</v>
      </c>
      <c r="S46" s="97">
        <v>7755454</v>
      </c>
      <c r="T46" s="97">
        <v>7979334</v>
      </c>
      <c r="U46" s="97">
        <v>6839993</v>
      </c>
      <c r="V46" s="97">
        <v>5530798</v>
      </c>
      <c r="W46" s="97">
        <v>5842171</v>
      </c>
      <c r="X46" s="97">
        <v>5504180</v>
      </c>
      <c r="Y46" s="97">
        <v>5501175</v>
      </c>
      <c r="Z46" s="97">
        <v>5132164</v>
      </c>
    </row>
    <row r="47" spans="1:26" ht="20.25" customHeight="1" x14ac:dyDescent="0.25">
      <c r="B47" s="12" t="s">
        <v>237</v>
      </c>
      <c r="C47" s="232">
        <v>19153008</v>
      </c>
      <c r="D47" s="232">
        <v>18210476</v>
      </c>
      <c r="E47" s="97">
        <v>17632690</v>
      </c>
      <c r="F47" s="97">
        <v>18552105</v>
      </c>
      <c r="G47" s="97">
        <v>17664336</v>
      </c>
      <c r="H47" s="97">
        <v>21060280</v>
      </c>
      <c r="I47" s="97">
        <v>18142030</v>
      </c>
      <c r="J47" s="97">
        <v>18376314</v>
      </c>
      <c r="K47" s="97">
        <v>18464613</v>
      </c>
      <c r="L47" s="97">
        <v>19867213</v>
      </c>
      <c r="M47" s="97">
        <v>19183934</v>
      </c>
      <c r="N47" s="97">
        <v>19963911</v>
      </c>
      <c r="O47" s="97">
        <v>19988994</v>
      </c>
      <c r="P47" s="97">
        <v>20446856</v>
      </c>
      <c r="Q47" s="97">
        <v>19850178</v>
      </c>
      <c r="R47" s="97">
        <v>19087266</v>
      </c>
      <c r="S47" s="97">
        <v>19350774</v>
      </c>
      <c r="T47" s="97">
        <v>19364280</v>
      </c>
      <c r="U47" s="97">
        <v>20019245</v>
      </c>
      <c r="V47" s="97">
        <v>20001452</v>
      </c>
      <c r="W47" s="97">
        <v>20455865</v>
      </c>
      <c r="X47" s="97">
        <v>20245243</v>
      </c>
      <c r="Y47" s="97">
        <v>19843570</v>
      </c>
      <c r="Z47" s="97">
        <v>18960988</v>
      </c>
    </row>
    <row r="48" spans="1:26" ht="18" customHeight="1" x14ac:dyDescent="0.25">
      <c r="B48" s="148"/>
      <c r="C48" s="148"/>
      <c r="D48" s="148"/>
      <c r="E48" s="148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147"/>
      <c r="X48" s="147"/>
      <c r="Y48" s="147"/>
      <c r="Z48" s="148"/>
    </row>
    <row r="49" spans="2:26" x14ac:dyDescent="0.25">
      <c r="B49" s="284"/>
      <c r="C49" s="284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</row>
    <row r="50" spans="2:26" x14ac:dyDescent="0.25">
      <c r="B50" s="284"/>
      <c r="C50" s="284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</row>
    <row r="51" spans="2:26" x14ac:dyDescent="0.25">
      <c r="B51" s="284"/>
      <c r="C51" s="284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</row>
    <row r="52" spans="2:26" x14ac:dyDescent="0.25">
      <c r="B52" s="284"/>
      <c r="C52" s="284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</row>
    <row r="53" spans="2:26" x14ac:dyDescent="0.25">
      <c r="B53" s="284"/>
      <c r="C53" s="284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</row>
    <row r="54" spans="2:26" x14ac:dyDescent="0.25"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48"/>
    </row>
    <row r="55" spans="2:26" x14ac:dyDescent="0.25">
      <c r="B55" s="284"/>
      <c r="C55" s="284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</row>
    <row r="56" spans="2:26" x14ac:dyDescent="0.25">
      <c r="B56" s="148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</row>
    <row r="57" spans="2:26" x14ac:dyDescent="0.25">
      <c r="B57" s="148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</row>
    <row r="58" spans="2:26" x14ac:dyDescent="0.25">
      <c r="B58" s="148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</row>
    <row r="59" spans="2:26" x14ac:dyDescent="0.25">
      <c r="B59" s="148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</row>
    <row r="60" spans="2:26" x14ac:dyDescent="0.25"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</row>
    <row r="61" spans="2:26" x14ac:dyDescent="0.25"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</row>
    <row r="62" spans="2:26" x14ac:dyDescent="0.25">
      <c r="B62" s="148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</row>
    <row r="63" spans="2:26" x14ac:dyDescent="0.25">
      <c r="B63" s="148"/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</row>
    <row r="64" spans="2:26" x14ac:dyDescent="0.25">
      <c r="B64" s="148"/>
      <c r="C64" s="148"/>
      <c r="D64" s="148"/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8"/>
      <c r="Z64" s="148"/>
    </row>
    <row r="65" spans="2:26" x14ac:dyDescent="0.25">
      <c r="B65" s="148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</row>
    <row r="66" spans="2:26" x14ac:dyDescent="0.25"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48"/>
    </row>
    <row r="67" spans="2:26" x14ac:dyDescent="0.25">
      <c r="B67" s="148"/>
      <c r="C67" s="148"/>
      <c r="D67" s="148"/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</row>
    <row r="68" spans="2:26" x14ac:dyDescent="0.25">
      <c r="B68" s="148"/>
      <c r="C68" s="148"/>
      <c r="D68" s="148"/>
      <c r="E68" s="148"/>
      <c r="F68" s="148"/>
      <c r="G68" s="148"/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8"/>
    </row>
    <row r="69" spans="2:26" x14ac:dyDescent="0.25">
      <c r="B69" s="148"/>
      <c r="C69" s="148"/>
      <c r="D69" s="148"/>
      <c r="E69" s="148"/>
      <c r="F69" s="148"/>
      <c r="G69" s="148"/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8"/>
      <c r="Z69" s="148"/>
    </row>
    <row r="70" spans="2:26" x14ac:dyDescent="0.25">
      <c r="B70" s="148"/>
      <c r="C70" s="148"/>
      <c r="D70" s="148"/>
      <c r="E70" s="148"/>
      <c r="F70" s="148"/>
      <c r="G70" s="148"/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8"/>
      <c r="Z70" s="148"/>
    </row>
    <row r="71" spans="2:26" x14ac:dyDescent="0.25">
      <c r="B71" s="148"/>
      <c r="C71" s="148"/>
      <c r="D71" s="148"/>
      <c r="E71" s="148"/>
      <c r="F71" s="148"/>
      <c r="G71" s="148"/>
      <c r="H71" s="148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8"/>
      <c r="Z71" s="148"/>
    </row>
    <row r="72" spans="2:26" x14ac:dyDescent="0.25">
      <c r="B72" s="148"/>
      <c r="C72" s="148"/>
      <c r="D72" s="148"/>
      <c r="E72" s="148"/>
      <c r="F72" s="148"/>
      <c r="G72" s="148"/>
      <c r="H72" s="148"/>
      <c r="I72" s="148"/>
      <c r="J72" s="148"/>
      <c r="K72" s="148"/>
      <c r="L72" s="148"/>
      <c r="M72" s="148"/>
      <c r="N72" s="148"/>
      <c r="O72" s="148"/>
      <c r="P72" s="148"/>
      <c r="Q72" s="148"/>
      <c r="R72" s="148"/>
      <c r="S72" s="148"/>
      <c r="T72" s="148"/>
      <c r="U72" s="148"/>
      <c r="V72" s="148"/>
      <c r="W72" s="148"/>
      <c r="X72" s="148"/>
      <c r="Y72" s="148"/>
      <c r="Z72" s="148"/>
    </row>
    <row r="73" spans="2:26" x14ac:dyDescent="0.25">
      <c r="B73" s="148"/>
      <c r="C73" s="148"/>
      <c r="D73" s="148"/>
      <c r="E73" s="148"/>
      <c r="F73" s="148"/>
      <c r="G73" s="148"/>
      <c r="H73" s="148"/>
      <c r="I73" s="148"/>
      <c r="J73" s="148"/>
      <c r="K73" s="148"/>
      <c r="L73" s="148"/>
      <c r="M73" s="148"/>
      <c r="N73" s="148"/>
      <c r="O73" s="148"/>
      <c r="P73" s="148"/>
      <c r="Q73" s="148"/>
      <c r="R73" s="148"/>
      <c r="S73" s="148"/>
      <c r="T73" s="148"/>
      <c r="U73" s="148"/>
      <c r="V73" s="148"/>
      <c r="W73" s="148"/>
      <c r="X73" s="148"/>
      <c r="Y73" s="148"/>
      <c r="Z73" s="148"/>
    </row>
    <row r="74" spans="2:26" x14ac:dyDescent="0.25">
      <c r="B74" s="148"/>
      <c r="C74" s="148"/>
      <c r="D74" s="148"/>
      <c r="E74" s="148"/>
      <c r="F74" s="148"/>
      <c r="G74" s="148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48"/>
      <c r="Z74" s="148"/>
    </row>
    <row r="75" spans="2:26" x14ac:dyDescent="0.25">
      <c r="B75" s="148"/>
      <c r="C75" s="148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48"/>
      <c r="R75" s="148"/>
      <c r="S75" s="148"/>
      <c r="T75" s="148"/>
      <c r="U75" s="148"/>
      <c r="V75" s="148"/>
      <c r="W75" s="148"/>
      <c r="X75" s="148"/>
      <c r="Y75" s="148"/>
      <c r="Z75" s="148"/>
    </row>
    <row r="76" spans="2:26" x14ac:dyDescent="0.25">
      <c r="B76" s="148"/>
      <c r="C76" s="148"/>
      <c r="D76" s="148"/>
      <c r="E76" s="148"/>
      <c r="F76" s="148"/>
      <c r="G76" s="148"/>
      <c r="H76" s="148"/>
      <c r="I76" s="148"/>
      <c r="J76" s="148"/>
      <c r="K76" s="148"/>
      <c r="L76" s="148"/>
      <c r="M76" s="148"/>
      <c r="N76" s="148"/>
      <c r="O76" s="148"/>
      <c r="P76" s="148"/>
      <c r="Q76" s="148"/>
      <c r="R76" s="148"/>
      <c r="S76" s="148"/>
      <c r="T76" s="148"/>
      <c r="U76" s="148"/>
      <c r="V76" s="148"/>
      <c r="W76" s="148"/>
      <c r="X76" s="148"/>
      <c r="Y76" s="148"/>
      <c r="Z76" s="148"/>
    </row>
    <row r="77" spans="2:26" x14ac:dyDescent="0.25">
      <c r="B77" s="148"/>
      <c r="C77" s="148"/>
      <c r="D77" s="148"/>
      <c r="E77" s="148"/>
      <c r="F77" s="148"/>
      <c r="G77" s="148"/>
      <c r="H77" s="148"/>
      <c r="I77" s="148"/>
      <c r="J77" s="148"/>
      <c r="K77" s="148"/>
      <c r="L77" s="148"/>
      <c r="M77" s="148"/>
      <c r="N77" s="148"/>
      <c r="O77" s="148"/>
      <c r="P77" s="148"/>
      <c r="Q77" s="148"/>
      <c r="R77" s="148"/>
      <c r="S77" s="148"/>
      <c r="T77" s="148"/>
      <c r="U77" s="148"/>
      <c r="V77" s="148"/>
      <c r="W77" s="148"/>
      <c r="X77" s="148"/>
      <c r="Y77" s="148"/>
      <c r="Z77" s="148"/>
    </row>
    <row r="78" spans="2:26" x14ac:dyDescent="0.25">
      <c r="B78" s="148"/>
      <c r="C78" s="148"/>
      <c r="D78" s="148"/>
      <c r="E78" s="148"/>
      <c r="F78" s="148"/>
      <c r="G78" s="148"/>
      <c r="H78" s="148"/>
      <c r="I78" s="148"/>
      <c r="J78" s="148"/>
      <c r="K78" s="148"/>
      <c r="L78" s="148"/>
      <c r="M78" s="148"/>
      <c r="N78" s="148"/>
      <c r="O78" s="148"/>
      <c r="P78" s="148"/>
      <c r="Q78" s="148"/>
      <c r="R78" s="148"/>
      <c r="S78" s="148"/>
      <c r="T78" s="148"/>
      <c r="U78" s="148"/>
      <c r="V78" s="148"/>
      <c r="W78" s="148"/>
      <c r="X78" s="148"/>
      <c r="Y78" s="148"/>
      <c r="Z78" s="148"/>
    </row>
    <row r="79" spans="2:26" x14ac:dyDescent="0.25">
      <c r="B79" s="148"/>
      <c r="C79" s="148"/>
      <c r="D79" s="148"/>
      <c r="E79" s="148"/>
      <c r="F79" s="148"/>
      <c r="G79" s="148"/>
      <c r="H79" s="148"/>
      <c r="I79" s="148"/>
      <c r="J79" s="148"/>
      <c r="K79" s="148"/>
      <c r="L79" s="148"/>
      <c r="M79" s="148"/>
      <c r="N79" s="148"/>
      <c r="O79" s="148"/>
      <c r="P79" s="148"/>
      <c r="Q79" s="148"/>
      <c r="R79" s="148"/>
      <c r="S79" s="148"/>
      <c r="T79" s="148"/>
      <c r="U79" s="148"/>
      <c r="V79" s="148"/>
      <c r="W79" s="148"/>
      <c r="X79" s="148"/>
      <c r="Y79" s="148"/>
      <c r="Z79" s="148"/>
    </row>
    <row r="80" spans="2:26" x14ac:dyDescent="0.25">
      <c r="B80" s="148"/>
      <c r="C80" s="148"/>
      <c r="D80" s="148"/>
      <c r="E80" s="148"/>
      <c r="F80" s="148"/>
      <c r="G80" s="148"/>
      <c r="H80" s="148"/>
      <c r="I80" s="148"/>
      <c r="J80" s="148"/>
      <c r="K80" s="148"/>
      <c r="L80" s="148"/>
      <c r="M80" s="148"/>
      <c r="N80" s="148"/>
      <c r="O80" s="148"/>
      <c r="P80" s="148"/>
      <c r="Q80" s="148"/>
      <c r="R80" s="148"/>
      <c r="S80" s="148"/>
      <c r="T80" s="148"/>
      <c r="U80" s="148"/>
      <c r="V80" s="148"/>
      <c r="W80" s="148"/>
      <c r="X80" s="148"/>
      <c r="Y80" s="148"/>
      <c r="Z80" s="148"/>
    </row>
    <row r="81" spans="2:26" x14ac:dyDescent="0.25">
      <c r="B81" s="148"/>
      <c r="C81" s="148"/>
      <c r="D81" s="148"/>
      <c r="E81" s="148"/>
      <c r="F81" s="148"/>
      <c r="G81" s="148"/>
      <c r="H81" s="148"/>
      <c r="I81" s="148"/>
      <c r="J81" s="148"/>
      <c r="K81" s="148"/>
      <c r="L81" s="148"/>
      <c r="M81" s="148"/>
      <c r="N81" s="148"/>
      <c r="O81" s="148"/>
      <c r="P81" s="148"/>
      <c r="Q81" s="148"/>
      <c r="R81" s="148"/>
      <c r="S81" s="148"/>
      <c r="T81" s="148"/>
      <c r="U81" s="148"/>
      <c r="V81" s="148"/>
      <c r="W81" s="148"/>
      <c r="X81" s="148"/>
      <c r="Y81" s="148"/>
      <c r="Z81" s="148"/>
    </row>
    <row r="82" spans="2:26" x14ac:dyDescent="0.25">
      <c r="B82" s="148"/>
      <c r="C82" s="148"/>
      <c r="D82" s="148"/>
      <c r="E82" s="148"/>
      <c r="F82" s="148"/>
      <c r="G82" s="148"/>
      <c r="H82" s="148"/>
      <c r="I82" s="148"/>
      <c r="J82" s="148"/>
      <c r="K82" s="148"/>
      <c r="L82" s="148"/>
      <c r="M82" s="148"/>
      <c r="N82" s="148"/>
      <c r="O82" s="148"/>
      <c r="P82" s="148"/>
      <c r="Q82" s="148"/>
      <c r="R82" s="148"/>
      <c r="S82" s="148"/>
      <c r="T82" s="148"/>
      <c r="U82" s="148"/>
      <c r="V82" s="148"/>
      <c r="W82" s="148"/>
      <c r="X82" s="148"/>
      <c r="Y82" s="148"/>
      <c r="Z82" s="148"/>
    </row>
    <row r="83" spans="2:26" x14ac:dyDescent="0.25">
      <c r="B83" s="148"/>
      <c r="C83" s="148"/>
      <c r="D83" s="148"/>
      <c r="E83" s="148"/>
      <c r="F83" s="148"/>
      <c r="G83" s="148"/>
      <c r="H83" s="148"/>
      <c r="I83" s="148"/>
      <c r="J83" s="148"/>
      <c r="K83" s="148"/>
      <c r="L83" s="148"/>
      <c r="M83" s="148"/>
      <c r="N83" s="148"/>
      <c r="O83" s="148"/>
      <c r="P83" s="148"/>
      <c r="Q83" s="148"/>
      <c r="R83" s="148"/>
      <c r="S83" s="148"/>
      <c r="T83" s="148"/>
      <c r="U83" s="148"/>
      <c r="V83" s="148"/>
      <c r="W83" s="148"/>
      <c r="X83" s="148"/>
      <c r="Y83" s="148"/>
      <c r="Z83" s="148"/>
    </row>
    <row r="84" spans="2:26" x14ac:dyDescent="0.25">
      <c r="B84" s="148"/>
      <c r="C84" s="148"/>
      <c r="D84" s="148"/>
      <c r="E84" s="148"/>
      <c r="F84" s="148"/>
      <c r="G84" s="148"/>
      <c r="H84" s="148"/>
      <c r="I84" s="148"/>
      <c r="J84" s="148"/>
      <c r="K84" s="148"/>
      <c r="L84" s="148"/>
      <c r="M84" s="148"/>
      <c r="N84" s="148"/>
      <c r="O84" s="148"/>
      <c r="P84" s="148"/>
      <c r="Q84" s="148"/>
      <c r="R84" s="148"/>
      <c r="S84" s="148"/>
      <c r="T84" s="148"/>
      <c r="U84" s="148"/>
      <c r="V84" s="148"/>
      <c r="W84" s="148"/>
      <c r="X84" s="148"/>
      <c r="Y84" s="148"/>
      <c r="Z84" s="148"/>
    </row>
    <row r="85" spans="2:26" x14ac:dyDescent="0.25">
      <c r="B85" s="148"/>
      <c r="C85" s="148"/>
      <c r="D85" s="148"/>
      <c r="E85" s="148"/>
      <c r="F85" s="148"/>
      <c r="G85" s="148"/>
      <c r="H85" s="148"/>
      <c r="I85" s="148"/>
      <c r="J85" s="148"/>
      <c r="K85" s="148"/>
      <c r="L85" s="148"/>
      <c r="M85" s="148"/>
      <c r="N85" s="148"/>
      <c r="O85" s="148"/>
      <c r="P85" s="148"/>
      <c r="Q85" s="148"/>
      <c r="R85" s="148"/>
      <c r="S85" s="148"/>
      <c r="T85" s="148"/>
      <c r="U85" s="148"/>
      <c r="V85" s="148"/>
      <c r="W85" s="148"/>
      <c r="X85" s="148"/>
      <c r="Y85" s="148"/>
      <c r="Z85" s="148"/>
    </row>
    <row r="86" spans="2:26" x14ac:dyDescent="0.25">
      <c r="B86" s="148"/>
      <c r="C86" s="148"/>
      <c r="D86" s="148"/>
      <c r="E86" s="148"/>
      <c r="F86" s="148"/>
      <c r="G86" s="148"/>
      <c r="H86" s="148"/>
      <c r="I86" s="148"/>
      <c r="J86" s="148"/>
      <c r="K86" s="148"/>
      <c r="L86" s="148"/>
      <c r="M86" s="148"/>
      <c r="N86" s="148"/>
      <c r="O86" s="148"/>
      <c r="P86" s="148"/>
      <c r="Q86" s="148"/>
      <c r="R86" s="148"/>
      <c r="S86" s="148"/>
      <c r="T86" s="148"/>
      <c r="U86" s="148"/>
      <c r="V86" s="148"/>
      <c r="W86" s="148"/>
      <c r="X86" s="148"/>
      <c r="Y86" s="148"/>
      <c r="Z86" s="148"/>
    </row>
    <row r="87" spans="2:26" x14ac:dyDescent="0.25">
      <c r="B87" s="148"/>
      <c r="C87" s="148"/>
      <c r="D87" s="148"/>
      <c r="E87" s="148"/>
      <c r="F87" s="148"/>
      <c r="G87" s="148"/>
      <c r="H87" s="148"/>
      <c r="I87" s="148"/>
      <c r="J87" s="148"/>
      <c r="K87" s="148"/>
      <c r="L87" s="148"/>
      <c r="M87" s="148"/>
      <c r="N87" s="148"/>
      <c r="O87" s="148"/>
      <c r="P87" s="148"/>
      <c r="Q87" s="148"/>
      <c r="R87" s="148"/>
      <c r="S87" s="148"/>
      <c r="T87" s="148"/>
      <c r="U87" s="148"/>
      <c r="V87" s="148"/>
      <c r="W87" s="148"/>
      <c r="X87" s="148"/>
      <c r="Y87" s="148"/>
      <c r="Z87" s="148"/>
    </row>
    <row r="88" spans="2:26" x14ac:dyDescent="0.25">
      <c r="B88" s="148"/>
      <c r="C88" s="148"/>
      <c r="D88" s="148"/>
      <c r="E88" s="148"/>
      <c r="F88" s="148"/>
      <c r="G88" s="148"/>
      <c r="H88" s="148"/>
      <c r="I88" s="148"/>
      <c r="J88" s="148"/>
      <c r="K88" s="148"/>
      <c r="L88" s="148"/>
      <c r="M88" s="148"/>
      <c r="N88" s="148"/>
      <c r="O88" s="148"/>
      <c r="P88" s="148"/>
      <c r="Q88" s="148"/>
      <c r="R88" s="148"/>
      <c r="S88" s="148"/>
      <c r="T88" s="148"/>
      <c r="U88" s="148"/>
      <c r="V88" s="148"/>
      <c r="W88" s="148"/>
      <c r="X88" s="148"/>
      <c r="Y88" s="148"/>
      <c r="Z88" s="148"/>
    </row>
    <row r="89" spans="2:26" x14ac:dyDescent="0.25">
      <c r="B89" s="148"/>
      <c r="C89" s="148"/>
      <c r="D89" s="148"/>
      <c r="E89" s="148"/>
      <c r="F89" s="148"/>
      <c r="G89" s="148"/>
      <c r="H89" s="148"/>
      <c r="I89" s="148"/>
      <c r="J89" s="148"/>
      <c r="K89" s="148"/>
      <c r="L89" s="148"/>
      <c r="M89" s="148"/>
      <c r="N89" s="148"/>
      <c r="O89" s="148"/>
      <c r="P89" s="148"/>
      <c r="Q89" s="148"/>
      <c r="R89" s="148"/>
      <c r="S89" s="148"/>
      <c r="T89" s="148"/>
      <c r="U89" s="148"/>
      <c r="V89" s="148"/>
      <c r="W89" s="148"/>
      <c r="X89" s="148"/>
      <c r="Y89" s="148"/>
      <c r="Z89" s="148"/>
    </row>
    <row r="90" spans="2:26" x14ac:dyDescent="0.25">
      <c r="B90" s="148"/>
      <c r="C90" s="148"/>
      <c r="D90" s="148"/>
      <c r="E90" s="148"/>
      <c r="F90" s="148"/>
      <c r="G90" s="148"/>
      <c r="H90" s="148"/>
      <c r="I90" s="148"/>
      <c r="J90" s="148"/>
      <c r="K90" s="148"/>
      <c r="L90" s="148"/>
      <c r="M90" s="148"/>
      <c r="N90" s="148"/>
      <c r="O90" s="148"/>
      <c r="P90" s="148"/>
      <c r="Q90" s="148"/>
      <c r="R90" s="148"/>
      <c r="S90" s="148"/>
      <c r="T90" s="148"/>
      <c r="U90" s="148"/>
      <c r="V90" s="148"/>
      <c r="W90" s="148"/>
      <c r="X90" s="148"/>
      <c r="Y90" s="148"/>
      <c r="Z90" s="148"/>
    </row>
    <row r="91" spans="2:26" x14ac:dyDescent="0.25">
      <c r="B91" s="148"/>
      <c r="C91" s="148"/>
      <c r="D91" s="148"/>
      <c r="E91" s="148"/>
      <c r="F91" s="148"/>
      <c r="G91" s="148"/>
      <c r="H91" s="148"/>
      <c r="I91" s="148"/>
      <c r="J91" s="148"/>
      <c r="K91" s="148"/>
      <c r="L91" s="148"/>
      <c r="M91" s="148"/>
      <c r="N91" s="148"/>
      <c r="O91" s="148"/>
      <c r="P91" s="148"/>
      <c r="Q91" s="148"/>
      <c r="R91" s="148"/>
      <c r="S91" s="148"/>
      <c r="T91" s="148"/>
      <c r="U91" s="148"/>
      <c r="V91" s="148"/>
      <c r="W91" s="148"/>
      <c r="X91" s="148"/>
      <c r="Y91" s="148"/>
      <c r="Z91" s="148"/>
    </row>
    <row r="92" spans="2:26" x14ac:dyDescent="0.25">
      <c r="B92" s="148"/>
      <c r="C92" s="148"/>
      <c r="D92" s="148"/>
      <c r="E92" s="148"/>
      <c r="F92" s="148"/>
      <c r="G92" s="148"/>
      <c r="H92" s="148"/>
      <c r="I92" s="148"/>
      <c r="J92" s="148"/>
      <c r="K92" s="148"/>
      <c r="L92" s="148"/>
      <c r="M92" s="148"/>
      <c r="N92" s="148"/>
      <c r="O92" s="148"/>
      <c r="P92" s="148"/>
      <c r="Q92" s="148"/>
      <c r="R92" s="148"/>
      <c r="S92" s="148"/>
      <c r="T92" s="148"/>
      <c r="U92" s="148"/>
      <c r="V92" s="148"/>
      <c r="W92" s="148"/>
      <c r="X92" s="148"/>
      <c r="Y92" s="148"/>
      <c r="Z92" s="148"/>
    </row>
    <row r="93" spans="2:26" x14ac:dyDescent="0.25">
      <c r="B93" s="148"/>
      <c r="C93" s="148"/>
      <c r="D93" s="148"/>
      <c r="E93" s="148"/>
      <c r="F93" s="148"/>
      <c r="G93" s="148"/>
      <c r="H93" s="148"/>
      <c r="I93" s="148"/>
      <c r="J93" s="148"/>
      <c r="K93" s="148"/>
      <c r="L93" s="148"/>
      <c r="M93" s="148"/>
      <c r="N93" s="148"/>
      <c r="O93" s="148"/>
      <c r="P93" s="148"/>
      <c r="Q93" s="148"/>
      <c r="R93" s="148"/>
      <c r="S93" s="148"/>
      <c r="T93" s="148"/>
      <c r="U93" s="148"/>
      <c r="V93" s="148"/>
      <c r="W93" s="148"/>
      <c r="X93" s="148"/>
      <c r="Y93" s="148"/>
      <c r="Z93" s="148"/>
    </row>
    <row r="94" spans="2:26" x14ac:dyDescent="0.25">
      <c r="B94" s="148"/>
      <c r="C94" s="148"/>
      <c r="D94" s="148"/>
      <c r="E94" s="148"/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48"/>
      <c r="Y94" s="148"/>
      <c r="Z94" s="148"/>
    </row>
    <row r="95" spans="2:26" x14ac:dyDescent="0.25">
      <c r="B95" s="148"/>
      <c r="C95" s="148"/>
      <c r="D95" s="148"/>
      <c r="E95" s="148"/>
      <c r="F95" s="148"/>
      <c r="G95" s="148"/>
      <c r="H95" s="148"/>
      <c r="I95" s="148"/>
      <c r="J95" s="148"/>
      <c r="K95" s="148"/>
      <c r="L95" s="148"/>
      <c r="M95" s="148"/>
      <c r="N95" s="148"/>
      <c r="O95" s="148"/>
      <c r="P95" s="148"/>
      <c r="Q95" s="148"/>
      <c r="R95" s="148"/>
      <c r="S95" s="148"/>
      <c r="T95" s="148"/>
      <c r="U95" s="148"/>
      <c r="V95" s="148"/>
      <c r="W95" s="148"/>
      <c r="X95" s="148"/>
      <c r="Y95" s="148"/>
      <c r="Z95" s="148"/>
    </row>
    <row r="96" spans="2:26" x14ac:dyDescent="0.25">
      <c r="B96" s="148"/>
      <c r="C96" s="148"/>
      <c r="D96" s="148"/>
      <c r="E96" s="148"/>
      <c r="F96" s="148"/>
      <c r="G96" s="148"/>
      <c r="H96" s="148"/>
      <c r="I96" s="148"/>
      <c r="J96" s="148"/>
      <c r="K96" s="148"/>
      <c r="L96" s="148"/>
      <c r="M96" s="148"/>
      <c r="N96" s="148"/>
      <c r="O96" s="148"/>
      <c r="P96" s="148"/>
      <c r="Q96" s="148"/>
      <c r="R96" s="148"/>
      <c r="S96" s="148"/>
      <c r="T96" s="148"/>
      <c r="U96" s="148"/>
      <c r="V96" s="148"/>
      <c r="W96" s="148"/>
      <c r="X96" s="148"/>
      <c r="Y96" s="148"/>
      <c r="Z96" s="148"/>
    </row>
    <row r="97" spans="2:26" x14ac:dyDescent="0.25">
      <c r="B97" s="148"/>
      <c r="C97" s="148"/>
      <c r="D97" s="148"/>
      <c r="E97" s="148"/>
      <c r="F97" s="148"/>
      <c r="G97" s="148"/>
      <c r="H97" s="148"/>
      <c r="I97" s="148"/>
      <c r="J97" s="148"/>
      <c r="K97" s="148"/>
      <c r="L97" s="148"/>
      <c r="M97" s="148"/>
      <c r="N97" s="148"/>
      <c r="O97" s="148"/>
      <c r="P97" s="148"/>
      <c r="Q97" s="148"/>
      <c r="R97" s="148"/>
      <c r="S97" s="148"/>
      <c r="T97" s="148"/>
      <c r="U97" s="148"/>
      <c r="V97" s="148"/>
      <c r="W97" s="148"/>
      <c r="X97" s="148"/>
      <c r="Y97" s="148"/>
      <c r="Z97" s="148"/>
    </row>
  </sheetData>
  <mergeCells count="1">
    <mergeCell ref="B6:J7"/>
  </mergeCells>
  <conditionalFormatting sqref="B10:Z47">
    <cfRule type="expression" dxfId="15" priority="7">
      <formula>MOD(ROW(),2)=0</formula>
    </cfRule>
  </conditionalFormatting>
  <conditionalFormatting sqref="F48:Y48">
    <cfRule type="cellIs" dxfId="14" priority="5" operator="not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2"/>
  <dimension ref="B6:AK80"/>
  <sheetViews>
    <sheetView showGridLines="0" showRowColHeaders="0" zoomScale="40" zoomScaleNormal="40" workbookViewId="0">
      <selection activeCell="S42" sqref="S4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11" customWidth="1"/>
    <col min="2" max="2" width="56.85546875" customWidth="1"/>
    <col min="3" max="4" width="16.140625" customWidth="1"/>
    <col min="5" max="5" width="17.5703125" customWidth="1"/>
    <col min="6" max="6" width="14.7109375" customWidth="1"/>
    <col min="7" max="7" width="14" customWidth="1"/>
    <col min="8" max="8" width="6.85546875" customWidth="1"/>
    <col min="9" max="9" width="10.85546875" customWidth="1"/>
    <col min="10" max="10" width="12.28515625" customWidth="1"/>
    <col min="11" max="11" width="13.140625" customWidth="1"/>
    <col min="12" max="12" width="13.42578125" bestFit="1" customWidth="1"/>
    <col min="13" max="13" width="10.7109375" customWidth="1"/>
    <col min="14" max="14" width="8.7109375" customWidth="1"/>
    <col min="15" max="15" width="13.42578125" customWidth="1"/>
    <col min="16" max="16" width="13.42578125" bestFit="1" customWidth="1"/>
    <col min="17" max="18" width="8.7109375" customWidth="1"/>
    <col min="19" max="19" width="14.28515625" customWidth="1"/>
    <col min="20" max="20" width="13.42578125" bestFit="1" customWidth="1"/>
    <col min="21" max="22" width="8.7109375" customWidth="1"/>
    <col min="23" max="23" width="14.28515625" customWidth="1"/>
    <col min="24" max="24" width="13.42578125" bestFit="1" customWidth="1"/>
    <col min="25" max="26" width="10.28515625" customWidth="1"/>
    <col min="27" max="27" width="13.7109375" customWidth="1"/>
    <col min="28" max="28" width="13.42578125" bestFit="1" customWidth="1"/>
    <col min="29" max="30" width="8.7109375" customWidth="1"/>
  </cols>
  <sheetData>
    <row r="6" spans="2:37" ht="27.95" customHeight="1" x14ac:dyDescent="0.25">
      <c r="B6" s="18"/>
      <c r="C6" s="18"/>
      <c r="D6" s="18"/>
      <c r="E6" s="18"/>
      <c r="F6" s="18"/>
      <c r="G6" s="5"/>
      <c r="H6" s="5"/>
      <c r="I6" s="5"/>
      <c r="J6" s="5"/>
    </row>
    <row r="7" spans="2:37" ht="27.95" customHeight="1" x14ac:dyDescent="0.25">
      <c r="B7" s="18"/>
      <c r="C7" s="18"/>
      <c r="D7" s="18"/>
      <c r="E7" s="18"/>
      <c r="F7" s="18"/>
      <c r="G7" s="5"/>
      <c r="H7" s="5"/>
      <c r="I7" s="5"/>
      <c r="J7" s="5"/>
    </row>
    <row r="8" spans="2:37" ht="12" customHeight="1" x14ac:dyDescent="0.25">
      <c r="B8" s="18"/>
      <c r="C8" s="18"/>
      <c r="D8" s="18"/>
      <c r="E8" s="18"/>
      <c r="F8" s="18"/>
      <c r="G8" s="5"/>
      <c r="H8" s="5"/>
      <c r="I8" s="370" t="s">
        <v>16</v>
      </c>
      <c r="J8" s="370"/>
      <c r="K8" s="370"/>
    </row>
    <row r="9" spans="2:37" ht="23.45" customHeight="1" x14ac:dyDescent="0.25">
      <c r="F9" s="17"/>
      <c r="I9" s="368" t="s">
        <v>238</v>
      </c>
      <c r="J9" s="368"/>
      <c r="K9" s="368"/>
      <c r="L9" s="368"/>
      <c r="M9" s="368"/>
      <c r="N9" s="368"/>
      <c r="O9" s="368"/>
      <c r="P9" s="368"/>
      <c r="Q9" s="368"/>
      <c r="R9" s="368"/>
      <c r="S9" s="368"/>
      <c r="T9" s="368"/>
      <c r="U9" s="368"/>
      <c r="V9" s="368"/>
      <c r="W9" s="368"/>
      <c r="X9" s="368"/>
      <c r="Y9" s="368"/>
      <c r="Z9" s="368"/>
      <c r="AA9" s="368"/>
      <c r="AB9" s="368"/>
      <c r="AC9" s="368"/>
      <c r="AD9" s="368"/>
      <c r="AE9" s="368"/>
    </row>
    <row r="10" spans="2:37" ht="33.75" customHeight="1" x14ac:dyDescent="0.25">
      <c r="B10" s="92" t="s">
        <v>367</v>
      </c>
      <c r="C10" s="93" t="s">
        <v>172</v>
      </c>
      <c r="D10" s="93" t="s">
        <v>173</v>
      </c>
      <c r="E10" s="93" t="s">
        <v>239</v>
      </c>
      <c r="F10" s="93" t="s">
        <v>240</v>
      </c>
      <c r="G10" s="34" t="s">
        <v>74</v>
      </c>
      <c r="I10" s="34" t="s">
        <v>18</v>
      </c>
      <c r="J10" s="233" t="s">
        <v>21</v>
      </c>
      <c r="K10" s="180" t="s">
        <v>22</v>
      </c>
      <c r="L10" s="180" t="s">
        <v>23</v>
      </c>
      <c r="M10" s="180" t="s">
        <v>19</v>
      </c>
      <c r="N10" s="180" t="s">
        <v>24</v>
      </c>
      <c r="O10" s="180" t="s">
        <v>25</v>
      </c>
      <c r="P10" s="181" t="s">
        <v>26</v>
      </c>
      <c r="Q10" s="182" t="s">
        <v>27</v>
      </c>
      <c r="R10" s="181" t="s">
        <v>28</v>
      </c>
      <c r="S10" s="181" t="s">
        <v>29</v>
      </c>
      <c r="T10" s="181" t="s">
        <v>30</v>
      </c>
      <c r="U10" s="181" t="s">
        <v>31</v>
      </c>
      <c r="V10" s="181" t="s">
        <v>32</v>
      </c>
      <c r="W10" s="181" t="s">
        <v>33</v>
      </c>
      <c r="X10" s="181" t="s">
        <v>34</v>
      </c>
      <c r="Y10" s="181" t="s">
        <v>35</v>
      </c>
      <c r="Z10" s="181" t="s">
        <v>36</v>
      </c>
      <c r="AA10" s="181" t="s">
        <v>37</v>
      </c>
      <c r="AB10" s="181" t="s">
        <v>38</v>
      </c>
      <c r="AC10" s="181" t="s">
        <v>39</v>
      </c>
      <c r="AD10" s="181" t="s">
        <v>40</v>
      </c>
      <c r="AE10" s="181" t="s">
        <v>41</v>
      </c>
    </row>
    <row r="11" spans="2:37" ht="16.5" customHeight="1" x14ac:dyDescent="0.25">
      <c r="B11" s="50" t="s">
        <v>241</v>
      </c>
      <c r="C11" s="234">
        <v>319698</v>
      </c>
      <c r="D11" s="234">
        <v>178686</v>
      </c>
      <c r="E11" s="234">
        <v>-11887</v>
      </c>
      <c r="F11" s="234">
        <v>60868</v>
      </c>
      <c r="G11" s="234">
        <v>547365</v>
      </c>
      <c r="H11" s="239"/>
      <c r="I11" s="234">
        <v>386500</v>
      </c>
      <c r="J11" s="234">
        <v>342120</v>
      </c>
      <c r="K11" s="15">
        <v>541277</v>
      </c>
      <c r="L11" s="15">
        <v>3692313</v>
      </c>
      <c r="M11" s="15">
        <v>2629377</v>
      </c>
      <c r="N11" s="15">
        <v>327923</v>
      </c>
      <c r="O11" s="15">
        <v>493806</v>
      </c>
      <c r="P11" s="15">
        <v>2402666</v>
      </c>
      <c r="Q11" s="15">
        <v>490014</v>
      </c>
      <c r="R11" s="15">
        <v>459486</v>
      </c>
      <c r="S11" s="15">
        <v>609503</v>
      </c>
      <c r="T11" s="15">
        <v>2085456</v>
      </c>
      <c r="U11" s="15">
        <v>251242</v>
      </c>
      <c r="V11" s="15">
        <v>589890</v>
      </c>
      <c r="W11" s="15">
        <v>813514</v>
      </c>
      <c r="X11" s="15">
        <v>871434</v>
      </c>
      <c r="Y11" s="15">
        <v>-210659</v>
      </c>
      <c r="Z11" s="15">
        <v>1444329</v>
      </c>
      <c r="AA11" s="15">
        <v>-311373</v>
      </c>
      <c r="AB11" s="15">
        <v>1055535</v>
      </c>
      <c r="AC11" s="15">
        <v>36928</v>
      </c>
      <c r="AD11" s="15">
        <v>406667</v>
      </c>
      <c r="AE11" s="15">
        <v>-15324</v>
      </c>
      <c r="AI11" s="109"/>
    </row>
    <row r="12" spans="2:37" ht="25.5" x14ac:dyDescent="0.25">
      <c r="B12" s="236" t="s">
        <v>242</v>
      </c>
      <c r="C12" s="230">
        <v>67572</v>
      </c>
      <c r="D12" s="230">
        <v>19569</v>
      </c>
      <c r="E12" s="230">
        <v>-15358</v>
      </c>
      <c r="F12" s="230">
        <v>39004</v>
      </c>
      <c r="G12" s="230">
        <v>110787</v>
      </c>
      <c r="H12" s="239"/>
      <c r="I12" s="230">
        <v>33736</v>
      </c>
      <c r="J12" s="230">
        <v>-18138</v>
      </c>
      <c r="K12" s="13">
        <v>108265</v>
      </c>
      <c r="L12" s="13">
        <v>1297640</v>
      </c>
      <c r="M12" s="13">
        <v>1121089</v>
      </c>
      <c r="N12" s="13">
        <v>39457</v>
      </c>
      <c r="O12" s="13">
        <v>154743</v>
      </c>
      <c r="P12" s="13">
        <v>584216</v>
      </c>
      <c r="Q12" s="13">
        <v>112636</v>
      </c>
      <c r="R12" s="13">
        <v>104269</v>
      </c>
      <c r="S12" s="13">
        <v>134061</v>
      </c>
      <c r="T12" s="13">
        <v>117893</v>
      </c>
      <c r="U12" s="13">
        <v>20548</v>
      </c>
      <c r="V12" s="13">
        <v>-344152</v>
      </c>
      <c r="W12" s="13">
        <v>346035</v>
      </c>
      <c r="X12" s="13">
        <v>250191</v>
      </c>
      <c r="Y12" s="13">
        <v>-218136</v>
      </c>
      <c r="Z12" s="13">
        <v>633579</v>
      </c>
      <c r="AA12" s="13">
        <v>-188147</v>
      </c>
      <c r="AB12" s="13">
        <v>424125</v>
      </c>
      <c r="AC12" s="13">
        <v>6810</v>
      </c>
      <c r="AD12" s="13">
        <v>206836</v>
      </c>
      <c r="AE12" s="13">
        <v>-38701</v>
      </c>
      <c r="AI12" s="109"/>
    </row>
    <row r="13" spans="2:37" x14ac:dyDescent="0.25">
      <c r="B13" s="236" t="s">
        <v>372</v>
      </c>
      <c r="C13" s="230">
        <v>5713</v>
      </c>
      <c r="D13" s="230">
        <v>9746</v>
      </c>
      <c r="E13" s="230">
        <v>-4533</v>
      </c>
      <c r="F13" s="230">
        <v>22899</v>
      </c>
      <c r="G13" s="230">
        <v>33825</v>
      </c>
      <c r="H13" s="239"/>
      <c r="I13" s="230">
        <v>27282</v>
      </c>
      <c r="J13" s="230">
        <v>-1954</v>
      </c>
      <c r="K13" s="13">
        <v>15554</v>
      </c>
      <c r="L13" s="13">
        <v>444385</v>
      </c>
      <c r="M13" s="13">
        <v>-36376</v>
      </c>
      <c r="N13" s="13">
        <v>190360</v>
      </c>
      <c r="O13" s="13">
        <v>68752</v>
      </c>
      <c r="P13" s="13">
        <v>95837</v>
      </c>
      <c r="Q13" s="13">
        <v>107267</v>
      </c>
      <c r="R13" s="13">
        <v>-14769</v>
      </c>
      <c r="S13" s="13">
        <v>-5812</v>
      </c>
      <c r="T13" s="13">
        <v>477291</v>
      </c>
      <c r="U13" s="13">
        <v>147075</v>
      </c>
      <c r="V13" s="13">
        <v>534756</v>
      </c>
      <c r="W13" s="13">
        <v>-296881</v>
      </c>
      <c r="X13" s="13">
        <v>2160710</v>
      </c>
      <c r="Y13" s="13">
        <v>1142300</v>
      </c>
      <c r="Z13" s="13">
        <v>-428195</v>
      </c>
      <c r="AA13" s="13">
        <v>1197247</v>
      </c>
      <c r="AB13" s="13">
        <v>893829</v>
      </c>
      <c r="AC13" s="13">
        <v>495479</v>
      </c>
      <c r="AD13" s="13">
        <v>133702</v>
      </c>
      <c r="AE13" s="13">
        <v>689673</v>
      </c>
      <c r="AI13" s="109"/>
      <c r="AK13" s="109"/>
    </row>
    <row r="14" spans="2:37" x14ac:dyDescent="0.25">
      <c r="B14" s="236" t="s">
        <v>244</v>
      </c>
      <c r="C14" s="230">
        <v>97589</v>
      </c>
      <c r="D14" s="230">
        <v>4038</v>
      </c>
      <c r="E14" s="230">
        <v>3</v>
      </c>
      <c r="F14" s="230">
        <v>9292</v>
      </c>
      <c r="G14" s="230">
        <v>110922</v>
      </c>
      <c r="H14" s="239"/>
      <c r="I14" s="230">
        <v>82148</v>
      </c>
      <c r="J14" s="230">
        <v>82274</v>
      </c>
      <c r="K14" s="13">
        <v>84224</v>
      </c>
      <c r="L14" s="13">
        <v>333369</v>
      </c>
      <c r="M14" s="13">
        <v>83787</v>
      </c>
      <c r="N14" s="13">
        <v>83673</v>
      </c>
      <c r="O14" s="13">
        <v>83592</v>
      </c>
      <c r="P14" s="13">
        <v>328741</v>
      </c>
      <c r="Q14" s="13">
        <v>80830</v>
      </c>
      <c r="R14" s="13">
        <v>80081</v>
      </c>
      <c r="S14" s="13">
        <v>81145</v>
      </c>
      <c r="T14" s="13">
        <v>328387</v>
      </c>
      <c r="U14" s="13">
        <v>82288</v>
      </c>
      <c r="V14" s="13">
        <v>82307</v>
      </c>
      <c r="W14" s="13">
        <v>81877</v>
      </c>
      <c r="X14" s="13">
        <v>259454</v>
      </c>
      <c r="Y14" s="13">
        <v>85517</v>
      </c>
      <c r="Z14" s="13">
        <v>49137</v>
      </c>
      <c r="AA14" s="13">
        <v>47875</v>
      </c>
      <c r="AB14" s="13">
        <v>211514</v>
      </c>
      <c r="AC14" s="13">
        <v>50883</v>
      </c>
      <c r="AD14" s="13">
        <v>51736</v>
      </c>
      <c r="AE14" s="13">
        <v>52439</v>
      </c>
      <c r="AK14" s="109"/>
    </row>
    <row r="15" spans="2:37" ht="15.75" thickBot="1" x14ac:dyDescent="0.3">
      <c r="B15" s="50" t="s">
        <v>245</v>
      </c>
      <c r="C15" s="235">
        <v>490572</v>
      </c>
      <c r="D15" s="235">
        <v>212039</v>
      </c>
      <c r="E15" s="235">
        <v>-31775</v>
      </c>
      <c r="F15" s="235">
        <v>132063</v>
      </c>
      <c r="G15" s="235">
        <v>802899</v>
      </c>
      <c r="H15" s="239"/>
      <c r="I15" s="235">
        <v>529666</v>
      </c>
      <c r="J15" s="235">
        <v>404302</v>
      </c>
      <c r="K15" s="67">
        <v>749320</v>
      </c>
      <c r="L15" s="67">
        <v>5767707</v>
      </c>
      <c r="M15" s="67">
        <v>3797877</v>
      </c>
      <c r="N15" s="67">
        <v>641413</v>
      </c>
      <c r="O15" s="67">
        <v>800893</v>
      </c>
      <c r="P15" s="67">
        <f>SUM(P11:P14)</f>
        <v>3411460</v>
      </c>
      <c r="Q15" s="67">
        <v>790747</v>
      </c>
      <c r="R15" s="67">
        <v>629067</v>
      </c>
      <c r="S15" s="67">
        <v>818897</v>
      </c>
      <c r="T15" s="67">
        <f>SUM(T11:T14)</f>
        <v>3009027</v>
      </c>
      <c r="U15" s="67">
        <v>501153</v>
      </c>
      <c r="V15" s="67">
        <v>862801</v>
      </c>
      <c r="W15" s="67">
        <v>944545</v>
      </c>
      <c r="X15" s="67">
        <f>SUM(X11:X14)</f>
        <v>3541789</v>
      </c>
      <c r="Y15" s="67">
        <v>799022</v>
      </c>
      <c r="Z15" s="67">
        <v>1698850</v>
      </c>
      <c r="AA15" s="67">
        <v>745602</v>
      </c>
      <c r="AB15" s="67">
        <f>SUM(AB11:AB14)</f>
        <v>2585003</v>
      </c>
      <c r="AC15" s="67">
        <v>590100</v>
      </c>
      <c r="AD15" s="67">
        <v>798941</v>
      </c>
      <c r="AE15" s="67">
        <v>688087</v>
      </c>
      <c r="AK15" s="109"/>
    </row>
    <row r="16" spans="2:37" ht="15.75" thickTop="1" x14ac:dyDescent="0.25">
      <c r="B16" s="50" t="s">
        <v>246</v>
      </c>
      <c r="C16" s="230"/>
      <c r="D16" s="230"/>
      <c r="E16" s="230"/>
      <c r="F16" s="230"/>
      <c r="G16" s="230"/>
      <c r="H16" s="239"/>
      <c r="I16" s="239"/>
    </row>
    <row r="17" spans="2:30" s="148" customFormat="1" x14ac:dyDescent="0.25">
      <c r="B17" s="30" t="s">
        <v>95</v>
      </c>
      <c r="C17" s="39">
        <v>0</v>
      </c>
      <c r="D17" s="39">
        <v>0</v>
      </c>
      <c r="E17" s="39">
        <v>0</v>
      </c>
      <c r="F17" s="39">
        <v>-59520</v>
      </c>
      <c r="G17" s="39">
        <v>-59520</v>
      </c>
      <c r="H17" s="371"/>
      <c r="I17" s="371"/>
    </row>
    <row r="18" spans="2:30" s="148" customFormat="1" x14ac:dyDescent="0.25">
      <c r="B18" s="30" t="s">
        <v>369</v>
      </c>
      <c r="C18" s="39">
        <v>0</v>
      </c>
      <c r="D18" s="39">
        <v>0</v>
      </c>
      <c r="E18" s="39">
        <v>0</v>
      </c>
      <c r="F18" s="39">
        <v>-12446</v>
      </c>
      <c r="G18" s="39">
        <v>-12446</v>
      </c>
      <c r="H18" s="371"/>
      <c r="I18" s="371"/>
    </row>
    <row r="19" spans="2:30" s="148" customFormat="1" x14ac:dyDescent="0.25">
      <c r="B19" s="30" t="s">
        <v>325</v>
      </c>
      <c r="C19" s="39">
        <v>0</v>
      </c>
      <c r="D19" s="39">
        <v>0</v>
      </c>
      <c r="E19" s="39">
        <v>0</v>
      </c>
      <c r="F19" s="39">
        <v>-61746</v>
      </c>
      <c r="G19" s="39">
        <v>-61746</v>
      </c>
      <c r="H19" s="371"/>
      <c r="I19" s="371"/>
    </row>
    <row r="20" spans="2:30" s="148" customFormat="1" x14ac:dyDescent="0.25">
      <c r="B20" s="30" t="s">
        <v>370</v>
      </c>
      <c r="C20" s="39">
        <v>23416</v>
      </c>
      <c r="D20" s="39">
        <v>14468</v>
      </c>
      <c r="E20" s="39">
        <v>3314</v>
      </c>
      <c r="F20" s="39">
        <v>4456</v>
      </c>
      <c r="G20" s="39">
        <v>45654</v>
      </c>
      <c r="H20" s="371"/>
      <c r="I20" s="371"/>
    </row>
    <row r="21" spans="2:30" x14ac:dyDescent="0.25">
      <c r="B21" s="309" t="s">
        <v>247</v>
      </c>
      <c r="C21" s="230">
        <v>-238</v>
      </c>
      <c r="D21" s="230">
        <v>-21</v>
      </c>
      <c r="E21" s="230">
        <v>-19</v>
      </c>
      <c r="F21" s="230">
        <v>-72</v>
      </c>
      <c r="G21" s="230">
        <v>-350</v>
      </c>
      <c r="H21" s="239"/>
      <c r="I21" s="239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</row>
    <row r="22" spans="2:30" x14ac:dyDescent="0.25">
      <c r="B22" s="236" t="s">
        <v>248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239"/>
      <c r="I22" s="239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</row>
    <row r="23" spans="2:30" x14ac:dyDescent="0.25">
      <c r="B23" s="237" t="s">
        <v>249</v>
      </c>
      <c r="C23" s="230">
        <v>-121254</v>
      </c>
      <c r="D23" s="230">
        <v>-74919</v>
      </c>
      <c r="E23" s="230">
        <v>-17164</v>
      </c>
      <c r="F23" s="230">
        <v>-23073</v>
      </c>
      <c r="G23" s="230">
        <v>-236410</v>
      </c>
      <c r="H23" s="239"/>
      <c r="I23" s="239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</row>
    <row r="24" spans="2:30" ht="15.75" thickBot="1" x14ac:dyDescent="0.3">
      <c r="B24" s="238" t="s">
        <v>250</v>
      </c>
      <c r="C24" s="235">
        <v>392496</v>
      </c>
      <c r="D24" s="235">
        <v>151567</v>
      </c>
      <c r="E24" s="235">
        <v>-45644</v>
      </c>
      <c r="F24" s="235">
        <v>-20338</v>
      </c>
      <c r="G24" s="235">
        <v>478081</v>
      </c>
      <c r="H24" s="239"/>
      <c r="I24" s="239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</row>
    <row r="25" spans="2:30" ht="15.75" thickTop="1" x14ac:dyDescent="0.25"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</row>
    <row r="27" spans="2:30" ht="31.5" customHeight="1" x14ac:dyDescent="0.25">
      <c r="B27" s="92" t="s">
        <v>368</v>
      </c>
      <c r="C27" s="93" t="s">
        <v>172</v>
      </c>
      <c r="D27" s="93" t="s">
        <v>173</v>
      </c>
      <c r="E27" s="93" t="s">
        <v>239</v>
      </c>
      <c r="F27" s="93" t="s">
        <v>240</v>
      </c>
      <c r="G27" s="34" t="s">
        <v>74</v>
      </c>
    </row>
    <row r="28" spans="2:30" ht="17.25" customHeight="1" x14ac:dyDescent="0.25">
      <c r="B28" s="50" t="s">
        <v>241</v>
      </c>
      <c r="C28" s="234">
        <v>333725</v>
      </c>
      <c r="D28" s="234">
        <v>110575</v>
      </c>
      <c r="E28" s="234">
        <v>-19571</v>
      </c>
      <c r="F28" s="234">
        <v>-183522</v>
      </c>
      <c r="G28" s="234">
        <v>241207</v>
      </c>
    </row>
    <row r="29" spans="2:30" ht="24" customHeight="1" x14ac:dyDescent="0.25">
      <c r="B29" s="29" t="s">
        <v>251</v>
      </c>
      <c r="C29" s="230">
        <v>49915</v>
      </c>
      <c r="D29" s="230">
        <v>5519</v>
      </c>
      <c r="E29" s="230">
        <v>-33131</v>
      </c>
      <c r="F29" s="230">
        <v>-39952</v>
      </c>
      <c r="G29" s="230">
        <v>-17649</v>
      </c>
    </row>
    <row r="30" spans="2:30" ht="17.25" customHeight="1" x14ac:dyDescent="0.25">
      <c r="B30" s="236" t="s">
        <v>371</v>
      </c>
      <c r="C30" s="230">
        <v>79355</v>
      </c>
      <c r="D30" s="230">
        <v>68696</v>
      </c>
      <c r="E30" s="230">
        <v>-6079</v>
      </c>
      <c r="F30" s="230">
        <v>79677</v>
      </c>
      <c r="G30" s="230">
        <v>221649</v>
      </c>
    </row>
    <row r="31" spans="2:30" ht="21.75" customHeight="1" x14ac:dyDescent="0.25">
      <c r="B31" s="29" t="s">
        <v>244</v>
      </c>
      <c r="C31" s="230">
        <v>73727</v>
      </c>
      <c r="D31" s="230">
        <v>8587</v>
      </c>
      <c r="E31" s="230">
        <v>3</v>
      </c>
      <c r="F31" s="230" t="s">
        <v>360</v>
      </c>
      <c r="G31" s="230">
        <v>82317</v>
      </c>
    </row>
    <row r="32" spans="2:30" ht="17.25" customHeight="1" thickBot="1" x14ac:dyDescent="0.3">
      <c r="B32" s="50" t="s">
        <v>245</v>
      </c>
      <c r="C32" s="235">
        <v>536722</v>
      </c>
      <c r="D32" s="235">
        <v>193377</v>
      </c>
      <c r="E32" s="235">
        <v>-58778</v>
      </c>
      <c r="F32" s="235">
        <v>-143797</v>
      </c>
      <c r="G32" s="235">
        <v>527524</v>
      </c>
    </row>
    <row r="33" spans="2:7" ht="17.25" customHeight="1" thickTop="1" x14ac:dyDescent="0.25">
      <c r="B33" s="50" t="s">
        <v>246</v>
      </c>
      <c r="C33" s="230"/>
      <c r="D33" s="230"/>
      <c r="E33" s="230"/>
      <c r="F33" s="230"/>
      <c r="G33" s="230"/>
    </row>
    <row r="34" spans="2:7" ht="17.25" customHeight="1" x14ac:dyDescent="0.25">
      <c r="B34" s="29" t="s">
        <v>373</v>
      </c>
      <c r="C34" s="230">
        <v>-17751</v>
      </c>
      <c r="D34" s="230" t="s">
        <v>360</v>
      </c>
      <c r="E34" s="230" t="s">
        <v>360</v>
      </c>
      <c r="F34" s="230" t="s">
        <v>55</v>
      </c>
      <c r="G34" s="230">
        <v>-17751</v>
      </c>
    </row>
    <row r="35" spans="2:7" ht="17.25" customHeight="1" x14ac:dyDescent="0.25">
      <c r="B35" s="29" t="s">
        <v>374</v>
      </c>
      <c r="C35" s="230" t="s">
        <v>360</v>
      </c>
      <c r="D35" s="230" t="s">
        <v>360</v>
      </c>
      <c r="E35" s="230" t="s">
        <v>360</v>
      </c>
      <c r="F35" s="230">
        <v>40745</v>
      </c>
      <c r="G35" s="230">
        <v>40745</v>
      </c>
    </row>
    <row r="36" spans="2:7" ht="17.25" customHeight="1" thickBot="1" x14ac:dyDescent="0.3">
      <c r="B36" s="66" t="s">
        <v>250</v>
      </c>
      <c r="C36" s="235">
        <v>518971</v>
      </c>
      <c r="D36" s="235">
        <v>193377</v>
      </c>
      <c r="E36" s="235">
        <v>-58778</v>
      </c>
      <c r="F36" s="235">
        <v>-103052</v>
      </c>
      <c r="G36" s="235">
        <v>550518</v>
      </c>
    </row>
    <row r="37" spans="2:7" ht="17.25" customHeight="1" thickTop="1" x14ac:dyDescent="0.25"/>
    <row r="38" spans="2:7" ht="17.25" customHeight="1" x14ac:dyDescent="0.25">
      <c r="C38" s="240"/>
      <c r="D38" s="240"/>
      <c r="E38" s="240"/>
      <c r="F38" s="240"/>
      <c r="G38" s="240"/>
    </row>
    <row r="39" spans="2:7" ht="17.25" customHeight="1" x14ac:dyDescent="0.25">
      <c r="C39" s="240"/>
      <c r="D39" s="240"/>
      <c r="E39" s="240"/>
      <c r="F39" s="240"/>
      <c r="G39" s="240"/>
    </row>
    <row r="40" spans="2:7" ht="17.25" customHeight="1" x14ac:dyDescent="0.25">
      <c r="G40" s="51"/>
    </row>
    <row r="41" spans="2:7" ht="17.25" customHeight="1" x14ac:dyDescent="0.3">
      <c r="B41" s="296" t="s">
        <v>363</v>
      </c>
      <c r="C41" s="297"/>
      <c r="D41" s="307"/>
      <c r="G41" s="51"/>
    </row>
    <row r="42" spans="2:7" ht="27.75" customHeight="1" x14ac:dyDescent="0.25">
      <c r="B42" s="306"/>
      <c r="C42" s="306"/>
      <c r="D42" s="306"/>
      <c r="G42" s="51"/>
    </row>
    <row r="43" spans="2:7" ht="27.75" customHeight="1" x14ac:dyDescent="0.25">
      <c r="B43" s="308" t="s">
        <v>16</v>
      </c>
      <c r="C43" s="306"/>
      <c r="D43" s="306"/>
    </row>
    <row r="44" spans="2:7" ht="27.75" customHeight="1" x14ac:dyDescent="0.25"/>
    <row r="45" spans="2:7" ht="27.75" customHeight="1" x14ac:dyDescent="0.25">
      <c r="B45" s="92" t="s">
        <v>349</v>
      </c>
      <c r="C45" s="93" t="s">
        <v>172</v>
      </c>
      <c r="D45" s="93" t="s">
        <v>173</v>
      </c>
      <c r="E45" s="93" t="s">
        <v>239</v>
      </c>
      <c r="F45" s="93" t="s">
        <v>240</v>
      </c>
      <c r="G45" s="34" t="s">
        <v>74</v>
      </c>
    </row>
    <row r="46" spans="2:7" ht="27.75" customHeight="1" x14ac:dyDescent="0.25">
      <c r="B46" s="50" t="s">
        <v>241</v>
      </c>
      <c r="C46" s="234">
        <v>1520776</v>
      </c>
      <c r="D46" s="234">
        <v>444297</v>
      </c>
      <c r="E46" s="234">
        <v>-48628</v>
      </c>
      <c r="F46" s="234">
        <v>-99183</v>
      </c>
      <c r="G46" s="234">
        <v>1817262</v>
      </c>
    </row>
    <row r="47" spans="2:7" ht="27.75" customHeight="1" x14ac:dyDescent="0.25">
      <c r="B47" s="236" t="s">
        <v>242</v>
      </c>
      <c r="C47" s="230">
        <v>184582</v>
      </c>
      <c r="D47" s="230">
        <v>41659</v>
      </c>
      <c r="E47" s="230">
        <v>-28629</v>
      </c>
      <c r="F47" s="230">
        <v>37038</v>
      </c>
      <c r="G47" s="230">
        <v>234650</v>
      </c>
    </row>
    <row r="48" spans="2:7" ht="27.75" customHeight="1" x14ac:dyDescent="0.25">
      <c r="B48" s="236" t="s">
        <v>243</v>
      </c>
      <c r="C48" s="230">
        <v>-2250</v>
      </c>
      <c r="D48" s="230">
        <v>32149</v>
      </c>
      <c r="E48" s="230">
        <v>-17336</v>
      </c>
      <c r="F48" s="230">
        <v>62144</v>
      </c>
      <c r="G48" s="230">
        <v>74707</v>
      </c>
    </row>
    <row r="49" spans="2:7" ht="18" customHeight="1" x14ac:dyDescent="0.25">
      <c r="B49" s="236" t="s">
        <v>244</v>
      </c>
      <c r="C49" s="230">
        <v>334917</v>
      </c>
      <c r="D49" s="230">
        <v>15348</v>
      </c>
      <c r="E49" s="230">
        <v>11</v>
      </c>
      <c r="F49" s="230">
        <v>9292</v>
      </c>
      <c r="G49" s="230">
        <v>359568</v>
      </c>
    </row>
    <row r="50" spans="2:7" ht="19.5" customHeight="1" thickBot="1" x14ac:dyDescent="0.3">
      <c r="B50" s="50" t="s">
        <v>245</v>
      </c>
      <c r="C50" s="235">
        <v>2038025</v>
      </c>
      <c r="D50" s="235">
        <v>533453</v>
      </c>
      <c r="E50" s="235">
        <v>-94582</v>
      </c>
      <c r="F50" s="235">
        <v>9291</v>
      </c>
      <c r="G50" s="235">
        <v>2486187</v>
      </c>
    </row>
    <row r="51" spans="2:7" ht="15.75" customHeight="1" thickTop="1" x14ac:dyDescent="0.25">
      <c r="B51" s="50" t="s">
        <v>246</v>
      </c>
      <c r="C51" s="230"/>
      <c r="D51" s="230"/>
      <c r="E51" s="230"/>
      <c r="F51" s="230"/>
      <c r="G51" s="230"/>
    </row>
    <row r="52" spans="2:7" ht="15.75" customHeight="1" x14ac:dyDescent="0.25">
      <c r="B52" s="29" t="s">
        <v>375</v>
      </c>
      <c r="C52" s="230">
        <v>0</v>
      </c>
      <c r="D52" s="230">
        <v>0</v>
      </c>
      <c r="E52" s="230">
        <v>0</v>
      </c>
      <c r="F52" s="230">
        <v>-59520</v>
      </c>
      <c r="G52" s="230">
        <v>-59520</v>
      </c>
    </row>
    <row r="53" spans="2:7" ht="15.75" customHeight="1" x14ac:dyDescent="0.25">
      <c r="B53" s="29" t="s">
        <v>376</v>
      </c>
      <c r="C53" s="230">
        <v>0</v>
      </c>
      <c r="D53" s="230">
        <v>0</v>
      </c>
      <c r="E53" s="230">
        <v>0</v>
      </c>
      <c r="F53" s="230">
        <v>-12446</v>
      </c>
      <c r="G53" s="230">
        <v>-12446</v>
      </c>
    </row>
    <row r="54" spans="2:7" ht="15.75" customHeight="1" x14ac:dyDescent="0.25">
      <c r="B54" s="29" t="s">
        <v>325</v>
      </c>
      <c r="C54" s="230">
        <v>0</v>
      </c>
      <c r="D54" s="230">
        <v>0</v>
      </c>
      <c r="E54" s="230">
        <v>0</v>
      </c>
      <c r="F54" s="230">
        <v>-61746</v>
      </c>
      <c r="G54" s="230">
        <v>-61746</v>
      </c>
    </row>
    <row r="55" spans="2:7" ht="15.75" customHeight="1" x14ac:dyDescent="0.25">
      <c r="B55" s="29" t="s">
        <v>370</v>
      </c>
      <c r="C55" s="230">
        <v>23416</v>
      </c>
      <c r="D55" s="230">
        <v>14468</v>
      </c>
      <c r="E55" s="230">
        <v>3314</v>
      </c>
      <c r="F55" s="230">
        <v>4456</v>
      </c>
      <c r="G55" s="230">
        <v>45654</v>
      </c>
    </row>
    <row r="56" spans="2:7" x14ac:dyDescent="0.25">
      <c r="B56" s="236" t="s">
        <v>247</v>
      </c>
      <c r="C56" s="230">
        <v>1445</v>
      </c>
      <c r="D56" s="230">
        <v>893</v>
      </c>
      <c r="E56" s="230">
        <v>205</v>
      </c>
      <c r="F56" s="230">
        <v>275</v>
      </c>
      <c r="G56" s="230">
        <v>2818</v>
      </c>
    </row>
    <row r="57" spans="2:7" x14ac:dyDescent="0.25">
      <c r="B57" s="236" t="s">
        <v>248</v>
      </c>
      <c r="C57" s="13">
        <v>0</v>
      </c>
      <c r="D57" s="13">
        <v>198895</v>
      </c>
      <c r="E57" s="13">
        <v>0</v>
      </c>
      <c r="F57" s="13">
        <v>0</v>
      </c>
      <c r="G57" s="13">
        <v>198895</v>
      </c>
    </row>
    <row r="58" spans="2:7" x14ac:dyDescent="0.25">
      <c r="B58" s="237" t="s">
        <v>249</v>
      </c>
      <c r="C58" s="230">
        <v>-128054</v>
      </c>
      <c r="D58" s="230">
        <v>-79119</v>
      </c>
      <c r="E58" s="230">
        <v>-18126</v>
      </c>
      <c r="F58" s="230">
        <v>-24367</v>
      </c>
      <c r="G58" s="230">
        <v>-249666</v>
      </c>
    </row>
    <row r="59" spans="2:7" ht="15.75" thickBot="1" x14ac:dyDescent="0.3">
      <c r="B59" s="238" t="s">
        <v>250</v>
      </c>
      <c r="C59" s="235">
        <v>1934832</v>
      </c>
      <c r="D59" s="235">
        <v>668590</v>
      </c>
      <c r="E59" s="235">
        <v>-109189</v>
      </c>
      <c r="F59" s="235">
        <v>-144057</v>
      </c>
      <c r="G59" s="235">
        <v>2350176</v>
      </c>
    </row>
    <row r="60" spans="2:7" ht="15.75" thickTop="1" x14ac:dyDescent="0.25"/>
    <row r="61" spans="2:7" x14ac:dyDescent="0.25">
      <c r="G61" s="51"/>
    </row>
    <row r="62" spans="2:7" x14ac:dyDescent="0.25">
      <c r="G62" s="51"/>
    </row>
    <row r="64" spans="2:7" ht="30" x14ac:dyDescent="0.25">
      <c r="B64" s="92" t="s">
        <v>350</v>
      </c>
      <c r="C64" s="93" t="s">
        <v>172</v>
      </c>
      <c r="D64" s="93" t="s">
        <v>173</v>
      </c>
      <c r="E64" s="93" t="s">
        <v>239</v>
      </c>
      <c r="F64" s="93" t="s">
        <v>240</v>
      </c>
      <c r="G64" s="34" t="s">
        <v>74</v>
      </c>
    </row>
    <row r="65" spans="2:7" x14ac:dyDescent="0.25">
      <c r="B65" s="50" t="s">
        <v>241</v>
      </c>
      <c r="C65" s="234">
        <v>1279512</v>
      </c>
      <c r="D65" s="234">
        <v>1552642</v>
      </c>
      <c r="E65" s="234">
        <v>3209</v>
      </c>
      <c r="F65" s="234">
        <v>856950</v>
      </c>
      <c r="G65" s="234">
        <v>3692313</v>
      </c>
    </row>
    <row r="66" spans="2:7" ht="25.5" x14ac:dyDescent="0.25">
      <c r="B66" s="29" t="s">
        <v>252</v>
      </c>
      <c r="C66" s="230">
        <v>333818</v>
      </c>
      <c r="D66" s="230">
        <v>552919</v>
      </c>
      <c r="E66" s="230">
        <v>-15741</v>
      </c>
      <c r="F66" s="230">
        <v>426644</v>
      </c>
      <c r="G66" s="230">
        <v>1297640</v>
      </c>
    </row>
    <row r="67" spans="2:7" x14ac:dyDescent="0.25">
      <c r="B67" s="29" t="s">
        <v>253</v>
      </c>
      <c r="C67" s="230">
        <v>179933</v>
      </c>
      <c r="D67" s="230">
        <v>109189</v>
      </c>
      <c r="E67" s="230">
        <v>-23547</v>
      </c>
      <c r="F67" s="230">
        <v>178810</v>
      </c>
      <c r="G67" s="230">
        <v>444385</v>
      </c>
    </row>
    <row r="68" spans="2:7" x14ac:dyDescent="0.25">
      <c r="B68" s="29" t="s">
        <v>83</v>
      </c>
      <c r="C68" s="230">
        <v>324764</v>
      </c>
      <c r="D68" s="230">
        <v>8590</v>
      </c>
      <c r="E68" s="230">
        <v>15</v>
      </c>
      <c r="F68" s="230" t="s">
        <v>55</v>
      </c>
      <c r="G68" s="230">
        <v>333369</v>
      </c>
    </row>
    <row r="69" spans="2:7" ht="15.75" thickBot="1" x14ac:dyDescent="0.3">
      <c r="B69" s="50" t="s">
        <v>245</v>
      </c>
      <c r="C69" s="235">
        <v>2118027</v>
      </c>
      <c r="D69" s="235">
        <v>2223340</v>
      </c>
      <c r="E69" s="235">
        <v>-36064</v>
      </c>
      <c r="F69" s="235">
        <v>1462404</v>
      </c>
      <c r="G69" s="235">
        <v>5767707</v>
      </c>
    </row>
    <row r="70" spans="2:7" ht="15.75" thickTop="1" x14ac:dyDescent="0.25">
      <c r="B70" s="50" t="s">
        <v>246</v>
      </c>
      <c r="C70" s="230"/>
      <c r="D70" s="230"/>
      <c r="E70" s="230"/>
      <c r="F70" s="230"/>
      <c r="G70" s="230"/>
    </row>
    <row r="71" spans="2:7" x14ac:dyDescent="0.25">
      <c r="B71" s="29" t="s">
        <v>377</v>
      </c>
      <c r="C71" s="230">
        <v>-42989</v>
      </c>
      <c r="D71" s="230" t="s">
        <v>55</v>
      </c>
      <c r="E71" s="230" t="s">
        <v>55</v>
      </c>
      <c r="F71" s="230" t="s">
        <v>55</v>
      </c>
      <c r="G71" s="230">
        <v>-42989</v>
      </c>
    </row>
    <row r="72" spans="2:7" x14ac:dyDescent="0.25">
      <c r="B72" s="29" t="s">
        <v>378</v>
      </c>
      <c r="C72" s="230" t="s">
        <v>55</v>
      </c>
      <c r="D72" s="230" t="s">
        <v>55</v>
      </c>
      <c r="E72" s="230" t="s">
        <v>55</v>
      </c>
      <c r="F72" s="230">
        <v>-1616911</v>
      </c>
      <c r="G72" s="230">
        <v>-1616911</v>
      </c>
    </row>
    <row r="73" spans="2:7" x14ac:dyDescent="0.25">
      <c r="B73" s="29" t="s">
        <v>379</v>
      </c>
      <c r="C73" s="230" t="s">
        <v>55</v>
      </c>
      <c r="D73" s="230" t="s">
        <v>55</v>
      </c>
      <c r="E73" s="230">
        <v>5166</v>
      </c>
      <c r="F73" s="230">
        <v>40745</v>
      </c>
      <c r="G73" s="230">
        <v>45911</v>
      </c>
    </row>
    <row r="74" spans="2:7" x14ac:dyDescent="0.25">
      <c r="B74" s="29" t="s">
        <v>380</v>
      </c>
      <c r="C74" s="230">
        <v>-30503</v>
      </c>
      <c r="D74" s="230">
        <v>-32967</v>
      </c>
      <c r="E74" s="230">
        <v>-5049</v>
      </c>
      <c r="F74" s="230">
        <v>-2500</v>
      </c>
      <c r="G74" s="230">
        <v>-71019</v>
      </c>
    </row>
    <row r="75" spans="2:7" x14ac:dyDescent="0.25">
      <c r="B75" s="29" t="s">
        <v>381</v>
      </c>
      <c r="C75" s="230" t="s">
        <v>55</v>
      </c>
      <c r="D75" s="230" t="s">
        <v>55</v>
      </c>
      <c r="E75" s="230" t="s">
        <v>55</v>
      </c>
      <c r="F75" s="230">
        <v>-57835</v>
      </c>
      <c r="G75" s="230">
        <v>-57835</v>
      </c>
    </row>
    <row r="76" spans="2:7" x14ac:dyDescent="0.25">
      <c r="B76" s="29" t="s">
        <v>382</v>
      </c>
      <c r="C76" s="230">
        <v>6643</v>
      </c>
      <c r="D76" s="230">
        <v>7178</v>
      </c>
      <c r="E76" s="230">
        <v>1099</v>
      </c>
      <c r="F76" s="230">
        <v>544</v>
      </c>
      <c r="G76" s="230">
        <v>15464</v>
      </c>
    </row>
    <row r="77" spans="2:7" x14ac:dyDescent="0.25">
      <c r="B77" s="29" t="s">
        <v>383</v>
      </c>
      <c r="C77" s="230" t="s">
        <v>55</v>
      </c>
      <c r="D77" s="230" t="s">
        <v>55</v>
      </c>
      <c r="E77" s="230">
        <v>52647</v>
      </c>
      <c r="F77" s="230" t="s">
        <v>55</v>
      </c>
      <c r="G77" s="230">
        <v>52647</v>
      </c>
    </row>
    <row r="78" spans="2:7" x14ac:dyDescent="0.25">
      <c r="B78" s="187" t="s">
        <v>384</v>
      </c>
      <c r="C78" s="230" t="s">
        <v>55</v>
      </c>
      <c r="D78" s="230">
        <v>-1520631</v>
      </c>
      <c r="E78" s="230" t="s">
        <v>55</v>
      </c>
      <c r="F78" s="230" t="s">
        <v>55</v>
      </c>
      <c r="G78" s="230">
        <v>-1520631</v>
      </c>
    </row>
    <row r="79" spans="2:7" ht="15.75" thickBot="1" x14ac:dyDescent="0.3">
      <c r="B79" s="66" t="s">
        <v>254</v>
      </c>
      <c r="C79" s="235">
        <v>2051178</v>
      </c>
      <c r="D79" s="235">
        <v>676920</v>
      </c>
      <c r="E79" s="235">
        <v>17799</v>
      </c>
      <c r="F79" s="235">
        <v>-173553</v>
      </c>
      <c r="G79" s="235">
        <v>2572344</v>
      </c>
    </row>
    <row r="80" spans="2:7" ht="15.75" thickTop="1" x14ac:dyDescent="0.25">
      <c r="C80" s="51"/>
      <c r="D80" s="51"/>
      <c r="E80" s="51"/>
      <c r="F80" s="51"/>
      <c r="G80" s="51"/>
    </row>
  </sheetData>
  <mergeCells count="2">
    <mergeCell ref="I9:AE9"/>
    <mergeCell ref="I8:K8"/>
  </mergeCells>
  <conditionalFormatting sqref="B28:G36">
    <cfRule type="expression" dxfId="13" priority="12">
      <formula>MOD(ROW(),2)=0</formula>
    </cfRule>
  </conditionalFormatting>
  <conditionalFormatting sqref="B11:G24">
    <cfRule type="expression" dxfId="11" priority="13">
      <formula>MOD(ROW(),2)=0</formula>
    </cfRule>
  </conditionalFormatting>
  <conditionalFormatting sqref="B46:G59">
    <cfRule type="expression" dxfId="10" priority="6">
      <formula>MOD(ROW(),2)=0</formula>
    </cfRule>
  </conditionalFormatting>
  <conditionalFormatting sqref="B65:G79">
    <cfRule type="expression" dxfId="9" priority="7">
      <formula>MOD(ROW(),2)=0</formula>
    </cfRule>
  </conditionalFormatting>
  <conditionalFormatting sqref="C38:G39">
    <cfRule type="cellIs" dxfId="7" priority="10" operator="notEqual">
      <formula>0</formula>
    </cfRule>
  </conditionalFormatting>
  <conditionalFormatting sqref="H11:H15 H16:I24">
    <cfRule type="cellIs" dxfId="5" priority="57" operator="notEqual">
      <formula>0</formula>
    </cfRule>
  </conditionalFormatting>
  <conditionalFormatting sqref="I11:AE15">
    <cfRule type="expression" dxfId="4" priority="8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19"/>
  <dimension ref="B5:AF119"/>
  <sheetViews>
    <sheetView showGridLines="0" showRowColHeaders="0" zoomScale="55" zoomScaleNormal="55" workbookViewId="0">
      <selection activeCell="G60" sqref="F59:G60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54.42578125" customWidth="1"/>
    <col min="3" max="3" width="14.140625" customWidth="1"/>
    <col min="4" max="4" width="14" customWidth="1"/>
    <col min="5" max="8" width="13.28515625" customWidth="1"/>
    <col min="9" max="9" width="16.140625" customWidth="1"/>
    <col min="10" max="11" width="15.7109375" customWidth="1"/>
    <col min="12" max="13" width="11.140625" customWidth="1"/>
    <col min="14" max="14" width="15.28515625" customWidth="1"/>
    <col min="15" max="15" width="18.28515625" customWidth="1"/>
    <col min="16" max="16" width="10.85546875" bestFit="1" customWidth="1"/>
    <col min="17" max="17" width="11.28515625" bestFit="1" customWidth="1"/>
    <col min="18" max="18" width="14.28515625" customWidth="1"/>
    <col min="19" max="19" width="13.5703125" customWidth="1"/>
    <col min="20" max="21" width="11.28515625" bestFit="1" customWidth="1"/>
    <col min="22" max="22" width="14.28515625" customWidth="1"/>
    <col min="23" max="23" width="13.5703125" customWidth="1"/>
    <col min="24" max="24" width="12.28515625" customWidth="1"/>
    <col min="25" max="25" width="11.28515625" bestFit="1" customWidth="1"/>
    <col min="26" max="26" width="15.140625" customWidth="1"/>
    <col min="27" max="27" width="17.5703125" customWidth="1"/>
    <col min="28" max="30" width="11.28515625" bestFit="1" customWidth="1"/>
  </cols>
  <sheetData>
    <row r="5" spans="2:30" ht="18.75" x14ac:dyDescent="0.25">
      <c r="B5" s="354"/>
      <c r="C5" s="44"/>
      <c r="D5" s="44"/>
    </row>
    <row r="6" spans="2:30" ht="18.75" x14ac:dyDescent="0.25">
      <c r="B6" s="367"/>
      <c r="C6" s="172"/>
      <c r="D6" s="172"/>
      <c r="X6" s="51"/>
      <c r="Y6" s="136"/>
    </row>
    <row r="7" spans="2:30" ht="18.75" x14ac:dyDescent="0.25">
      <c r="B7" s="367"/>
      <c r="C7" s="172"/>
      <c r="D7" s="172"/>
    </row>
    <row r="8" spans="2:30" ht="18.75" x14ac:dyDescent="0.25">
      <c r="B8" s="31" t="s">
        <v>255</v>
      </c>
      <c r="C8" s="172"/>
      <c r="D8" s="172"/>
    </row>
    <row r="9" spans="2:30" x14ac:dyDescent="0.25">
      <c r="B9" s="302"/>
      <c r="C9" s="345" t="s">
        <v>366</v>
      </c>
      <c r="D9" s="346"/>
      <c r="E9" s="345" t="s">
        <v>363</v>
      </c>
      <c r="F9" s="346"/>
    </row>
    <row r="10" spans="2:30" ht="15" customHeight="1" x14ac:dyDescent="0.25">
      <c r="B10" s="347"/>
      <c r="C10" s="353" t="s">
        <v>364</v>
      </c>
      <c r="D10" s="353" t="s">
        <v>365</v>
      </c>
      <c r="E10" s="349">
        <v>2025</v>
      </c>
      <c r="F10" s="351">
        <v>2024</v>
      </c>
      <c r="H10" s="369" t="s">
        <v>17</v>
      </c>
      <c r="I10" s="369"/>
      <c r="J10" s="369"/>
      <c r="K10" s="369"/>
      <c r="L10" s="369"/>
      <c r="M10" s="369"/>
      <c r="N10" s="369"/>
      <c r="O10" s="369"/>
      <c r="P10" s="369"/>
      <c r="Q10" s="369"/>
      <c r="R10" s="369"/>
      <c r="S10" s="369"/>
      <c r="T10" s="369"/>
      <c r="U10" s="369"/>
      <c r="V10" s="369"/>
      <c r="W10" s="369"/>
      <c r="X10" s="369"/>
      <c r="Y10" s="369"/>
      <c r="Z10" s="369"/>
      <c r="AA10" s="369"/>
      <c r="AB10" s="369"/>
      <c r="AC10" s="369"/>
      <c r="AD10" s="369"/>
    </row>
    <row r="11" spans="2:30" ht="30" x14ac:dyDescent="0.25">
      <c r="B11" s="348"/>
      <c r="C11" s="350"/>
      <c r="D11" s="350"/>
      <c r="E11" s="350"/>
      <c r="F11" s="352"/>
      <c r="H11" s="207" t="s">
        <v>18</v>
      </c>
      <c r="I11" s="207" t="s">
        <v>21</v>
      </c>
      <c r="J11" s="114" t="s">
        <v>22</v>
      </c>
      <c r="K11" s="114" t="s">
        <v>23</v>
      </c>
      <c r="L11" s="114" t="s">
        <v>19</v>
      </c>
      <c r="M11" s="114" t="s">
        <v>24</v>
      </c>
      <c r="N11" s="114" t="s">
        <v>25</v>
      </c>
      <c r="O11" s="114" t="s">
        <v>26</v>
      </c>
      <c r="P11" s="114" t="s">
        <v>27</v>
      </c>
      <c r="Q11" s="72" t="s">
        <v>28</v>
      </c>
      <c r="R11" s="72" t="s">
        <v>29</v>
      </c>
      <c r="S11" s="72" t="s">
        <v>30</v>
      </c>
      <c r="T11" s="139" t="s">
        <v>31</v>
      </c>
      <c r="U11" s="139" t="s">
        <v>32</v>
      </c>
      <c r="V11" s="139" t="s">
        <v>33</v>
      </c>
      <c r="W11" s="72" t="s">
        <v>34</v>
      </c>
      <c r="X11" s="139" t="s">
        <v>35</v>
      </c>
      <c r="Y11" s="139" t="s">
        <v>36</v>
      </c>
      <c r="Z11" s="139" t="s">
        <v>37</v>
      </c>
      <c r="AA11" s="72" t="s">
        <v>38</v>
      </c>
      <c r="AB11" s="139" t="s">
        <v>39</v>
      </c>
      <c r="AC11" s="139" t="s">
        <v>40</v>
      </c>
      <c r="AD11" s="139" t="s">
        <v>41</v>
      </c>
    </row>
    <row r="12" spans="2:30" x14ac:dyDescent="0.25">
      <c r="B12" s="12" t="s">
        <v>256</v>
      </c>
      <c r="C12" s="234">
        <v>1973978</v>
      </c>
      <c r="D12" s="15">
        <v>1695909</v>
      </c>
      <c r="E12" s="234">
        <v>7225809</v>
      </c>
      <c r="F12" s="15">
        <v>6108966</v>
      </c>
      <c r="H12" s="234">
        <v>1796540</v>
      </c>
      <c r="I12" s="234">
        <v>1752437</v>
      </c>
      <c r="J12" s="15">
        <v>1702854</v>
      </c>
      <c r="K12" s="15">
        <v>6108966</v>
      </c>
      <c r="L12" s="15">
        <v>1592649</v>
      </c>
      <c r="M12" s="15">
        <v>1417295</v>
      </c>
      <c r="N12" s="15">
        <v>1403113</v>
      </c>
      <c r="O12" s="15">
        <v>6760742</v>
      </c>
      <c r="P12" s="15">
        <v>1620821</v>
      </c>
      <c r="Q12" s="15">
        <v>1632268</v>
      </c>
      <c r="R12" s="15">
        <v>1756040</v>
      </c>
      <c r="S12" s="15">
        <v>8148452</v>
      </c>
      <c r="T12" s="15">
        <v>1918704</v>
      </c>
      <c r="U12" s="15">
        <v>2049713</v>
      </c>
      <c r="V12" s="15">
        <v>2124164</v>
      </c>
      <c r="W12" s="15">
        <v>8311112</v>
      </c>
      <c r="X12" s="15">
        <v>2369226</v>
      </c>
      <c r="Y12" s="15">
        <v>1945567</v>
      </c>
      <c r="Z12" s="15">
        <v>1945526</v>
      </c>
      <c r="AA12" s="15">
        <v>7356088</v>
      </c>
      <c r="AB12" s="15">
        <v>1978678</v>
      </c>
      <c r="AC12" s="15">
        <v>1463731</v>
      </c>
      <c r="AD12" s="15">
        <v>1874435</v>
      </c>
    </row>
    <row r="13" spans="2:30" x14ac:dyDescent="0.25">
      <c r="B13" s="12"/>
      <c r="C13" s="230"/>
      <c r="D13" s="13"/>
      <c r="E13" s="230"/>
      <c r="F13" s="13"/>
      <c r="H13" s="230"/>
      <c r="I13" s="230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</row>
    <row r="14" spans="2:30" x14ac:dyDescent="0.25">
      <c r="B14" s="12" t="s">
        <v>257</v>
      </c>
      <c r="C14" s="230"/>
      <c r="D14" s="13"/>
      <c r="E14" s="230"/>
      <c r="F14" s="13"/>
      <c r="H14" s="230"/>
      <c r="I14" s="230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</row>
    <row r="15" spans="2:30" x14ac:dyDescent="0.25">
      <c r="B15" s="29" t="s">
        <v>258</v>
      </c>
      <c r="C15" s="230">
        <v>-1009353</v>
      </c>
      <c r="D15" s="13">
        <v>-712765</v>
      </c>
      <c r="E15" s="230">
        <v>-3430387</v>
      </c>
      <c r="F15" s="13">
        <v>-2249564</v>
      </c>
      <c r="H15" s="304">
        <v>-989795</v>
      </c>
      <c r="I15" s="304">
        <v>-771059</v>
      </c>
      <c r="J15" s="305">
        <v>-660180</v>
      </c>
      <c r="K15" s="305">
        <v>-2249564</v>
      </c>
      <c r="L15" s="305">
        <v>-659650</v>
      </c>
      <c r="M15" s="305">
        <v>-463167</v>
      </c>
      <c r="N15" s="305">
        <v>-413982</v>
      </c>
      <c r="O15" s="305">
        <v>-2754139</v>
      </c>
      <c r="P15" s="305">
        <v>-643945</v>
      </c>
      <c r="Q15" s="305">
        <v>-747946</v>
      </c>
      <c r="R15" s="305">
        <v>-745522</v>
      </c>
      <c r="S15" s="305">
        <v>-4391532</v>
      </c>
      <c r="T15" s="305">
        <v>-1319068</v>
      </c>
      <c r="U15" s="305">
        <v>-993302</v>
      </c>
      <c r="V15" s="305">
        <v>-964732</v>
      </c>
      <c r="W15" s="305">
        <v>-4709499</v>
      </c>
      <c r="X15" s="305">
        <v>-1600331</v>
      </c>
      <c r="Y15" s="305">
        <v>-1001468</v>
      </c>
      <c r="Z15" s="305">
        <v>-1028306</v>
      </c>
      <c r="AA15" s="305">
        <v>-4225436</v>
      </c>
      <c r="AB15" s="305">
        <v>-1118247</v>
      </c>
      <c r="AC15" s="305">
        <v>-920250</v>
      </c>
      <c r="AD15" s="305">
        <v>-963183</v>
      </c>
    </row>
    <row r="16" spans="2:30" x14ac:dyDescent="0.25">
      <c r="B16" s="29" t="s">
        <v>259</v>
      </c>
      <c r="C16" s="230">
        <v>-158326</v>
      </c>
      <c r="D16" s="13">
        <v>-116014</v>
      </c>
      <c r="E16" s="230">
        <v>-445807</v>
      </c>
      <c r="F16" s="13">
        <v>-288676</v>
      </c>
      <c r="H16" s="230">
        <v>-95237</v>
      </c>
      <c r="I16" s="230">
        <v>-138924</v>
      </c>
      <c r="J16" s="13">
        <v>-53320</v>
      </c>
      <c r="K16" s="13">
        <v>-288676</v>
      </c>
      <c r="L16" s="13">
        <v>-74257</v>
      </c>
      <c r="M16" s="13">
        <v>-72719</v>
      </c>
      <c r="N16" s="13">
        <v>-25686</v>
      </c>
      <c r="O16" s="13">
        <v>-163467</v>
      </c>
      <c r="P16" s="13">
        <v>-26587</v>
      </c>
      <c r="Q16" s="13">
        <v>-47184</v>
      </c>
      <c r="R16" s="13">
        <v>-26833</v>
      </c>
      <c r="S16" s="13">
        <v>-290750</v>
      </c>
      <c r="T16" s="13">
        <v>-72112</v>
      </c>
      <c r="U16" s="13">
        <v>-75190</v>
      </c>
      <c r="V16" s="13">
        <v>-50696</v>
      </c>
      <c r="W16" s="13">
        <v>-183386</v>
      </c>
      <c r="X16" s="13">
        <v>-54604</v>
      </c>
      <c r="Y16" s="13">
        <v>-28059</v>
      </c>
      <c r="Z16" s="13">
        <v>-19065</v>
      </c>
      <c r="AA16" s="13">
        <v>-146652</v>
      </c>
      <c r="AB16" s="13">
        <v>-41665</v>
      </c>
      <c r="AC16" s="13">
        <v>-26846</v>
      </c>
      <c r="AD16" s="13">
        <v>-47198</v>
      </c>
    </row>
    <row r="17" spans="2:32" x14ac:dyDescent="0.25">
      <c r="B17" s="29" t="s">
        <v>260</v>
      </c>
      <c r="C17" s="241">
        <v>-346676</v>
      </c>
      <c r="D17" s="33">
        <v>-271124</v>
      </c>
      <c r="E17" s="241">
        <v>-946938</v>
      </c>
      <c r="F17" s="33">
        <v>-920533</v>
      </c>
      <c r="H17" s="241">
        <v>-157339</v>
      </c>
      <c r="I17" s="241">
        <v>-223989</v>
      </c>
      <c r="J17" s="33">
        <v>-218934</v>
      </c>
      <c r="K17" s="33">
        <v>-920533</v>
      </c>
      <c r="L17" s="33">
        <v>-219681</v>
      </c>
      <c r="M17" s="33">
        <v>-197713</v>
      </c>
      <c r="N17" s="33">
        <v>-229522</v>
      </c>
      <c r="O17" s="33">
        <v>-848388</v>
      </c>
      <c r="P17" s="33">
        <v>-212305</v>
      </c>
      <c r="Q17" s="33">
        <v>-218694</v>
      </c>
      <c r="R17" s="33">
        <v>-208742</v>
      </c>
      <c r="S17" s="33">
        <v>-835956</v>
      </c>
      <c r="T17" s="33">
        <v>-184001</v>
      </c>
      <c r="U17" s="33">
        <v>-212166</v>
      </c>
      <c r="V17" s="33">
        <v>-198456</v>
      </c>
      <c r="W17" s="33">
        <v>-754739</v>
      </c>
      <c r="X17" s="33">
        <v>-200554</v>
      </c>
      <c r="Y17" s="33">
        <f>Y18- SUM(Y15:Y16)</f>
        <v>-199300</v>
      </c>
      <c r="Z17" s="33">
        <f t="shared" ref="Z17:AD17" si="0">Z18- SUM(Z15:Z16)</f>
        <v>-136368</v>
      </c>
      <c r="AA17" s="33">
        <f t="shared" si="0"/>
        <v>-676833</v>
      </c>
      <c r="AB17" s="33">
        <f t="shared" si="0"/>
        <v>-157797</v>
      </c>
      <c r="AC17" s="33">
        <f t="shared" si="0"/>
        <v>-181438</v>
      </c>
      <c r="AD17" s="33">
        <f t="shared" si="0"/>
        <v>-134717</v>
      </c>
    </row>
    <row r="18" spans="2:32" x14ac:dyDescent="0.25">
      <c r="B18" s="12"/>
      <c r="C18" s="234">
        <v>-1514355</v>
      </c>
      <c r="D18" s="15">
        <f>SUM(D15:D17)</f>
        <v>-1099903</v>
      </c>
      <c r="E18" s="234">
        <v>-4823132</v>
      </c>
      <c r="F18" s="15">
        <v>-3458773</v>
      </c>
      <c r="H18" s="234">
        <v>-1242371</v>
      </c>
      <c r="I18" s="234">
        <v>-1133972</v>
      </c>
      <c r="J18" s="15">
        <v>-932434</v>
      </c>
      <c r="K18" s="15">
        <v>-3458773</v>
      </c>
      <c r="L18" s="15">
        <v>-953588</v>
      </c>
      <c r="M18" s="15">
        <v>-733599</v>
      </c>
      <c r="N18" s="15">
        <v>-669190</v>
      </c>
      <c r="O18" s="15">
        <v>-3765994</v>
      </c>
      <c r="P18" s="15">
        <v>-882837</v>
      </c>
      <c r="Q18" s="15">
        <v>-1013824</v>
      </c>
      <c r="R18" s="15">
        <v>-981097</v>
      </c>
      <c r="S18" s="15">
        <v>-5518238</v>
      </c>
      <c r="T18" s="15">
        <v>-1575181</v>
      </c>
      <c r="U18" s="15">
        <v>-1280658</v>
      </c>
      <c r="V18" s="15">
        <v>-1213884</v>
      </c>
      <c r="W18" s="15">
        <v>-5647624</v>
      </c>
      <c r="X18" s="15">
        <v>-1855489</v>
      </c>
      <c r="Y18" s="15">
        <v>-1228827</v>
      </c>
      <c r="Z18" s="15">
        <v>-1183739</v>
      </c>
      <c r="AA18" s="15">
        <v>-5048921</v>
      </c>
      <c r="AB18" s="15">
        <v>-1317709</v>
      </c>
      <c r="AC18" s="15">
        <v>-1128534</v>
      </c>
      <c r="AD18" s="15">
        <v>-1145098</v>
      </c>
      <c r="AF18" s="109"/>
    </row>
    <row r="19" spans="2:32" x14ac:dyDescent="0.25">
      <c r="B19" s="12"/>
      <c r="C19" s="230"/>
      <c r="D19" s="13"/>
      <c r="E19" s="230"/>
      <c r="F19" s="13"/>
      <c r="H19" s="230"/>
      <c r="I19" s="230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F19" s="51"/>
    </row>
    <row r="20" spans="2:32" x14ac:dyDescent="0.25">
      <c r="B20" s="12" t="s">
        <v>261</v>
      </c>
      <c r="C20" s="234">
        <f>C18+C12</f>
        <v>459623</v>
      </c>
      <c r="D20" s="234">
        <f>D18+D12</f>
        <v>596006</v>
      </c>
      <c r="E20" s="234">
        <v>2402677</v>
      </c>
      <c r="F20" s="15">
        <v>2650193</v>
      </c>
      <c r="H20" s="234">
        <v>554169</v>
      </c>
      <c r="I20" s="234">
        <v>618465</v>
      </c>
      <c r="J20" s="15">
        <v>770420</v>
      </c>
      <c r="K20" s="15">
        <v>2650193</v>
      </c>
      <c r="L20" s="15">
        <v>639061</v>
      </c>
      <c r="M20" s="15">
        <v>683696</v>
      </c>
      <c r="N20" s="15">
        <v>733923</v>
      </c>
      <c r="O20" s="15">
        <v>2994748</v>
      </c>
      <c r="P20" s="15">
        <v>737984</v>
      </c>
      <c r="Q20" s="15">
        <v>618444</v>
      </c>
      <c r="R20" s="15">
        <v>774943</v>
      </c>
      <c r="S20" s="15">
        <v>2630214</v>
      </c>
      <c r="T20" s="15">
        <v>343523</v>
      </c>
      <c r="U20" s="15">
        <v>769055</v>
      </c>
      <c r="V20" s="15">
        <v>910280</v>
      </c>
      <c r="W20" s="15">
        <v>2663488</v>
      </c>
      <c r="X20" s="15">
        <v>513737</v>
      </c>
      <c r="Y20" s="15">
        <v>716740</v>
      </c>
      <c r="Z20" s="15">
        <v>761787</v>
      </c>
      <c r="AA20" s="15">
        <v>2307167</v>
      </c>
      <c r="AB20" s="15">
        <v>660969</v>
      </c>
      <c r="AC20" s="15">
        <v>335197</v>
      </c>
      <c r="AD20" s="15">
        <v>729337</v>
      </c>
    </row>
    <row r="21" spans="2:32" x14ac:dyDescent="0.25">
      <c r="B21" s="10"/>
      <c r="C21" s="230"/>
      <c r="D21" s="13"/>
      <c r="E21" s="230"/>
      <c r="F21" s="13"/>
      <c r="H21" s="230"/>
      <c r="I21" s="230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</row>
    <row r="22" spans="2:32" x14ac:dyDescent="0.25">
      <c r="B22" s="12" t="s">
        <v>262</v>
      </c>
      <c r="C22" s="230"/>
      <c r="D22" s="13"/>
      <c r="E22" s="230"/>
      <c r="F22" s="13"/>
      <c r="H22" s="230"/>
      <c r="I22" s="230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</row>
    <row r="23" spans="2:32" x14ac:dyDescent="0.25">
      <c r="B23" s="10" t="s">
        <v>86</v>
      </c>
      <c r="C23" s="230">
        <v>-1663</v>
      </c>
      <c r="D23" s="13">
        <v>4299</v>
      </c>
      <c r="E23" s="230">
        <v>-3426</v>
      </c>
      <c r="F23" s="13">
        <v>3725</v>
      </c>
      <c r="H23" s="230">
        <v>-302</v>
      </c>
      <c r="I23" s="230">
        <v>-599</v>
      </c>
      <c r="J23" s="13">
        <v>-862</v>
      </c>
      <c r="K23" s="13">
        <v>3725</v>
      </c>
      <c r="L23" s="13">
        <v>-2000</v>
      </c>
      <c r="M23" s="13">
        <v>-2131</v>
      </c>
      <c r="N23" s="13">
        <v>3557</v>
      </c>
      <c r="O23" s="13">
        <v>-4666</v>
      </c>
      <c r="P23" s="13">
        <v>-772</v>
      </c>
      <c r="Q23" s="13">
        <v>221</v>
      </c>
      <c r="R23" s="13">
        <v>75</v>
      </c>
      <c r="S23" s="13">
        <v>-531</v>
      </c>
      <c r="T23" s="13">
        <v>-884</v>
      </c>
      <c r="U23" s="13">
        <v>-868</v>
      </c>
      <c r="V23" s="13">
        <v>1173</v>
      </c>
      <c r="W23" s="13">
        <v>-13497</v>
      </c>
      <c r="X23" s="13">
        <v>-7593</v>
      </c>
      <c r="Y23" s="13">
        <v>-6691</v>
      </c>
      <c r="Z23" s="13">
        <v>1112</v>
      </c>
      <c r="AA23" s="13">
        <v>-11054</v>
      </c>
      <c r="AB23" s="13">
        <v>4130</v>
      </c>
      <c r="AC23" s="13">
        <v>-12754</v>
      </c>
      <c r="AD23" s="13">
        <v>-3543</v>
      </c>
    </row>
    <row r="24" spans="2:32" x14ac:dyDescent="0.25">
      <c r="B24" s="10" t="s">
        <v>263</v>
      </c>
      <c r="C24" s="230">
        <v>-58349</v>
      </c>
      <c r="D24" s="13">
        <v>-31833</v>
      </c>
      <c r="E24" s="230">
        <v>-184965</v>
      </c>
      <c r="F24" s="13">
        <v>-171204</v>
      </c>
      <c r="H24" s="230">
        <v>-46533</v>
      </c>
      <c r="I24" s="230">
        <v>-39146</v>
      </c>
      <c r="J24" s="13">
        <v>-40937</v>
      </c>
      <c r="K24" s="13">
        <v>-171204</v>
      </c>
      <c r="L24" s="13">
        <v>-56674</v>
      </c>
      <c r="M24" s="13">
        <v>-42528</v>
      </c>
      <c r="N24" s="13">
        <v>-40244</v>
      </c>
      <c r="O24" s="13">
        <v>-146571</v>
      </c>
      <c r="P24" s="13">
        <v>-31390</v>
      </c>
      <c r="Q24" s="13">
        <v>-31593</v>
      </c>
      <c r="R24" s="13">
        <v>-29569</v>
      </c>
      <c r="S24" s="13">
        <v>-124583</v>
      </c>
      <c r="T24" s="13">
        <v>-24884</v>
      </c>
      <c r="U24" s="13">
        <v>-40660</v>
      </c>
      <c r="V24" s="13">
        <v>-32666</v>
      </c>
      <c r="W24" s="13">
        <v>-107367</v>
      </c>
      <c r="X24" s="13">
        <v>-29931</v>
      </c>
      <c r="Y24" s="13">
        <v>-6092</v>
      </c>
      <c r="Z24" s="13">
        <v>-39872</v>
      </c>
      <c r="AA24" s="13">
        <v>-109480</v>
      </c>
      <c r="AB24" s="13">
        <v>-23425</v>
      </c>
      <c r="AC24" s="13">
        <v>-6986</v>
      </c>
      <c r="AD24" s="13">
        <v>-42359</v>
      </c>
    </row>
    <row r="25" spans="2:32" x14ac:dyDescent="0.25">
      <c r="B25" s="10" t="s">
        <v>264</v>
      </c>
      <c r="C25" s="13">
        <v>0</v>
      </c>
      <c r="D25" s="13">
        <v>0</v>
      </c>
      <c r="E25" s="13">
        <v>0</v>
      </c>
      <c r="F25" s="13">
        <v>0</v>
      </c>
      <c r="H25" s="13">
        <v>0</v>
      </c>
      <c r="I25" s="230"/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39">
        <v>-258</v>
      </c>
      <c r="AB25" s="13">
        <v>0</v>
      </c>
      <c r="AC25" s="13">
        <v>0</v>
      </c>
      <c r="AD25" s="13">
        <v>0</v>
      </c>
    </row>
    <row r="26" spans="2:32" x14ac:dyDescent="0.25">
      <c r="B26" s="10" t="s">
        <v>265</v>
      </c>
      <c r="C26" s="230">
        <v>193289</v>
      </c>
      <c r="D26" s="13">
        <v>-40258</v>
      </c>
      <c r="E26" s="230">
        <v>-79887</v>
      </c>
      <c r="F26" s="13">
        <v>-107206</v>
      </c>
      <c r="H26" s="230">
        <v>-24028</v>
      </c>
      <c r="I26" s="230">
        <v>-223857</v>
      </c>
      <c r="J26" s="13">
        <v>-25291</v>
      </c>
      <c r="K26" s="13">
        <v>-107206</v>
      </c>
      <c r="L26" s="13">
        <v>26591</v>
      </c>
      <c r="M26" s="13">
        <v>-65392</v>
      </c>
      <c r="N26" s="13">
        <v>12424</v>
      </c>
      <c r="O26" s="13">
        <v>-220940</v>
      </c>
      <c r="P26" s="13">
        <v>-8258</v>
      </c>
      <c r="Q26" s="13">
        <v>-63618</v>
      </c>
      <c r="R26" s="13">
        <v>-77203</v>
      </c>
      <c r="S26" s="13">
        <v>-343805</v>
      </c>
      <c r="T26" s="13">
        <v>-74008</v>
      </c>
      <c r="U26" s="13">
        <v>-164973</v>
      </c>
      <c r="V26" s="13">
        <v>-72199</v>
      </c>
      <c r="W26" s="13">
        <v>-201297</v>
      </c>
      <c r="X26" s="13">
        <v>-63800</v>
      </c>
      <c r="Y26" s="13">
        <v>-55745</v>
      </c>
      <c r="Z26" s="13">
        <v>-27623</v>
      </c>
      <c r="AA26" s="13">
        <v>-178446</v>
      </c>
      <c r="AB26" s="13">
        <v>-68773</v>
      </c>
      <c r="AC26" s="13">
        <v>-40103</v>
      </c>
      <c r="AD26" s="13">
        <v>-53244</v>
      </c>
    </row>
    <row r="27" spans="2:32" x14ac:dyDescent="0.25">
      <c r="B27" s="20" t="s">
        <v>72</v>
      </c>
      <c r="C27" s="230">
        <v>133712</v>
      </c>
      <c r="D27" s="13">
        <v>0</v>
      </c>
      <c r="E27" s="230">
        <v>133712</v>
      </c>
      <c r="F27" s="13">
        <v>3180531</v>
      </c>
      <c r="H27" s="230">
        <v>0</v>
      </c>
      <c r="I27" s="230"/>
      <c r="J27" s="183">
        <v>0</v>
      </c>
      <c r="K27" s="13">
        <v>3180531</v>
      </c>
      <c r="L27" s="13">
        <v>3137542</v>
      </c>
      <c r="M27" s="13">
        <v>0</v>
      </c>
      <c r="N27" s="13">
        <v>0</v>
      </c>
      <c r="O27" s="13">
        <v>318795</v>
      </c>
      <c r="P27" s="13">
        <v>0</v>
      </c>
      <c r="Q27" s="13" t="s">
        <v>55</v>
      </c>
      <c r="R27" s="13" t="s">
        <v>55</v>
      </c>
      <c r="S27" s="13" t="s">
        <v>55</v>
      </c>
      <c r="T27" s="13" t="s">
        <v>55</v>
      </c>
      <c r="U27" s="13" t="s">
        <v>55</v>
      </c>
      <c r="V27" s="13" t="s">
        <v>55</v>
      </c>
      <c r="W27" s="13" t="s">
        <v>55</v>
      </c>
      <c r="X27" s="13" t="s">
        <v>55</v>
      </c>
      <c r="Y27" s="13" t="s">
        <v>55</v>
      </c>
      <c r="Z27" s="13" t="s">
        <v>55</v>
      </c>
      <c r="AA27" s="13" t="s">
        <v>55</v>
      </c>
      <c r="AB27" s="13" t="s">
        <v>55</v>
      </c>
      <c r="AC27" s="13" t="s">
        <v>55</v>
      </c>
      <c r="AD27" s="13" t="s">
        <v>55</v>
      </c>
    </row>
    <row r="28" spans="2:32" x14ac:dyDescent="0.25">
      <c r="B28" s="20"/>
      <c r="C28" s="232">
        <v>266989</v>
      </c>
      <c r="D28" s="97">
        <f>SUM(D23:D27)</f>
        <v>-67792</v>
      </c>
      <c r="E28" s="232">
        <v>-134566</v>
      </c>
      <c r="F28" s="97">
        <v>2905846</v>
      </c>
      <c r="H28" s="232">
        <v>-70863</v>
      </c>
      <c r="I28" s="232">
        <v>-263602</v>
      </c>
      <c r="J28" s="97">
        <v>-67090</v>
      </c>
      <c r="K28" s="97">
        <v>2905846</v>
      </c>
      <c r="L28" s="97">
        <v>3105459</v>
      </c>
      <c r="M28" s="97">
        <v>-110051</v>
      </c>
      <c r="N28" s="97">
        <v>-24263</v>
      </c>
      <c r="O28" s="97">
        <v>-53382</v>
      </c>
      <c r="P28" s="97">
        <f>SUM(P23:P27)</f>
        <v>-40420</v>
      </c>
      <c r="Q28" s="97">
        <v>-94990</v>
      </c>
      <c r="R28" s="97">
        <v>-106697</v>
      </c>
      <c r="S28" s="97">
        <v>-468919</v>
      </c>
      <c r="T28" s="97">
        <v>-99776</v>
      </c>
      <c r="U28" s="97">
        <v>-206501</v>
      </c>
      <c r="V28" s="97">
        <v>-103692</v>
      </c>
      <c r="W28" s="97">
        <v>-322161</v>
      </c>
      <c r="X28" s="97">
        <v>-101324</v>
      </c>
      <c r="Y28" s="97">
        <v>-68528</v>
      </c>
      <c r="Z28" s="97">
        <v>-66383</v>
      </c>
      <c r="AA28" s="97">
        <v>-299238</v>
      </c>
      <c r="AB28" s="97">
        <v>-88068</v>
      </c>
      <c r="AC28" s="97">
        <v>-59843</v>
      </c>
      <c r="AD28" s="97">
        <v>-99146</v>
      </c>
    </row>
    <row r="29" spans="2:32" x14ac:dyDescent="0.25">
      <c r="B29" s="20"/>
      <c r="C29" s="13">
        <v>0</v>
      </c>
      <c r="D29" s="13">
        <v>0</v>
      </c>
      <c r="E29" s="13"/>
      <c r="F29" s="13"/>
      <c r="H29" s="13"/>
      <c r="I29" s="230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</row>
    <row r="30" spans="2:32" x14ac:dyDescent="0.25">
      <c r="B30" s="20" t="s">
        <v>266</v>
      </c>
      <c r="C30" s="13">
        <v>0</v>
      </c>
      <c r="D30" s="13">
        <v>0</v>
      </c>
      <c r="E30" s="13">
        <v>0</v>
      </c>
      <c r="F30" s="13">
        <v>0</v>
      </c>
      <c r="H30" s="13">
        <v>0</v>
      </c>
      <c r="I30" s="230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 t="s">
        <v>55</v>
      </c>
      <c r="T30" s="13" t="s">
        <v>55</v>
      </c>
      <c r="U30" s="13" t="s">
        <v>55</v>
      </c>
      <c r="V30" s="13" t="s">
        <v>55</v>
      </c>
      <c r="W30" s="13">
        <v>1031809</v>
      </c>
      <c r="X30" s="13">
        <v>122208</v>
      </c>
      <c r="Y30" s="13">
        <v>909601</v>
      </c>
      <c r="Z30" s="13" t="s">
        <v>55</v>
      </c>
      <c r="AA30" s="13" t="s">
        <v>55</v>
      </c>
      <c r="AB30" s="13" t="s">
        <v>55</v>
      </c>
      <c r="AC30" s="13" t="s">
        <v>55</v>
      </c>
      <c r="AD30" s="13" t="s">
        <v>55</v>
      </c>
    </row>
    <row r="31" spans="2:32" x14ac:dyDescent="0.25">
      <c r="B31" s="20" t="s">
        <v>267</v>
      </c>
      <c r="C31" s="13">
        <v>0</v>
      </c>
      <c r="D31" s="13">
        <v>0</v>
      </c>
      <c r="E31" s="13">
        <v>0</v>
      </c>
      <c r="F31" s="13">
        <v>0</v>
      </c>
      <c r="H31" s="13">
        <v>0</v>
      </c>
      <c r="I31" s="230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 t="s">
        <v>55</v>
      </c>
      <c r="T31" s="13" t="s">
        <v>55</v>
      </c>
      <c r="U31" s="13" t="s">
        <v>55</v>
      </c>
      <c r="V31" s="13" t="s">
        <v>55</v>
      </c>
      <c r="W31" s="13">
        <v>214955</v>
      </c>
      <c r="X31" s="13" t="s">
        <v>55</v>
      </c>
      <c r="Y31" s="13">
        <v>211247</v>
      </c>
      <c r="Z31" s="13">
        <v>5816</v>
      </c>
      <c r="AA31" s="13">
        <v>502108</v>
      </c>
      <c r="AB31" s="13" t="s">
        <v>55</v>
      </c>
      <c r="AC31" s="13">
        <v>479703</v>
      </c>
      <c r="AD31" s="13" t="s">
        <v>55</v>
      </c>
    </row>
    <row r="32" spans="2:32" x14ac:dyDescent="0.25">
      <c r="B32" s="20" t="s">
        <v>268</v>
      </c>
      <c r="C32" s="230">
        <v>-34635</v>
      </c>
      <c r="D32" s="13">
        <v>-83007</v>
      </c>
      <c r="E32" s="230">
        <v>-141492</v>
      </c>
      <c r="F32" s="13">
        <v>-121701</v>
      </c>
      <c r="H32" s="230">
        <v>-35788</v>
      </c>
      <c r="I32" s="230">
        <v>-32835</v>
      </c>
      <c r="J32" s="13">
        <v>-38234</v>
      </c>
      <c r="K32" s="13">
        <v>-121701</v>
      </c>
      <c r="L32" s="13">
        <v>-30430</v>
      </c>
      <c r="M32" s="13">
        <v>-15905</v>
      </c>
      <c r="N32" s="13">
        <v>7641</v>
      </c>
      <c r="O32" s="13">
        <v>141354</v>
      </c>
      <c r="P32" s="13">
        <v>12353</v>
      </c>
      <c r="Q32" s="13">
        <v>25532</v>
      </c>
      <c r="R32" s="13">
        <v>69506</v>
      </c>
      <c r="S32" s="13">
        <v>519345</v>
      </c>
      <c r="T32" s="13">
        <v>175118</v>
      </c>
      <c r="U32" s="13">
        <v>217940</v>
      </c>
      <c r="V32" s="13">
        <v>56080</v>
      </c>
      <c r="W32" s="13">
        <v>-305756</v>
      </c>
      <c r="X32" s="13">
        <v>178884</v>
      </c>
      <c r="Y32" s="13">
        <v>-119347</v>
      </c>
      <c r="Z32" s="13">
        <v>-3493</v>
      </c>
      <c r="AA32" s="13">
        <v>-136548</v>
      </c>
      <c r="AB32" s="13">
        <v>-33684</v>
      </c>
      <c r="AC32" s="13">
        <v>-7852</v>
      </c>
      <c r="AD32" s="13">
        <v>5457</v>
      </c>
    </row>
    <row r="33" spans="2:32" ht="25.5" x14ac:dyDescent="0.25">
      <c r="B33" s="21" t="s">
        <v>269</v>
      </c>
      <c r="C33" s="232">
        <f>C20+C28+C32</f>
        <v>691977</v>
      </c>
      <c r="D33" s="232">
        <f>D20+D28+D32</f>
        <v>445207</v>
      </c>
      <c r="E33" s="232">
        <v>2126619</v>
      </c>
      <c r="F33" s="97">
        <v>5434338</v>
      </c>
      <c r="H33" s="232">
        <v>447518</v>
      </c>
      <c r="I33" s="232">
        <v>322028</v>
      </c>
      <c r="J33" s="97">
        <v>665096</v>
      </c>
      <c r="K33" s="97">
        <v>5434338</v>
      </c>
      <c r="L33" s="97">
        <v>3714090</v>
      </c>
      <c r="M33" s="97">
        <v>557740</v>
      </c>
      <c r="N33" s="97">
        <v>717301</v>
      </c>
      <c r="O33" s="97">
        <v>3082720</v>
      </c>
      <c r="P33" s="97">
        <v>709917</v>
      </c>
      <c r="Q33" s="97">
        <v>548986</v>
      </c>
      <c r="R33" s="97">
        <v>737752</v>
      </c>
      <c r="S33" s="97">
        <v>2680640</v>
      </c>
      <c r="T33" s="97">
        <v>418865</v>
      </c>
      <c r="U33" s="97">
        <v>780494</v>
      </c>
      <c r="V33" s="97">
        <v>862668</v>
      </c>
      <c r="W33" s="97">
        <v>3282335</v>
      </c>
      <c r="X33" s="97">
        <v>713505</v>
      </c>
      <c r="Y33" s="97">
        <v>1649713</v>
      </c>
      <c r="Z33" s="97">
        <v>697727</v>
      </c>
      <c r="AA33" s="97">
        <v>2373489</v>
      </c>
      <c r="AB33" s="97">
        <v>539217</v>
      </c>
      <c r="AC33" s="97">
        <v>747205</v>
      </c>
      <c r="AD33" s="97">
        <v>635648</v>
      </c>
    </row>
    <row r="34" spans="2:32" x14ac:dyDescent="0.25">
      <c r="B34" s="10"/>
      <c r="C34" s="230"/>
      <c r="D34" s="13"/>
      <c r="E34" s="230"/>
      <c r="F34" s="13"/>
      <c r="H34" s="230"/>
      <c r="I34" s="230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</row>
    <row r="35" spans="2:32" x14ac:dyDescent="0.25">
      <c r="B35" s="10" t="s">
        <v>270</v>
      </c>
      <c r="C35" s="230">
        <v>63334</v>
      </c>
      <c r="D35" s="13">
        <v>104865</v>
      </c>
      <c r="E35" s="230">
        <v>204305</v>
      </c>
      <c r="F35" s="13">
        <v>402201</v>
      </c>
      <c r="H35" s="230">
        <v>45387</v>
      </c>
      <c r="I35" s="230">
        <v>63963</v>
      </c>
      <c r="J35" s="13">
        <v>31621</v>
      </c>
      <c r="K35" s="13">
        <v>402201</v>
      </c>
      <c r="L35" s="13">
        <v>129762</v>
      </c>
      <c r="M35" s="13">
        <v>127934</v>
      </c>
      <c r="N35" s="13">
        <v>81867</v>
      </c>
      <c r="O35" s="13">
        <v>658371</v>
      </c>
      <c r="P35" s="13">
        <v>179780</v>
      </c>
      <c r="Q35" s="13">
        <v>310387</v>
      </c>
      <c r="R35" s="13">
        <v>173259</v>
      </c>
      <c r="S35" s="13">
        <v>604032</v>
      </c>
      <c r="T35" s="13">
        <v>178240</v>
      </c>
      <c r="U35" s="13">
        <v>113292</v>
      </c>
      <c r="V35" s="13">
        <v>897909</v>
      </c>
      <c r="W35" s="13">
        <v>138033</v>
      </c>
      <c r="X35" s="13">
        <v>73753</v>
      </c>
      <c r="Y35" s="13">
        <v>1076073</v>
      </c>
      <c r="Z35" s="13">
        <v>22970</v>
      </c>
      <c r="AA35" s="13">
        <v>1890015</v>
      </c>
      <c r="AB35" s="13">
        <v>31380</v>
      </c>
      <c r="AC35" s="13">
        <v>517292</v>
      </c>
      <c r="AD35" s="13">
        <v>1341869</v>
      </c>
    </row>
    <row r="36" spans="2:32" x14ac:dyDescent="0.25">
      <c r="B36" s="10" t="s">
        <v>271</v>
      </c>
      <c r="C36" s="241">
        <v>-97159</v>
      </c>
      <c r="D36" s="33">
        <v>-326514</v>
      </c>
      <c r="E36" s="241">
        <v>-279012</v>
      </c>
      <c r="F36" s="33">
        <v>-846586</v>
      </c>
      <c r="H36" s="241">
        <v>-72669</v>
      </c>
      <c r="I36" s="241">
        <v>-62009</v>
      </c>
      <c r="J36" s="33">
        <v>-47175</v>
      </c>
      <c r="K36" s="33">
        <v>-846586</v>
      </c>
      <c r="L36" s="33">
        <v>-93386</v>
      </c>
      <c r="M36" s="33">
        <v>-318294</v>
      </c>
      <c r="N36" s="33">
        <v>-150619</v>
      </c>
      <c r="O36" s="33">
        <v>-754208</v>
      </c>
      <c r="P36" s="33">
        <v>-287047</v>
      </c>
      <c r="Q36" s="33">
        <v>-295618</v>
      </c>
      <c r="R36" s="33">
        <v>-167447</v>
      </c>
      <c r="S36" s="33">
        <v>-1081323</v>
      </c>
      <c r="T36" s="33">
        <v>-325315</v>
      </c>
      <c r="U36" s="33">
        <v>-648048</v>
      </c>
      <c r="V36" s="33">
        <v>-601028</v>
      </c>
      <c r="W36" s="33">
        <v>-2298743</v>
      </c>
      <c r="X36" s="33">
        <v>-1216053</v>
      </c>
      <c r="Y36" s="33">
        <v>-647878</v>
      </c>
      <c r="Z36" s="33">
        <v>-1220217</v>
      </c>
      <c r="AA36" s="33">
        <v>-2783844</v>
      </c>
      <c r="AB36" s="33">
        <v>-526859</v>
      </c>
      <c r="AC36" s="33">
        <v>-650994</v>
      </c>
      <c r="AD36" s="33">
        <v>-2031542</v>
      </c>
    </row>
    <row r="37" spans="2:32" x14ac:dyDescent="0.25">
      <c r="B37" s="10"/>
      <c r="C37" s="234">
        <v>-33825</v>
      </c>
      <c r="D37" s="15">
        <f>SUM(D35:D36)</f>
        <v>-221649</v>
      </c>
      <c r="E37" s="234">
        <v>-74707</v>
      </c>
      <c r="F37" s="15">
        <v>-444385</v>
      </c>
      <c r="H37" s="234">
        <v>-27282</v>
      </c>
      <c r="I37" s="234">
        <v>1954</v>
      </c>
      <c r="J37" s="15">
        <v>-15554</v>
      </c>
      <c r="K37" s="15">
        <v>-444385</v>
      </c>
      <c r="L37" s="15">
        <v>36376</v>
      </c>
      <c r="M37" s="15">
        <f>M35+M36</f>
        <v>-190360</v>
      </c>
      <c r="N37" s="15">
        <f t="shared" ref="N37:AD37" si="1">N35+N36</f>
        <v>-68752</v>
      </c>
      <c r="O37" s="15">
        <v>-95837</v>
      </c>
      <c r="P37" s="15">
        <v>-107267</v>
      </c>
      <c r="Q37" s="15">
        <f t="shared" si="1"/>
        <v>14769</v>
      </c>
      <c r="R37" s="15">
        <f t="shared" si="1"/>
        <v>5812</v>
      </c>
      <c r="S37" s="15">
        <f t="shared" si="1"/>
        <v>-477291</v>
      </c>
      <c r="T37" s="15">
        <f t="shared" si="1"/>
        <v>-147075</v>
      </c>
      <c r="U37" s="15">
        <f t="shared" si="1"/>
        <v>-534756</v>
      </c>
      <c r="V37" s="15">
        <f t="shared" si="1"/>
        <v>296881</v>
      </c>
      <c r="W37" s="15">
        <f t="shared" si="1"/>
        <v>-2160710</v>
      </c>
      <c r="X37" s="15">
        <f t="shared" si="1"/>
        <v>-1142300</v>
      </c>
      <c r="Y37" s="15">
        <f t="shared" si="1"/>
        <v>428195</v>
      </c>
      <c r="Z37" s="15">
        <f t="shared" si="1"/>
        <v>-1197247</v>
      </c>
      <c r="AA37" s="15">
        <f t="shared" si="1"/>
        <v>-893829</v>
      </c>
      <c r="AB37" s="15">
        <f t="shared" si="1"/>
        <v>-495479</v>
      </c>
      <c r="AC37" s="15">
        <f t="shared" si="1"/>
        <v>-133702</v>
      </c>
      <c r="AD37" s="15">
        <f t="shared" si="1"/>
        <v>-689673</v>
      </c>
    </row>
    <row r="38" spans="2:32" x14ac:dyDescent="0.25">
      <c r="B38" s="10"/>
      <c r="C38" s="234"/>
      <c r="D38" s="15"/>
      <c r="E38" s="234"/>
      <c r="F38" s="15"/>
      <c r="H38" s="234"/>
      <c r="I38" s="234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</row>
    <row r="39" spans="2:32" ht="25.5" x14ac:dyDescent="0.25">
      <c r="B39" s="12" t="s">
        <v>272</v>
      </c>
      <c r="C39" s="242">
        <f>C33+C37</f>
        <v>658152</v>
      </c>
      <c r="D39" s="242">
        <f>D33+D37</f>
        <v>223558</v>
      </c>
      <c r="E39" s="242">
        <v>2051912</v>
      </c>
      <c r="F39" s="112">
        <v>4989953</v>
      </c>
      <c r="H39" s="242">
        <v>420236</v>
      </c>
      <c r="I39" s="242">
        <v>323982</v>
      </c>
      <c r="J39" s="112">
        <v>649542</v>
      </c>
      <c r="K39" s="112">
        <v>4989953</v>
      </c>
      <c r="L39" s="112">
        <v>3750466</v>
      </c>
      <c r="M39" s="112">
        <v>367380</v>
      </c>
      <c r="N39" s="112">
        <f t="shared" ref="N39:W39" si="2">N37+N33</f>
        <v>648549</v>
      </c>
      <c r="O39" s="110">
        <v>2986883</v>
      </c>
      <c r="P39" s="110">
        <v>602650</v>
      </c>
      <c r="Q39" s="112">
        <f t="shared" si="2"/>
        <v>563755</v>
      </c>
      <c r="R39" s="112">
        <f t="shared" si="2"/>
        <v>743564</v>
      </c>
      <c r="S39" s="112">
        <f t="shared" si="2"/>
        <v>2203349</v>
      </c>
      <c r="T39" s="112">
        <f t="shared" si="2"/>
        <v>271790</v>
      </c>
      <c r="U39" s="112">
        <f t="shared" si="2"/>
        <v>245738</v>
      </c>
      <c r="V39" s="112">
        <f t="shared" si="2"/>
        <v>1159549</v>
      </c>
      <c r="W39" s="112">
        <f t="shared" si="2"/>
        <v>1121625</v>
      </c>
      <c r="X39" s="112">
        <v>-428795</v>
      </c>
      <c r="Y39" s="112">
        <v>2077908</v>
      </c>
      <c r="Z39" s="112">
        <v>-499520</v>
      </c>
      <c r="AA39" s="112">
        <v>1479660</v>
      </c>
      <c r="AB39" s="112">
        <v>43738</v>
      </c>
      <c r="AC39" s="112">
        <v>613503</v>
      </c>
      <c r="AD39" s="112">
        <v>-54025</v>
      </c>
    </row>
    <row r="40" spans="2:32" x14ac:dyDescent="0.25">
      <c r="B40" s="10"/>
      <c r="C40" s="230">
        <v>0</v>
      </c>
      <c r="D40" s="111">
        <v>0</v>
      </c>
      <c r="E40" s="230"/>
      <c r="F40" s="111"/>
      <c r="H40" s="230"/>
      <c r="I40" s="230"/>
      <c r="J40" s="111"/>
      <c r="K40" s="111"/>
      <c r="L40" s="111"/>
      <c r="M40" s="111"/>
      <c r="N40" s="111"/>
      <c r="O40" s="13"/>
      <c r="P40" s="13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</row>
    <row r="41" spans="2:32" x14ac:dyDescent="0.25">
      <c r="B41" s="10" t="s">
        <v>273</v>
      </c>
      <c r="C41" s="230">
        <v>-4085</v>
      </c>
      <c r="D41" s="13">
        <v>-161661</v>
      </c>
      <c r="E41" s="230">
        <v>-251409</v>
      </c>
      <c r="F41" s="13">
        <v>-941014</v>
      </c>
      <c r="H41" s="230">
        <v>-47813</v>
      </c>
      <c r="I41" s="230">
        <v>-71635</v>
      </c>
      <c r="J41" s="13">
        <v>-127876</v>
      </c>
      <c r="K41" s="13">
        <v>-941014</v>
      </c>
      <c r="L41" s="13">
        <v>-668763</v>
      </c>
      <c r="M41" s="13">
        <v>-17590</v>
      </c>
      <c r="N41" s="13">
        <v>-93000</v>
      </c>
      <c r="O41" s="13">
        <v>-393533</v>
      </c>
      <c r="P41" s="13">
        <v>-70619</v>
      </c>
      <c r="Q41" s="13">
        <v>-8350</v>
      </c>
      <c r="R41" s="13">
        <v>-129177</v>
      </c>
      <c r="S41" s="13">
        <v>-199284</v>
      </c>
      <c r="T41" s="13">
        <v>-49665</v>
      </c>
      <c r="U41" s="13">
        <v>240686</v>
      </c>
      <c r="V41" s="13">
        <v>-369268</v>
      </c>
      <c r="W41" s="13">
        <v>-364000</v>
      </c>
      <c r="X41" s="13">
        <v>167592</v>
      </c>
      <c r="Y41" s="13">
        <v>-431974</v>
      </c>
      <c r="Z41" s="13">
        <v>-57463</v>
      </c>
      <c r="AA41" s="13">
        <v>-167677</v>
      </c>
      <c r="AB41" s="13">
        <v>-48182</v>
      </c>
      <c r="AC41" s="13">
        <v>-31482</v>
      </c>
      <c r="AD41" s="13">
        <v>-49649</v>
      </c>
    </row>
    <row r="42" spans="2:32" x14ac:dyDescent="0.25">
      <c r="B42" s="10" t="s">
        <v>224</v>
      </c>
      <c r="C42" s="241">
        <v>-106702</v>
      </c>
      <c r="D42" s="33">
        <v>179310</v>
      </c>
      <c r="E42" s="241">
        <v>16759</v>
      </c>
      <c r="F42" s="33">
        <v>-356626</v>
      </c>
      <c r="H42" s="241">
        <v>14077</v>
      </c>
      <c r="I42" s="241">
        <v>89773</v>
      </c>
      <c r="J42" s="33">
        <v>19611</v>
      </c>
      <c r="K42" s="33">
        <v>-356626</v>
      </c>
      <c r="L42" s="33">
        <v>-452326</v>
      </c>
      <c r="M42" s="33">
        <v>-21867</v>
      </c>
      <c r="N42" s="33">
        <v>-61743</v>
      </c>
      <c r="O42" s="33">
        <v>-190684</v>
      </c>
      <c r="P42" s="33">
        <v>-42017</v>
      </c>
      <c r="Q42" s="33">
        <v>-95919</v>
      </c>
      <c r="R42" s="33">
        <v>-4884</v>
      </c>
      <c r="S42" s="33">
        <v>81391</v>
      </c>
      <c r="T42" s="33">
        <v>29117</v>
      </c>
      <c r="U42" s="33">
        <v>103466</v>
      </c>
      <c r="V42" s="33">
        <v>23233</v>
      </c>
      <c r="W42" s="33">
        <v>113809</v>
      </c>
      <c r="X42" s="33">
        <v>50544</v>
      </c>
      <c r="Y42" s="33">
        <v>-201605</v>
      </c>
      <c r="Z42" s="33">
        <v>245610</v>
      </c>
      <c r="AA42" s="33">
        <v>-256448</v>
      </c>
      <c r="AB42" s="33">
        <v>41372</v>
      </c>
      <c r="AC42" s="33">
        <v>-175354</v>
      </c>
      <c r="AD42" s="33">
        <v>88350</v>
      </c>
    </row>
    <row r="43" spans="2:32" x14ac:dyDescent="0.25">
      <c r="B43" s="10"/>
      <c r="C43" s="234">
        <f>SUM(C41:C42)</f>
        <v>-110787</v>
      </c>
      <c r="D43" s="234">
        <f>SUM(D41:D42)</f>
        <v>17649</v>
      </c>
      <c r="E43" s="234">
        <v>234650</v>
      </c>
      <c r="F43" s="15">
        <v>-1297640</v>
      </c>
      <c r="H43" s="234">
        <v>-33736</v>
      </c>
      <c r="I43" s="234">
        <v>18138</v>
      </c>
      <c r="J43" s="15">
        <v>-108265</v>
      </c>
      <c r="K43" s="15">
        <v>-1297640</v>
      </c>
      <c r="L43" s="15">
        <v>-1121089</v>
      </c>
      <c r="M43" s="15">
        <v>-39457</v>
      </c>
      <c r="N43" s="15">
        <v>-154743</v>
      </c>
      <c r="O43" s="15">
        <v>-584217</v>
      </c>
      <c r="P43" s="15">
        <v>-112636</v>
      </c>
      <c r="Q43" s="15">
        <v>-104269</v>
      </c>
      <c r="R43" s="15">
        <v>-134061</v>
      </c>
      <c r="S43" s="15">
        <v>-117893</v>
      </c>
      <c r="T43" s="15">
        <v>-20548</v>
      </c>
      <c r="U43" s="15">
        <f>U41+U42</f>
        <v>344152</v>
      </c>
      <c r="V43" s="15">
        <f>V42+V41</f>
        <v>-346035</v>
      </c>
      <c r="W43" s="15">
        <f>W42+W41</f>
        <v>-250191</v>
      </c>
      <c r="X43" s="15">
        <f t="shared" ref="X43:AD43" si="3">X42+X41</f>
        <v>218136</v>
      </c>
      <c r="Y43" s="15">
        <f t="shared" si="3"/>
        <v>-633579</v>
      </c>
      <c r="Z43" s="15">
        <f t="shared" si="3"/>
        <v>188147</v>
      </c>
      <c r="AA43" s="15">
        <f t="shared" si="3"/>
        <v>-424125</v>
      </c>
      <c r="AB43" s="15">
        <f t="shared" si="3"/>
        <v>-6810</v>
      </c>
      <c r="AC43" s="15">
        <f t="shared" si="3"/>
        <v>-206836</v>
      </c>
      <c r="AD43" s="15">
        <f t="shared" si="3"/>
        <v>38701</v>
      </c>
    </row>
    <row r="44" spans="2:32" x14ac:dyDescent="0.25">
      <c r="B44" s="10"/>
      <c r="C44" s="241">
        <v>0</v>
      </c>
      <c r="D44" s="33">
        <v>0</v>
      </c>
      <c r="E44" s="241"/>
      <c r="F44" s="33"/>
      <c r="H44" s="241"/>
      <c r="I44" s="241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</row>
    <row r="45" spans="2:32" ht="15.75" thickBot="1" x14ac:dyDescent="0.3">
      <c r="B45" s="12" t="s">
        <v>274</v>
      </c>
      <c r="C45" s="243">
        <f>C43+C39</f>
        <v>547365</v>
      </c>
      <c r="D45" s="243">
        <f>D43+D39</f>
        <v>241207</v>
      </c>
      <c r="E45" s="243">
        <v>1817262</v>
      </c>
      <c r="F45" s="86">
        <v>3692313</v>
      </c>
      <c r="H45" s="243">
        <v>386500</v>
      </c>
      <c r="I45" s="243">
        <v>342120</v>
      </c>
      <c r="J45" s="86">
        <v>541277</v>
      </c>
      <c r="K45" s="86">
        <v>3692313</v>
      </c>
      <c r="L45" s="86">
        <v>2629377</v>
      </c>
      <c r="M45" s="86">
        <v>327923</v>
      </c>
      <c r="N45" s="86">
        <v>493806</v>
      </c>
      <c r="O45" s="86">
        <v>2402666</v>
      </c>
      <c r="P45" s="86">
        <v>490014</v>
      </c>
      <c r="Q45" s="86">
        <v>459486</v>
      </c>
      <c r="R45" s="86">
        <v>609503</v>
      </c>
      <c r="S45" s="86">
        <v>2085456</v>
      </c>
      <c r="T45" s="86">
        <v>251242</v>
      </c>
      <c r="U45" s="86">
        <v>589890</v>
      </c>
      <c r="V45" s="86">
        <v>813514</v>
      </c>
      <c r="W45" s="86">
        <v>871434</v>
      </c>
      <c r="X45" s="86">
        <v>-210659</v>
      </c>
      <c r="Y45" s="86">
        <v>1444329</v>
      </c>
      <c r="Z45" s="86">
        <v>-311373</v>
      </c>
      <c r="AA45" s="86">
        <v>1055535</v>
      </c>
      <c r="AB45" s="86">
        <v>36928</v>
      </c>
      <c r="AC45" s="86">
        <v>406667</v>
      </c>
      <c r="AD45" s="86">
        <v>-15324</v>
      </c>
    </row>
    <row r="46" spans="2:32" ht="15.75" thickTop="1" x14ac:dyDescent="0.25">
      <c r="B46" s="12" t="s">
        <v>275</v>
      </c>
      <c r="C46" s="63">
        <v>0.19</v>
      </c>
      <c r="D46" s="63">
        <v>0.08</v>
      </c>
      <c r="E46" s="244">
        <v>0.63</v>
      </c>
      <c r="F46" s="63">
        <v>1.27</v>
      </c>
      <c r="H46" s="244">
        <v>0.13</v>
      </c>
      <c r="I46" s="244">
        <v>0.12</v>
      </c>
      <c r="J46" s="63">
        <v>0.19</v>
      </c>
      <c r="K46" s="63">
        <v>1.27</v>
      </c>
      <c r="L46" s="63">
        <v>0.91</v>
      </c>
      <c r="M46" s="63">
        <v>0.11</v>
      </c>
      <c r="N46" s="63">
        <v>0.17</v>
      </c>
      <c r="O46" s="63">
        <v>0.83</v>
      </c>
      <c r="P46" s="63">
        <v>0.17</v>
      </c>
      <c r="Q46" s="63">
        <v>0.16</v>
      </c>
      <c r="R46" s="63">
        <v>0.21</v>
      </c>
      <c r="S46" s="63">
        <v>0.72</v>
      </c>
      <c r="T46" s="63">
        <v>0.09</v>
      </c>
      <c r="U46" s="63">
        <v>0.2</v>
      </c>
      <c r="V46" s="63">
        <v>0.28000000000000003</v>
      </c>
      <c r="W46" s="63">
        <v>0.3</v>
      </c>
      <c r="X46" s="140">
        <v>-7.0000000000000007E-2</v>
      </c>
      <c r="Y46" s="63">
        <v>0.5</v>
      </c>
      <c r="Z46" s="140">
        <v>-0.11</v>
      </c>
      <c r="AA46" s="63">
        <v>0.36</v>
      </c>
      <c r="AB46" s="63">
        <v>0.01</v>
      </c>
      <c r="AC46" s="63">
        <v>0.14000000000000001</v>
      </c>
      <c r="AD46" s="140">
        <v>-0.01</v>
      </c>
    </row>
    <row r="47" spans="2:32" x14ac:dyDescent="0.25"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8"/>
      <c r="AF47" s="148"/>
    </row>
    <row r="48" spans="2:32" hidden="1" x14ac:dyDescent="0.25">
      <c r="B48" s="148"/>
      <c r="C48" s="147">
        <f>SUM(C15:C17)-C18</f>
        <v>0</v>
      </c>
      <c r="D48" s="147">
        <f>SUM(D15:D17)-D18</f>
        <v>0</v>
      </c>
      <c r="E48" s="51"/>
      <c r="F48" s="51"/>
      <c r="G48" s="51"/>
      <c r="H48" s="51"/>
      <c r="I48" s="147">
        <f>SUM(J15:J17)-J18</f>
        <v>0</v>
      </c>
      <c r="J48" s="147">
        <f>SUM(K15:K17)-K18</f>
        <v>0</v>
      </c>
      <c r="K48" s="147">
        <f t="shared" ref="K48:N48" si="4">SUM(L15:L17)-L18</f>
        <v>0</v>
      </c>
      <c r="L48" s="147">
        <f t="shared" si="4"/>
        <v>0</v>
      </c>
      <c r="M48" s="147">
        <f t="shared" si="4"/>
        <v>0</v>
      </c>
      <c r="N48" s="147">
        <f t="shared" si="4"/>
        <v>0</v>
      </c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148"/>
      <c r="AE48" s="148"/>
      <c r="AF48" s="148"/>
    </row>
    <row r="49" spans="2:32" hidden="1" x14ac:dyDescent="0.25">
      <c r="B49" s="148"/>
      <c r="C49" s="147">
        <f>C12+C18-C20</f>
        <v>0</v>
      </c>
      <c r="D49" s="147">
        <f>D12+D18-D20</f>
        <v>0</v>
      </c>
      <c r="E49" s="51"/>
      <c r="F49" s="51"/>
      <c r="G49" s="51"/>
      <c r="H49" s="51"/>
      <c r="I49" s="147"/>
      <c r="J49" s="147"/>
      <c r="K49" s="147"/>
      <c r="L49" s="147"/>
      <c r="M49" s="147"/>
      <c r="N49" s="147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148"/>
      <c r="AE49" s="148"/>
      <c r="AF49" s="148"/>
    </row>
    <row r="50" spans="2:32" hidden="1" x14ac:dyDescent="0.25">
      <c r="B50" s="148"/>
      <c r="C50" s="147">
        <f>SUM(C23:C27)-C28</f>
        <v>0</v>
      </c>
      <c r="D50" s="147">
        <f>SUM(D23:D27)-D28</f>
        <v>0</v>
      </c>
      <c r="E50" s="51"/>
      <c r="F50" s="51"/>
      <c r="G50" s="51"/>
      <c r="H50" s="51"/>
      <c r="I50" s="147">
        <f>SUM(J23:J27)-J28</f>
        <v>0</v>
      </c>
      <c r="J50" s="147">
        <f>SUM(K23:K27)-K28</f>
        <v>0</v>
      </c>
      <c r="K50" s="147">
        <f t="shared" ref="K50:N50" si="5">SUM(L23:L27)-L28</f>
        <v>0</v>
      </c>
      <c r="L50" s="147">
        <f t="shared" si="5"/>
        <v>0</v>
      </c>
      <c r="M50" s="147">
        <f t="shared" si="5"/>
        <v>0</v>
      </c>
      <c r="N50" s="147">
        <f t="shared" si="5"/>
        <v>0</v>
      </c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148"/>
      <c r="AE50" s="148"/>
      <c r="AF50" s="148"/>
    </row>
    <row r="51" spans="2:32" hidden="1" x14ac:dyDescent="0.25">
      <c r="B51" s="148"/>
      <c r="C51" s="147">
        <f>C20+C28+SUM(C30:C32)-C33</f>
        <v>0</v>
      </c>
      <c r="D51" s="147">
        <f>D20+D28+SUM(D30:D32)-D33</f>
        <v>0</v>
      </c>
      <c r="E51" s="51"/>
      <c r="F51" s="51"/>
      <c r="G51" s="51"/>
      <c r="H51" s="51"/>
      <c r="I51" s="147">
        <f>J20+J28+SUM(J30:J32)-J33</f>
        <v>0</v>
      </c>
      <c r="J51" s="147">
        <f>K20+K28+SUM(K30:K32)-K33</f>
        <v>0</v>
      </c>
      <c r="K51" s="147">
        <f t="shared" ref="K51:N51" si="6">L20+L28+SUM(L30:L32)-L33</f>
        <v>0</v>
      </c>
      <c r="L51" s="147">
        <f t="shared" si="6"/>
        <v>0</v>
      </c>
      <c r="M51" s="147">
        <f t="shared" si="6"/>
        <v>0</v>
      </c>
      <c r="N51" s="147">
        <f t="shared" si="6"/>
        <v>0</v>
      </c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148"/>
      <c r="AE51" s="148"/>
      <c r="AF51" s="148"/>
    </row>
    <row r="52" spans="2:32" hidden="1" x14ac:dyDescent="0.25">
      <c r="B52" s="148"/>
      <c r="C52" s="147">
        <f t="shared" ref="C52:D52" si="7">SUM(C35:C36)-C37</f>
        <v>0</v>
      </c>
      <c r="D52" s="147">
        <f t="shared" si="7"/>
        <v>0</v>
      </c>
      <c r="E52" s="51"/>
      <c r="F52" s="51"/>
      <c r="G52" s="51"/>
      <c r="H52" s="51"/>
      <c r="I52" s="147">
        <f t="shared" ref="I52:J52" si="8">SUM(J35:J36)-J37</f>
        <v>0</v>
      </c>
      <c r="J52" s="147">
        <f t="shared" si="8"/>
        <v>0</v>
      </c>
      <c r="K52" s="147">
        <f t="shared" ref="K52:N52" si="9">SUM(L35:L36)-L37</f>
        <v>0</v>
      </c>
      <c r="L52" s="147">
        <f t="shared" si="9"/>
        <v>0</v>
      </c>
      <c r="M52" s="147">
        <f t="shared" si="9"/>
        <v>0</v>
      </c>
      <c r="N52" s="147">
        <f t="shared" si="9"/>
        <v>0</v>
      </c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148"/>
      <c r="AE52" s="148"/>
      <c r="AF52" s="148"/>
    </row>
    <row r="53" spans="2:32" hidden="1" x14ac:dyDescent="0.25">
      <c r="B53" s="148"/>
      <c r="C53" s="147">
        <f t="shared" ref="C53:D53" si="10">C33+C37-C39</f>
        <v>0</v>
      </c>
      <c r="D53" s="147">
        <f t="shared" si="10"/>
        <v>0</v>
      </c>
      <c r="E53" s="51"/>
      <c r="F53" s="51"/>
      <c r="G53" s="51"/>
      <c r="H53" s="51"/>
      <c r="I53" s="147">
        <f t="shared" ref="I53:J53" si="11">J33+J37-J39</f>
        <v>0</v>
      </c>
      <c r="J53" s="147">
        <f t="shared" si="11"/>
        <v>0</v>
      </c>
      <c r="K53" s="147">
        <f t="shared" ref="K53:N53" si="12">L33+L37-L39</f>
        <v>0</v>
      </c>
      <c r="L53" s="147">
        <f t="shared" si="12"/>
        <v>0</v>
      </c>
      <c r="M53" s="147">
        <f t="shared" si="12"/>
        <v>0</v>
      </c>
      <c r="N53" s="147">
        <f t="shared" si="12"/>
        <v>0</v>
      </c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148"/>
      <c r="AE53" s="148"/>
      <c r="AF53" s="148"/>
    </row>
    <row r="54" spans="2:32" hidden="1" x14ac:dyDescent="0.25">
      <c r="B54" s="148"/>
      <c r="C54" s="147">
        <f t="shared" ref="C54:D54" si="13">SUM(C41:C42)-C43</f>
        <v>0</v>
      </c>
      <c r="D54" s="147">
        <f t="shared" si="13"/>
        <v>0</v>
      </c>
      <c r="E54" s="51"/>
      <c r="F54" s="51"/>
      <c r="G54" s="51"/>
      <c r="H54" s="51"/>
      <c r="I54" s="147">
        <f t="shared" ref="I54:J54" si="14">SUM(J41:J42)-J43</f>
        <v>0</v>
      </c>
      <c r="J54" s="147">
        <f t="shared" si="14"/>
        <v>0</v>
      </c>
      <c r="K54" s="147">
        <f t="shared" ref="K54:N54" si="15">SUM(L41:L42)-L43</f>
        <v>0</v>
      </c>
      <c r="L54" s="147">
        <f t="shared" si="15"/>
        <v>0</v>
      </c>
      <c r="M54" s="147">
        <f t="shared" si="15"/>
        <v>0</v>
      </c>
      <c r="N54" s="147">
        <f t="shared" si="15"/>
        <v>0</v>
      </c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148"/>
      <c r="AE54" s="148"/>
      <c r="AF54" s="148"/>
    </row>
    <row r="55" spans="2:32" hidden="1" x14ac:dyDescent="0.25">
      <c r="B55" s="148"/>
      <c r="C55" s="147">
        <f t="shared" ref="C55:D55" si="16">C39+C43-C45</f>
        <v>0</v>
      </c>
      <c r="D55" s="147">
        <f t="shared" si="16"/>
        <v>0</v>
      </c>
      <c r="E55" s="147"/>
      <c r="F55" s="147"/>
      <c r="G55" s="147"/>
      <c r="H55" s="147"/>
      <c r="I55" s="147">
        <f t="shared" ref="I55:J55" si="17">J39+J43-J45</f>
        <v>0</v>
      </c>
      <c r="J55" s="147">
        <f t="shared" si="17"/>
        <v>0</v>
      </c>
      <c r="K55" s="147">
        <f t="shared" ref="K55:N55" si="18">L39+L43-L45</f>
        <v>0</v>
      </c>
      <c r="L55" s="147">
        <f t="shared" si="18"/>
        <v>0</v>
      </c>
      <c r="M55" s="147">
        <f t="shared" si="18"/>
        <v>0</v>
      </c>
      <c r="N55" s="147">
        <f t="shared" si="18"/>
        <v>0</v>
      </c>
      <c r="O55" s="147"/>
      <c r="P55" s="147"/>
      <c r="Q55" s="147"/>
      <c r="R55" s="147"/>
      <c r="S55" s="147"/>
      <c r="T55" s="147"/>
      <c r="U55" s="147"/>
      <c r="V55" s="147"/>
      <c r="W55" s="147"/>
      <c r="X55" s="147"/>
      <c r="Y55" s="147"/>
      <c r="Z55" s="147"/>
      <c r="AA55" s="147"/>
      <c r="AB55" s="147"/>
      <c r="AC55" s="147"/>
      <c r="AD55" s="148"/>
      <c r="AE55" s="148"/>
      <c r="AF55" s="148"/>
    </row>
    <row r="56" spans="2:32" x14ac:dyDescent="0.25">
      <c r="B56" s="148"/>
      <c r="C56" s="284"/>
      <c r="D56" s="284"/>
      <c r="E56" s="284"/>
      <c r="F56" s="284"/>
      <c r="G56" s="284"/>
      <c r="H56" s="148"/>
      <c r="I56" s="148"/>
      <c r="J56" s="148"/>
      <c r="K56" s="147"/>
      <c r="L56" s="148"/>
      <c r="M56" s="147"/>
      <c r="N56" s="148"/>
      <c r="O56" s="147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</row>
    <row r="57" spans="2:32" x14ac:dyDescent="0.25">
      <c r="B57" s="284"/>
      <c r="C57" s="284"/>
      <c r="D57" s="284"/>
      <c r="E57" s="284"/>
      <c r="F57" s="284"/>
      <c r="G57" s="284"/>
      <c r="H57" s="148"/>
      <c r="I57" s="148"/>
      <c r="J57" s="148"/>
      <c r="K57" s="147"/>
      <c r="L57" s="148"/>
      <c r="M57" s="147"/>
      <c r="N57" s="148"/>
      <c r="O57" s="147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</row>
    <row r="58" spans="2:32" x14ac:dyDescent="0.25">
      <c r="B58" s="284"/>
      <c r="C58" s="284"/>
      <c r="D58" s="284"/>
      <c r="E58" s="148"/>
      <c r="F58" s="148"/>
      <c r="G58" s="148"/>
      <c r="H58" s="148"/>
      <c r="I58" s="148"/>
      <c r="J58" s="148"/>
      <c r="K58" s="147"/>
      <c r="L58" s="148"/>
      <c r="M58" s="147"/>
      <c r="N58" s="148"/>
      <c r="O58" s="147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</row>
    <row r="59" spans="2:32" x14ac:dyDescent="0.25">
      <c r="B59" s="284"/>
      <c r="C59" s="284"/>
      <c r="D59" s="284"/>
      <c r="E59" s="148"/>
      <c r="F59" s="148"/>
      <c r="G59" s="148"/>
      <c r="H59" s="148"/>
      <c r="I59" s="148"/>
      <c r="J59" s="148"/>
      <c r="K59" s="147"/>
      <c r="L59" s="148"/>
      <c r="M59" s="147"/>
      <c r="N59" s="148"/>
      <c r="O59" s="147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</row>
    <row r="60" spans="2:32" x14ac:dyDescent="0.25">
      <c r="B60" s="284"/>
      <c r="C60" s="284"/>
      <c r="D60" s="284"/>
      <c r="E60" s="148"/>
      <c r="F60" s="148"/>
      <c r="G60" s="148"/>
      <c r="H60" s="148"/>
      <c r="I60" s="148"/>
      <c r="J60" s="148"/>
      <c r="K60" s="147"/>
      <c r="L60" s="148"/>
      <c r="M60" s="147"/>
      <c r="N60" s="148"/>
      <c r="O60" s="147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</row>
    <row r="61" spans="2:32" x14ac:dyDescent="0.25">
      <c r="B61" s="284"/>
      <c r="C61" s="284"/>
      <c r="D61" s="284"/>
      <c r="E61" s="148"/>
      <c r="F61" s="148"/>
      <c r="G61" s="148"/>
      <c r="H61" s="148"/>
      <c r="I61" s="148"/>
      <c r="J61" s="148"/>
      <c r="K61" s="147"/>
      <c r="L61" s="148"/>
      <c r="M61" s="147"/>
      <c r="N61" s="148"/>
      <c r="O61" s="147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</row>
    <row r="62" spans="2:32" x14ac:dyDescent="0.25">
      <c r="B62" s="284"/>
      <c r="C62" s="284"/>
      <c r="D62" s="284"/>
      <c r="E62" s="148"/>
      <c r="F62" s="148"/>
      <c r="G62" s="148"/>
      <c r="H62" s="148"/>
      <c r="I62" s="148"/>
      <c r="J62" s="148"/>
      <c r="K62" s="147"/>
      <c r="L62" s="148"/>
      <c r="M62" s="147"/>
      <c r="N62" s="148"/>
      <c r="O62" s="147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  <c r="AC62" s="148"/>
      <c r="AD62" s="148"/>
      <c r="AE62" s="148"/>
      <c r="AF62" s="148"/>
    </row>
    <row r="63" spans="2:32" x14ac:dyDescent="0.25">
      <c r="B63" s="284"/>
      <c r="C63" s="284"/>
      <c r="D63" s="284"/>
      <c r="E63" s="148"/>
      <c r="F63" s="148"/>
      <c r="G63" s="148"/>
      <c r="H63" s="148"/>
      <c r="I63" s="148"/>
      <c r="J63" s="148"/>
      <c r="K63" s="147"/>
      <c r="L63" s="148"/>
      <c r="M63" s="147"/>
      <c r="N63" s="148"/>
      <c r="O63" s="147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</row>
    <row r="64" spans="2:32" x14ac:dyDescent="0.25">
      <c r="B64" s="148"/>
      <c r="C64" s="148"/>
      <c r="D64" s="148"/>
      <c r="E64" s="148"/>
      <c r="F64" s="148"/>
      <c r="G64" s="148"/>
      <c r="H64" s="148"/>
      <c r="I64" s="148"/>
      <c r="J64" s="148"/>
      <c r="K64" s="147"/>
      <c r="L64" s="148"/>
      <c r="M64" s="147"/>
      <c r="N64" s="148"/>
      <c r="O64" s="147"/>
      <c r="P64" s="148"/>
      <c r="Q64" s="148"/>
      <c r="R64" s="148"/>
      <c r="S64" s="148"/>
      <c r="T64" s="148"/>
      <c r="U64" s="148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</row>
    <row r="65" spans="2:32" x14ac:dyDescent="0.25">
      <c r="B65" s="148"/>
      <c r="C65" s="148"/>
      <c r="D65" s="148"/>
      <c r="E65" s="148"/>
      <c r="F65" s="148"/>
      <c r="G65" s="148"/>
      <c r="H65" s="148"/>
      <c r="I65" s="148"/>
      <c r="J65" s="148"/>
      <c r="K65" s="147"/>
      <c r="L65" s="148"/>
      <c r="M65" s="147"/>
      <c r="N65" s="148"/>
      <c r="O65" s="147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  <c r="AA65" s="148"/>
      <c r="AB65" s="148"/>
      <c r="AC65" s="148"/>
      <c r="AD65" s="148"/>
      <c r="AE65" s="148"/>
      <c r="AF65" s="148"/>
    </row>
    <row r="66" spans="2:32" x14ac:dyDescent="0.25">
      <c r="E66" s="148"/>
      <c r="F66" s="148"/>
      <c r="G66" s="148"/>
      <c r="H66" s="148"/>
      <c r="I66" s="148"/>
      <c r="J66" s="148"/>
      <c r="K66" s="147"/>
      <c r="L66" s="148"/>
      <c r="M66" s="147"/>
      <c r="N66" s="148"/>
      <c r="O66" s="147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48"/>
      <c r="AA66" s="148"/>
      <c r="AB66" s="148"/>
      <c r="AC66" s="148"/>
      <c r="AD66" s="148"/>
      <c r="AE66" s="148"/>
      <c r="AF66" s="148"/>
    </row>
    <row r="67" spans="2:32" x14ac:dyDescent="0.25">
      <c r="E67" s="148"/>
      <c r="F67" s="148"/>
      <c r="G67" s="148"/>
      <c r="H67" s="148"/>
      <c r="I67" s="148"/>
      <c r="J67" s="148"/>
      <c r="K67" s="147"/>
      <c r="L67" s="148"/>
      <c r="M67" s="147"/>
      <c r="N67" s="148"/>
      <c r="O67" s="147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  <c r="AA67" s="148"/>
      <c r="AB67" s="148"/>
      <c r="AC67" s="148"/>
      <c r="AD67" s="148"/>
      <c r="AE67" s="148"/>
      <c r="AF67" s="148"/>
    </row>
    <row r="68" spans="2:32" x14ac:dyDescent="0.25">
      <c r="E68" s="148"/>
      <c r="F68" s="148"/>
      <c r="G68" s="148"/>
      <c r="H68" s="148"/>
      <c r="I68" s="148"/>
      <c r="J68" s="148"/>
      <c r="K68" s="147"/>
      <c r="L68" s="148"/>
      <c r="M68" s="147"/>
      <c r="N68" s="148"/>
      <c r="O68" s="147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8"/>
      <c r="AA68" s="148"/>
      <c r="AB68" s="148"/>
      <c r="AC68" s="148"/>
      <c r="AD68" s="148"/>
      <c r="AE68" s="148"/>
      <c r="AF68" s="148"/>
    </row>
    <row r="69" spans="2:32" x14ac:dyDescent="0.25">
      <c r="E69" s="148"/>
      <c r="F69" s="148"/>
      <c r="G69" s="148"/>
      <c r="H69" s="148"/>
      <c r="I69" s="148"/>
      <c r="J69" s="148"/>
      <c r="K69" s="147"/>
      <c r="L69" s="148"/>
      <c r="M69" s="147"/>
      <c r="N69" s="148"/>
      <c r="O69" s="147"/>
      <c r="P69" s="148"/>
      <c r="Q69" s="148"/>
      <c r="R69" s="148"/>
      <c r="S69" s="148"/>
      <c r="T69" s="148"/>
      <c r="U69" s="148"/>
      <c r="V69" s="148"/>
      <c r="W69" s="148"/>
      <c r="X69" s="148"/>
      <c r="Y69" s="148"/>
      <c r="Z69" s="148"/>
      <c r="AA69" s="148"/>
      <c r="AB69" s="148"/>
      <c r="AC69" s="148"/>
      <c r="AD69" s="148"/>
      <c r="AE69" s="148"/>
      <c r="AF69" s="148"/>
    </row>
    <row r="70" spans="2:32" x14ac:dyDescent="0.25">
      <c r="E70" s="148"/>
      <c r="F70" s="148"/>
      <c r="G70" s="148"/>
      <c r="H70" s="148"/>
      <c r="I70" s="148"/>
      <c r="J70" s="148"/>
      <c r="K70" s="147"/>
      <c r="L70" s="148"/>
      <c r="M70" s="147"/>
      <c r="N70" s="148"/>
      <c r="O70" s="147"/>
      <c r="P70" s="148"/>
      <c r="Q70" s="148"/>
      <c r="R70" s="148"/>
      <c r="S70" s="148"/>
      <c r="T70" s="148"/>
      <c r="U70" s="148"/>
      <c r="V70" s="148"/>
      <c r="W70" s="148"/>
      <c r="X70" s="148"/>
      <c r="Y70" s="148"/>
      <c r="Z70" s="148"/>
      <c r="AA70" s="148"/>
      <c r="AB70" s="148"/>
      <c r="AC70" s="148"/>
      <c r="AD70" s="148"/>
      <c r="AE70" s="148"/>
      <c r="AF70" s="148"/>
    </row>
    <row r="71" spans="2:32" x14ac:dyDescent="0.25">
      <c r="E71" s="148"/>
      <c r="F71" s="148"/>
      <c r="G71" s="148"/>
      <c r="H71" s="148"/>
      <c r="I71" s="148"/>
      <c r="J71" s="148"/>
      <c r="K71" s="147"/>
      <c r="L71" s="148"/>
      <c r="M71" s="147"/>
      <c r="N71" s="148"/>
      <c r="O71" s="147"/>
      <c r="P71" s="148"/>
      <c r="Q71" s="148"/>
      <c r="R71" s="148"/>
      <c r="S71" s="148"/>
      <c r="T71" s="148"/>
      <c r="U71" s="148"/>
      <c r="V71" s="148"/>
      <c r="W71" s="148"/>
      <c r="X71" s="148"/>
      <c r="Y71" s="148"/>
      <c r="Z71" s="148"/>
      <c r="AA71" s="148"/>
      <c r="AB71" s="148"/>
      <c r="AC71" s="148"/>
      <c r="AD71" s="148"/>
      <c r="AE71" s="148"/>
      <c r="AF71" s="148"/>
    </row>
    <row r="72" spans="2:32" x14ac:dyDescent="0.25">
      <c r="E72" s="148"/>
      <c r="F72" s="148"/>
      <c r="G72" s="148"/>
      <c r="H72" s="148"/>
      <c r="I72" s="148"/>
      <c r="J72" s="148"/>
      <c r="K72" s="147"/>
      <c r="L72" s="148"/>
      <c r="M72" s="147"/>
      <c r="N72" s="148"/>
      <c r="O72" s="147"/>
      <c r="P72" s="148"/>
      <c r="Q72" s="148"/>
      <c r="R72" s="148"/>
      <c r="S72" s="148"/>
      <c r="T72" s="148"/>
      <c r="U72" s="148"/>
      <c r="V72" s="148"/>
      <c r="W72" s="148"/>
      <c r="X72" s="148"/>
      <c r="Y72" s="148"/>
      <c r="Z72" s="148"/>
      <c r="AA72" s="148"/>
      <c r="AB72" s="148"/>
      <c r="AC72" s="148"/>
      <c r="AD72" s="148"/>
      <c r="AE72" s="148"/>
      <c r="AF72" s="148"/>
    </row>
    <row r="73" spans="2:32" x14ac:dyDescent="0.25">
      <c r="E73" s="148"/>
      <c r="F73" s="148"/>
      <c r="G73" s="148"/>
      <c r="H73" s="148"/>
      <c r="I73" s="148"/>
      <c r="J73" s="148"/>
      <c r="K73" s="147"/>
      <c r="L73" s="148"/>
      <c r="M73" s="147"/>
      <c r="N73" s="148"/>
      <c r="O73" s="147"/>
      <c r="P73" s="148"/>
      <c r="Q73" s="148"/>
      <c r="R73" s="148"/>
      <c r="S73" s="148"/>
      <c r="T73" s="148"/>
      <c r="U73" s="148"/>
      <c r="V73" s="148"/>
      <c r="W73" s="148"/>
      <c r="X73" s="148"/>
      <c r="Y73" s="148"/>
      <c r="Z73" s="148"/>
      <c r="AA73" s="148"/>
      <c r="AB73" s="148"/>
      <c r="AC73" s="148"/>
      <c r="AD73" s="148"/>
      <c r="AE73" s="148"/>
      <c r="AF73" s="148"/>
    </row>
    <row r="74" spans="2:32" x14ac:dyDescent="0.25">
      <c r="E74" s="148"/>
      <c r="F74" s="148"/>
      <c r="G74" s="148"/>
      <c r="H74" s="148"/>
      <c r="I74" s="148"/>
      <c r="J74" s="148"/>
      <c r="K74" s="147"/>
      <c r="L74" s="148"/>
      <c r="M74" s="147"/>
      <c r="N74" s="148"/>
      <c r="O74" s="147"/>
      <c r="P74" s="148"/>
      <c r="Q74" s="148"/>
      <c r="R74" s="148"/>
      <c r="S74" s="148"/>
      <c r="T74" s="148"/>
      <c r="U74" s="148"/>
      <c r="V74" s="148"/>
      <c r="W74" s="148"/>
      <c r="X74" s="148"/>
      <c r="Y74" s="148"/>
      <c r="Z74" s="148"/>
      <c r="AA74" s="148"/>
      <c r="AB74" s="148"/>
      <c r="AC74" s="148"/>
      <c r="AD74" s="148"/>
      <c r="AE74" s="148"/>
      <c r="AF74" s="148"/>
    </row>
    <row r="75" spans="2:32" x14ac:dyDescent="0.25">
      <c r="E75" s="148"/>
      <c r="F75" s="148"/>
      <c r="G75" s="148"/>
      <c r="H75" s="148"/>
      <c r="I75" s="148"/>
      <c r="J75" s="148"/>
      <c r="K75" s="147"/>
      <c r="L75" s="148"/>
      <c r="M75" s="147"/>
      <c r="N75" s="148"/>
      <c r="O75" s="147"/>
      <c r="P75" s="148"/>
      <c r="Q75" s="148"/>
      <c r="R75" s="148"/>
      <c r="S75" s="148"/>
      <c r="T75" s="148"/>
      <c r="U75" s="148"/>
      <c r="V75" s="148"/>
      <c r="W75" s="148"/>
      <c r="X75" s="148"/>
      <c r="Y75" s="148"/>
      <c r="Z75" s="148"/>
      <c r="AA75" s="148"/>
      <c r="AB75" s="148"/>
      <c r="AC75" s="148"/>
      <c r="AD75" s="148"/>
      <c r="AE75" s="148"/>
      <c r="AF75" s="148"/>
    </row>
    <row r="76" spans="2:32" x14ac:dyDescent="0.25">
      <c r="E76" s="148"/>
      <c r="F76" s="148"/>
      <c r="G76" s="148"/>
      <c r="H76" s="148"/>
      <c r="I76" s="148"/>
      <c r="J76" s="148"/>
      <c r="K76" s="147"/>
      <c r="L76" s="148"/>
      <c r="M76" s="147"/>
      <c r="N76" s="148"/>
      <c r="O76" s="147"/>
      <c r="P76" s="148"/>
      <c r="Q76" s="148"/>
      <c r="R76" s="148"/>
      <c r="S76" s="148"/>
      <c r="T76" s="148"/>
      <c r="U76" s="148"/>
      <c r="V76" s="148"/>
      <c r="W76" s="148"/>
      <c r="X76" s="148"/>
      <c r="Y76" s="148"/>
      <c r="Z76" s="148"/>
      <c r="AA76" s="148"/>
      <c r="AB76" s="148"/>
      <c r="AC76" s="148"/>
      <c r="AD76" s="148"/>
      <c r="AE76" s="148"/>
      <c r="AF76" s="148"/>
    </row>
    <row r="77" spans="2:32" x14ac:dyDescent="0.25">
      <c r="E77" s="148"/>
      <c r="F77" s="148"/>
      <c r="G77" s="148"/>
      <c r="H77" s="148"/>
      <c r="I77" s="148"/>
      <c r="J77" s="148"/>
      <c r="K77" s="147"/>
      <c r="L77" s="148"/>
      <c r="M77" s="147"/>
      <c r="N77" s="148"/>
      <c r="O77" s="147"/>
      <c r="P77" s="148"/>
      <c r="Q77" s="148"/>
      <c r="R77" s="148"/>
      <c r="S77" s="148"/>
      <c r="T77" s="148"/>
      <c r="U77" s="148"/>
      <c r="V77" s="148"/>
      <c r="W77" s="148"/>
      <c r="X77" s="148"/>
      <c r="Y77" s="148"/>
      <c r="Z77" s="148"/>
      <c r="AA77" s="148"/>
      <c r="AB77" s="148"/>
      <c r="AC77" s="148"/>
      <c r="AD77" s="148"/>
      <c r="AE77" s="148"/>
      <c r="AF77" s="148"/>
    </row>
    <row r="78" spans="2:32" x14ac:dyDescent="0.25">
      <c r="E78" s="148"/>
      <c r="F78" s="148"/>
      <c r="G78" s="148"/>
      <c r="H78" s="148"/>
      <c r="I78" s="148"/>
      <c r="J78" s="148"/>
      <c r="K78" s="147"/>
      <c r="L78" s="148"/>
      <c r="M78" s="147"/>
      <c r="N78" s="148"/>
      <c r="O78" s="147"/>
      <c r="P78" s="148"/>
      <c r="Q78" s="148"/>
      <c r="R78" s="148"/>
      <c r="S78" s="148"/>
      <c r="T78" s="148"/>
      <c r="U78" s="148"/>
      <c r="V78" s="148"/>
      <c r="W78" s="148"/>
      <c r="X78" s="148"/>
      <c r="Y78" s="148"/>
      <c r="Z78" s="148"/>
      <c r="AA78" s="148"/>
      <c r="AB78" s="148"/>
      <c r="AC78" s="148"/>
      <c r="AD78" s="148"/>
      <c r="AE78" s="148"/>
      <c r="AF78" s="148"/>
    </row>
    <row r="79" spans="2:32" x14ac:dyDescent="0.25">
      <c r="E79" s="148"/>
      <c r="F79" s="148"/>
      <c r="G79" s="148"/>
      <c r="H79" s="148"/>
      <c r="I79" s="148"/>
      <c r="J79" s="148"/>
      <c r="K79" s="147"/>
      <c r="L79" s="148"/>
      <c r="M79" s="147"/>
      <c r="N79" s="148"/>
      <c r="O79" s="147"/>
      <c r="P79" s="148"/>
      <c r="Q79" s="148"/>
      <c r="R79" s="148"/>
      <c r="S79" s="148"/>
      <c r="T79" s="148"/>
      <c r="U79" s="148"/>
      <c r="V79" s="148"/>
      <c r="W79" s="148"/>
      <c r="X79" s="148"/>
      <c r="Y79" s="148"/>
      <c r="Z79" s="148"/>
      <c r="AA79" s="148"/>
      <c r="AB79" s="148"/>
      <c r="AC79" s="148"/>
      <c r="AD79" s="148"/>
      <c r="AE79" s="148"/>
      <c r="AF79" s="148"/>
    </row>
    <row r="80" spans="2:32" x14ac:dyDescent="0.25">
      <c r="E80" s="148"/>
      <c r="F80" s="148"/>
      <c r="G80" s="148"/>
      <c r="H80" s="148"/>
      <c r="I80" s="148"/>
      <c r="J80" s="148"/>
      <c r="K80" s="147"/>
      <c r="L80" s="148"/>
      <c r="M80" s="147"/>
      <c r="N80" s="148"/>
      <c r="O80" s="147"/>
      <c r="P80" s="148"/>
      <c r="Q80" s="148"/>
      <c r="R80" s="148"/>
      <c r="S80" s="148"/>
      <c r="T80" s="148"/>
      <c r="U80" s="148"/>
      <c r="V80" s="148"/>
      <c r="W80" s="148"/>
      <c r="X80" s="148"/>
      <c r="Y80" s="148"/>
      <c r="Z80" s="148"/>
      <c r="AA80" s="148"/>
      <c r="AB80" s="148"/>
      <c r="AC80" s="148"/>
      <c r="AD80" s="148"/>
      <c r="AE80" s="148"/>
      <c r="AF80" s="148"/>
    </row>
    <row r="81" spans="5:32" x14ac:dyDescent="0.25">
      <c r="E81" s="148"/>
      <c r="F81" s="148"/>
      <c r="G81" s="148"/>
      <c r="H81" s="148"/>
      <c r="I81" s="148"/>
      <c r="J81" s="148"/>
      <c r="K81" s="147"/>
      <c r="L81" s="148"/>
      <c r="M81" s="147"/>
      <c r="N81" s="148"/>
      <c r="O81" s="147"/>
      <c r="P81" s="148"/>
      <c r="Q81" s="148"/>
      <c r="R81" s="148"/>
      <c r="S81" s="148"/>
      <c r="T81" s="148"/>
      <c r="U81" s="148"/>
      <c r="V81" s="148"/>
      <c r="W81" s="148"/>
      <c r="X81" s="148"/>
      <c r="Y81" s="148"/>
      <c r="Z81" s="148"/>
      <c r="AA81" s="148"/>
      <c r="AB81" s="148"/>
      <c r="AC81" s="148"/>
      <c r="AD81" s="148"/>
      <c r="AE81" s="148"/>
      <c r="AF81" s="148"/>
    </row>
    <row r="82" spans="5:32" x14ac:dyDescent="0.25">
      <c r="E82" s="148"/>
      <c r="F82" s="148"/>
      <c r="G82" s="148"/>
      <c r="H82" s="148"/>
      <c r="I82" s="148"/>
      <c r="J82" s="148"/>
      <c r="K82" s="147"/>
      <c r="L82" s="148"/>
      <c r="M82" s="147"/>
      <c r="N82" s="148"/>
      <c r="O82" s="147"/>
      <c r="P82" s="148"/>
      <c r="Q82" s="148"/>
      <c r="R82" s="148"/>
      <c r="S82" s="148"/>
      <c r="T82" s="148"/>
      <c r="U82" s="148"/>
      <c r="V82" s="148"/>
      <c r="W82" s="148"/>
      <c r="X82" s="148"/>
      <c r="Y82" s="148"/>
      <c r="Z82" s="148"/>
      <c r="AA82" s="148"/>
      <c r="AB82" s="148"/>
      <c r="AC82" s="148"/>
      <c r="AD82" s="148"/>
      <c r="AE82" s="148"/>
      <c r="AF82" s="148"/>
    </row>
    <row r="83" spans="5:32" x14ac:dyDescent="0.25">
      <c r="E83" s="148"/>
      <c r="F83" s="148"/>
      <c r="G83" s="148"/>
      <c r="H83" s="148"/>
      <c r="I83" s="148"/>
      <c r="J83" s="148"/>
      <c r="K83" s="147"/>
      <c r="L83" s="148"/>
      <c r="M83" s="147"/>
      <c r="N83" s="148"/>
      <c r="O83" s="147"/>
      <c r="P83" s="148"/>
      <c r="Q83" s="148"/>
      <c r="R83" s="148"/>
      <c r="S83" s="148"/>
      <c r="T83" s="148"/>
      <c r="U83" s="148"/>
      <c r="V83" s="148"/>
      <c r="W83" s="148"/>
      <c r="X83" s="148"/>
      <c r="Y83" s="148"/>
      <c r="Z83" s="148"/>
      <c r="AA83" s="148"/>
      <c r="AB83" s="148"/>
      <c r="AC83" s="148"/>
      <c r="AD83" s="148"/>
      <c r="AE83" s="148"/>
      <c r="AF83" s="148"/>
    </row>
    <row r="84" spans="5:32" x14ac:dyDescent="0.25">
      <c r="E84" s="148"/>
      <c r="F84" s="148"/>
      <c r="G84" s="148"/>
      <c r="H84" s="148"/>
      <c r="I84" s="148"/>
      <c r="J84" s="148"/>
      <c r="K84" s="148"/>
      <c r="L84" s="148"/>
      <c r="M84" s="148"/>
      <c r="N84" s="148"/>
      <c r="O84" s="148"/>
      <c r="P84" s="148"/>
      <c r="Q84" s="148"/>
      <c r="R84" s="148"/>
      <c r="S84" s="148"/>
      <c r="T84" s="148"/>
      <c r="U84" s="148"/>
      <c r="V84" s="148"/>
      <c r="W84" s="148"/>
      <c r="X84" s="148"/>
      <c r="Y84" s="148"/>
      <c r="Z84" s="148"/>
      <c r="AA84" s="148"/>
      <c r="AB84" s="148"/>
      <c r="AC84" s="148"/>
      <c r="AD84" s="148"/>
      <c r="AE84" s="148"/>
      <c r="AF84" s="148"/>
    </row>
    <row r="85" spans="5:32" x14ac:dyDescent="0.25">
      <c r="E85" s="148"/>
      <c r="F85" s="148"/>
      <c r="G85" s="148"/>
      <c r="H85" s="148"/>
      <c r="I85" s="148"/>
      <c r="J85" s="148"/>
      <c r="K85" s="148"/>
      <c r="L85" s="148"/>
      <c r="M85" s="148"/>
      <c r="N85" s="148"/>
      <c r="O85" s="148"/>
      <c r="P85" s="148"/>
      <c r="Q85" s="148"/>
      <c r="R85" s="148"/>
      <c r="S85" s="148"/>
      <c r="T85" s="148"/>
      <c r="U85" s="148"/>
      <c r="V85" s="148"/>
      <c r="W85" s="148"/>
      <c r="X85" s="148"/>
      <c r="Y85" s="148"/>
      <c r="Z85" s="148"/>
      <c r="AA85" s="148"/>
      <c r="AB85" s="148"/>
      <c r="AC85" s="148"/>
      <c r="AD85" s="148"/>
      <c r="AE85" s="148"/>
      <c r="AF85" s="148"/>
    </row>
    <row r="86" spans="5:32" x14ac:dyDescent="0.25">
      <c r="E86" s="148"/>
      <c r="F86" s="148"/>
      <c r="G86" s="148"/>
      <c r="H86" s="148"/>
      <c r="I86" s="148"/>
      <c r="J86" s="148"/>
      <c r="K86" s="148"/>
      <c r="L86" s="148"/>
      <c r="M86" s="148"/>
      <c r="N86" s="148"/>
      <c r="O86" s="148"/>
      <c r="P86" s="148"/>
      <c r="Q86" s="148"/>
      <c r="R86" s="148"/>
      <c r="S86" s="148"/>
      <c r="T86" s="148"/>
      <c r="U86" s="148"/>
      <c r="V86" s="148"/>
      <c r="W86" s="148"/>
      <c r="X86" s="148"/>
      <c r="Y86" s="148"/>
      <c r="Z86" s="148"/>
      <c r="AA86" s="148"/>
      <c r="AB86" s="148"/>
      <c r="AC86" s="148"/>
      <c r="AD86" s="148"/>
      <c r="AE86" s="148"/>
      <c r="AF86" s="148"/>
    </row>
    <row r="87" spans="5:32" x14ac:dyDescent="0.25">
      <c r="E87" s="148"/>
      <c r="F87" s="148"/>
      <c r="G87" s="148"/>
      <c r="H87" s="148"/>
      <c r="I87" s="148"/>
      <c r="J87" s="148"/>
      <c r="K87" s="148"/>
      <c r="L87" s="148"/>
      <c r="M87" s="148"/>
      <c r="N87" s="148"/>
      <c r="O87" s="148"/>
      <c r="P87" s="148"/>
      <c r="Q87" s="148"/>
      <c r="R87" s="148"/>
      <c r="S87" s="148"/>
      <c r="T87" s="148"/>
      <c r="U87" s="148"/>
      <c r="V87" s="148"/>
      <c r="W87" s="148"/>
      <c r="X87" s="148"/>
      <c r="Y87" s="148"/>
      <c r="Z87" s="148"/>
      <c r="AA87" s="148"/>
      <c r="AB87" s="148"/>
      <c r="AC87" s="148"/>
      <c r="AD87" s="148"/>
      <c r="AE87" s="148"/>
      <c r="AF87" s="148"/>
    </row>
    <row r="88" spans="5:32" x14ac:dyDescent="0.25">
      <c r="E88" s="148"/>
      <c r="F88" s="148"/>
      <c r="G88" s="148"/>
      <c r="H88" s="148"/>
      <c r="I88" s="148"/>
      <c r="J88" s="148"/>
      <c r="K88" s="148"/>
      <c r="L88" s="148"/>
      <c r="M88" s="148"/>
      <c r="N88" s="148"/>
      <c r="O88" s="148"/>
      <c r="P88" s="148"/>
      <c r="Q88" s="148"/>
      <c r="R88" s="148"/>
      <c r="S88" s="148"/>
      <c r="T88" s="148"/>
      <c r="U88" s="148"/>
      <c r="V88" s="148"/>
      <c r="W88" s="148"/>
      <c r="X88" s="148"/>
      <c r="Y88" s="148"/>
      <c r="Z88" s="148"/>
      <c r="AA88" s="148"/>
      <c r="AB88" s="148"/>
      <c r="AC88" s="148"/>
      <c r="AD88" s="148"/>
      <c r="AE88" s="148"/>
      <c r="AF88" s="148"/>
    </row>
    <row r="89" spans="5:32" x14ac:dyDescent="0.25">
      <c r="E89" s="148"/>
      <c r="F89" s="148"/>
      <c r="G89" s="148"/>
      <c r="H89" s="148"/>
      <c r="I89" s="148"/>
      <c r="J89" s="148"/>
      <c r="K89" s="148"/>
      <c r="L89" s="148"/>
      <c r="M89" s="148"/>
      <c r="N89" s="148"/>
      <c r="O89" s="148"/>
      <c r="P89" s="148"/>
      <c r="Q89" s="148"/>
      <c r="R89" s="148"/>
      <c r="S89" s="148"/>
      <c r="T89" s="148"/>
      <c r="U89" s="148"/>
      <c r="V89" s="148"/>
      <c r="W89" s="148"/>
      <c r="X89" s="148"/>
      <c r="Y89" s="148"/>
      <c r="Z89" s="148"/>
      <c r="AA89" s="148"/>
      <c r="AB89" s="148"/>
      <c r="AC89" s="148"/>
      <c r="AD89" s="148"/>
      <c r="AE89" s="148"/>
      <c r="AF89" s="148"/>
    </row>
    <row r="90" spans="5:32" x14ac:dyDescent="0.25">
      <c r="E90" s="148"/>
      <c r="F90" s="148"/>
      <c r="G90" s="148"/>
      <c r="H90" s="148"/>
      <c r="I90" s="148"/>
      <c r="J90" s="148"/>
      <c r="K90" s="148"/>
      <c r="L90" s="148"/>
      <c r="M90" s="148"/>
      <c r="N90" s="148"/>
      <c r="O90" s="148"/>
      <c r="P90" s="148"/>
      <c r="Q90" s="148"/>
      <c r="R90" s="148"/>
      <c r="S90" s="148"/>
      <c r="T90" s="148"/>
      <c r="U90" s="148"/>
      <c r="V90" s="148"/>
      <c r="W90" s="148"/>
      <c r="X90" s="148"/>
      <c r="Y90" s="148"/>
      <c r="Z90" s="148"/>
      <c r="AA90" s="148"/>
      <c r="AB90" s="148"/>
      <c r="AC90" s="148"/>
      <c r="AD90" s="148"/>
      <c r="AE90" s="148"/>
      <c r="AF90" s="148"/>
    </row>
    <row r="91" spans="5:32" x14ac:dyDescent="0.25">
      <c r="E91" s="148"/>
      <c r="F91" s="148"/>
      <c r="G91" s="148"/>
      <c r="H91" s="148"/>
      <c r="I91" s="148"/>
      <c r="J91" s="148"/>
      <c r="K91" s="148"/>
      <c r="L91" s="148"/>
      <c r="M91" s="148"/>
      <c r="N91" s="148"/>
      <c r="O91" s="148"/>
      <c r="P91" s="148"/>
      <c r="Q91" s="148"/>
      <c r="R91" s="148"/>
      <c r="S91" s="148"/>
      <c r="T91" s="148"/>
      <c r="U91" s="148"/>
      <c r="V91" s="148"/>
      <c r="W91" s="148"/>
      <c r="X91" s="148"/>
      <c r="Y91" s="148"/>
      <c r="Z91" s="148"/>
      <c r="AA91" s="148"/>
      <c r="AB91" s="148"/>
      <c r="AC91" s="148"/>
      <c r="AD91" s="148"/>
      <c r="AE91" s="148"/>
      <c r="AF91" s="148"/>
    </row>
    <row r="92" spans="5:32" x14ac:dyDescent="0.25">
      <c r="E92" s="148"/>
      <c r="F92" s="148"/>
      <c r="G92" s="148"/>
      <c r="H92" s="148"/>
      <c r="I92" s="148"/>
      <c r="J92" s="148"/>
      <c r="K92" s="148"/>
      <c r="L92" s="148"/>
      <c r="M92" s="148"/>
      <c r="N92" s="148"/>
      <c r="O92" s="148"/>
      <c r="P92" s="148"/>
      <c r="Q92" s="148"/>
      <c r="R92" s="148"/>
      <c r="S92" s="148"/>
      <c r="T92" s="148"/>
      <c r="U92" s="148"/>
      <c r="V92" s="148"/>
      <c r="W92" s="148"/>
      <c r="X92" s="148"/>
      <c r="Y92" s="148"/>
      <c r="Z92" s="148"/>
      <c r="AA92" s="148"/>
      <c r="AB92" s="148"/>
      <c r="AC92" s="148"/>
      <c r="AD92" s="148"/>
      <c r="AE92" s="148"/>
      <c r="AF92" s="148"/>
    </row>
    <row r="93" spans="5:32" x14ac:dyDescent="0.25">
      <c r="E93" s="148"/>
      <c r="F93" s="148"/>
      <c r="G93" s="148"/>
      <c r="H93" s="148"/>
      <c r="I93" s="148"/>
      <c r="J93" s="148"/>
      <c r="K93" s="148"/>
      <c r="L93" s="148"/>
      <c r="M93" s="148"/>
      <c r="N93" s="148"/>
      <c r="O93" s="148"/>
      <c r="P93" s="148"/>
      <c r="Q93" s="148"/>
      <c r="R93" s="148"/>
      <c r="S93" s="148"/>
      <c r="T93" s="148"/>
      <c r="U93" s="148"/>
      <c r="V93" s="148"/>
      <c r="W93" s="148"/>
      <c r="X93" s="148"/>
      <c r="Y93" s="148"/>
      <c r="Z93" s="148"/>
      <c r="AA93" s="148"/>
      <c r="AB93" s="148"/>
      <c r="AC93" s="148"/>
      <c r="AD93" s="148"/>
      <c r="AE93" s="148"/>
      <c r="AF93" s="148"/>
    </row>
    <row r="94" spans="5:32" x14ac:dyDescent="0.25">
      <c r="E94" s="148"/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48"/>
      <c r="Y94" s="148"/>
      <c r="Z94" s="148"/>
      <c r="AA94" s="148"/>
      <c r="AB94" s="148"/>
      <c r="AC94" s="148"/>
      <c r="AD94" s="148"/>
      <c r="AE94" s="148"/>
      <c r="AF94" s="148"/>
    </row>
    <row r="95" spans="5:32" x14ac:dyDescent="0.25">
      <c r="E95" s="148"/>
      <c r="F95" s="148"/>
      <c r="G95" s="148"/>
      <c r="H95" s="148"/>
      <c r="I95" s="148"/>
      <c r="J95" s="148"/>
      <c r="K95" s="148"/>
      <c r="L95" s="148"/>
      <c r="M95" s="148"/>
      <c r="N95" s="148"/>
      <c r="O95" s="148"/>
      <c r="P95" s="148"/>
      <c r="Q95" s="148"/>
      <c r="R95" s="148"/>
      <c r="S95" s="148"/>
      <c r="T95" s="148"/>
      <c r="U95" s="148"/>
      <c r="V95" s="148"/>
      <c r="W95" s="148"/>
      <c r="X95" s="148"/>
      <c r="Y95" s="148"/>
      <c r="Z95" s="148"/>
      <c r="AA95" s="148"/>
      <c r="AB95" s="148"/>
      <c r="AC95" s="148"/>
      <c r="AD95" s="148"/>
      <c r="AE95" s="148"/>
      <c r="AF95" s="148"/>
    </row>
    <row r="96" spans="5:32" x14ac:dyDescent="0.25">
      <c r="E96" s="148"/>
      <c r="F96" s="148"/>
      <c r="G96" s="148"/>
      <c r="H96" s="148"/>
      <c r="I96" s="148"/>
      <c r="J96" s="148"/>
      <c r="K96" s="148"/>
      <c r="L96" s="148"/>
      <c r="M96" s="148"/>
      <c r="N96" s="148"/>
      <c r="O96" s="148"/>
      <c r="P96" s="148"/>
      <c r="Q96" s="148"/>
      <c r="R96" s="148"/>
      <c r="S96" s="148"/>
      <c r="T96" s="148"/>
      <c r="U96" s="148"/>
      <c r="V96" s="148"/>
      <c r="W96" s="148"/>
      <c r="X96" s="148"/>
      <c r="Y96" s="148"/>
      <c r="Z96" s="148"/>
      <c r="AA96" s="148"/>
      <c r="AB96" s="148"/>
      <c r="AC96" s="148"/>
      <c r="AD96" s="148"/>
      <c r="AE96" s="148"/>
      <c r="AF96" s="148"/>
    </row>
    <row r="97" spans="2:32" x14ac:dyDescent="0.25">
      <c r="E97" s="148"/>
      <c r="F97" s="148"/>
      <c r="G97" s="148"/>
      <c r="H97" s="148"/>
      <c r="I97" s="148"/>
      <c r="J97" s="148"/>
      <c r="K97" s="148"/>
      <c r="L97" s="148"/>
      <c r="M97" s="148"/>
      <c r="N97" s="148"/>
      <c r="O97" s="148"/>
      <c r="P97" s="148"/>
      <c r="Q97" s="148"/>
      <c r="R97" s="148"/>
      <c r="S97" s="148"/>
      <c r="T97" s="148"/>
      <c r="U97" s="148"/>
      <c r="V97" s="148"/>
      <c r="W97" s="148"/>
      <c r="X97" s="148"/>
      <c r="Y97" s="148"/>
      <c r="Z97" s="148"/>
      <c r="AA97" s="148"/>
      <c r="AB97" s="148"/>
      <c r="AC97" s="148"/>
      <c r="AD97" s="148"/>
      <c r="AE97" s="148"/>
      <c r="AF97" s="148"/>
    </row>
    <row r="98" spans="2:32" x14ac:dyDescent="0.25">
      <c r="E98" s="148"/>
      <c r="F98" s="148"/>
      <c r="G98" s="148"/>
      <c r="H98" s="148"/>
      <c r="I98" s="148"/>
      <c r="J98" s="148"/>
      <c r="K98" s="148"/>
      <c r="L98" s="148"/>
      <c r="M98" s="148"/>
      <c r="N98" s="148"/>
      <c r="O98" s="148"/>
      <c r="P98" s="148"/>
      <c r="Q98" s="148"/>
      <c r="R98" s="148"/>
      <c r="S98" s="148"/>
      <c r="T98" s="148"/>
      <c r="U98" s="148"/>
      <c r="V98" s="148"/>
      <c r="W98" s="148"/>
      <c r="X98" s="148"/>
      <c r="Y98" s="148"/>
      <c r="Z98" s="148"/>
      <c r="AA98" s="148"/>
      <c r="AB98" s="148"/>
      <c r="AC98" s="148"/>
      <c r="AD98" s="148"/>
      <c r="AE98" s="148"/>
      <c r="AF98" s="148"/>
    </row>
    <row r="99" spans="2:32" x14ac:dyDescent="0.25">
      <c r="E99" s="148"/>
      <c r="F99" s="148"/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  <c r="S99" s="148"/>
      <c r="T99" s="148"/>
      <c r="U99" s="148"/>
      <c r="V99" s="148"/>
      <c r="W99" s="148"/>
      <c r="X99" s="148"/>
      <c r="Y99" s="148"/>
      <c r="Z99" s="148"/>
      <c r="AA99" s="148"/>
      <c r="AB99" s="148"/>
      <c r="AC99" s="148"/>
      <c r="AD99" s="148"/>
      <c r="AE99" s="148"/>
      <c r="AF99" s="148"/>
    </row>
    <row r="100" spans="2:32" x14ac:dyDescent="0.25">
      <c r="B100" s="148"/>
      <c r="C100" s="148"/>
      <c r="D100" s="148"/>
      <c r="E100" s="148"/>
      <c r="F100" s="148"/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  <c r="S100" s="148"/>
      <c r="T100" s="148"/>
      <c r="U100" s="148"/>
      <c r="V100" s="148"/>
      <c r="W100" s="148"/>
      <c r="X100" s="148"/>
      <c r="Y100" s="148"/>
      <c r="Z100" s="148"/>
      <c r="AA100" s="148"/>
      <c r="AB100" s="148"/>
      <c r="AC100" s="148"/>
      <c r="AD100" s="148"/>
      <c r="AE100" s="148"/>
      <c r="AF100" s="148"/>
    </row>
    <row r="101" spans="2:32" x14ac:dyDescent="0.25">
      <c r="B101" s="148"/>
      <c r="C101" s="148"/>
      <c r="D101" s="148"/>
      <c r="E101" s="148"/>
      <c r="F101" s="148"/>
      <c r="G101" s="148"/>
      <c r="H101" s="148"/>
      <c r="I101" s="148"/>
      <c r="J101" s="148"/>
      <c r="K101" s="148"/>
      <c r="L101" s="148"/>
      <c r="M101" s="148"/>
      <c r="N101" s="148"/>
      <c r="O101" s="148"/>
      <c r="P101" s="148"/>
      <c r="Q101" s="148"/>
      <c r="R101" s="148"/>
      <c r="S101" s="148"/>
      <c r="T101" s="148"/>
      <c r="U101" s="148"/>
      <c r="V101" s="148"/>
      <c r="W101" s="148"/>
      <c r="X101" s="148"/>
      <c r="Y101" s="148"/>
      <c r="Z101" s="148"/>
      <c r="AA101" s="148"/>
      <c r="AB101" s="148"/>
      <c r="AC101" s="148"/>
      <c r="AD101" s="148"/>
      <c r="AE101" s="148"/>
      <c r="AF101" s="148"/>
    </row>
    <row r="102" spans="2:32" x14ac:dyDescent="0.25">
      <c r="B102" s="148"/>
      <c r="C102" s="148"/>
      <c r="D102" s="148"/>
      <c r="E102" s="148"/>
      <c r="F102" s="148"/>
      <c r="G102" s="148"/>
      <c r="H102" s="148"/>
      <c r="I102" s="148"/>
      <c r="J102" s="148"/>
      <c r="K102" s="148"/>
      <c r="L102" s="148"/>
      <c r="M102" s="148"/>
      <c r="N102" s="148"/>
      <c r="O102" s="148"/>
      <c r="P102" s="148"/>
      <c r="Q102" s="148"/>
      <c r="R102" s="148"/>
      <c r="S102" s="148"/>
      <c r="T102" s="148"/>
      <c r="U102" s="148"/>
      <c r="V102" s="148"/>
      <c r="W102" s="148"/>
      <c r="X102" s="148"/>
      <c r="Y102" s="148"/>
      <c r="Z102" s="148"/>
      <c r="AA102" s="148"/>
      <c r="AB102" s="148"/>
      <c r="AC102" s="148"/>
      <c r="AD102" s="148"/>
      <c r="AE102" s="148"/>
      <c r="AF102" s="148"/>
    </row>
    <row r="103" spans="2:32" x14ac:dyDescent="0.25">
      <c r="B103" s="148"/>
      <c r="C103" s="148"/>
      <c r="D103" s="148"/>
      <c r="E103" s="148"/>
      <c r="F103" s="148"/>
      <c r="G103" s="148"/>
      <c r="H103" s="148"/>
      <c r="I103" s="148"/>
      <c r="J103" s="148"/>
      <c r="K103" s="148"/>
      <c r="L103" s="148"/>
      <c r="M103" s="148"/>
      <c r="N103" s="148"/>
      <c r="O103" s="148"/>
      <c r="P103" s="148"/>
      <c r="Q103" s="148"/>
      <c r="R103" s="148"/>
      <c r="S103" s="148"/>
      <c r="T103" s="148"/>
      <c r="U103" s="148"/>
      <c r="V103" s="148"/>
      <c r="W103" s="148"/>
      <c r="X103" s="148"/>
      <c r="Y103" s="148"/>
      <c r="Z103" s="148"/>
      <c r="AA103" s="148"/>
      <c r="AB103" s="148"/>
      <c r="AC103" s="148"/>
      <c r="AD103" s="148"/>
      <c r="AE103" s="148"/>
      <c r="AF103" s="148"/>
    </row>
    <row r="104" spans="2:32" x14ac:dyDescent="0.25">
      <c r="B104" s="148"/>
      <c r="C104" s="148"/>
      <c r="D104" s="148"/>
      <c r="E104" s="148"/>
      <c r="F104" s="148"/>
      <c r="G104" s="148"/>
      <c r="H104" s="148"/>
      <c r="I104" s="148"/>
      <c r="J104" s="148"/>
      <c r="K104" s="148"/>
      <c r="L104" s="148"/>
      <c r="M104" s="148"/>
      <c r="N104" s="148"/>
      <c r="O104" s="148"/>
      <c r="P104" s="148"/>
      <c r="Q104" s="148"/>
      <c r="R104" s="148"/>
      <c r="S104" s="148"/>
      <c r="T104" s="148"/>
      <c r="U104" s="148"/>
      <c r="V104" s="148"/>
      <c r="W104" s="148"/>
      <c r="X104" s="148"/>
      <c r="Y104" s="148"/>
      <c r="Z104" s="148"/>
      <c r="AA104" s="148"/>
      <c r="AB104" s="148"/>
      <c r="AC104" s="148"/>
      <c r="AD104" s="148"/>
      <c r="AE104" s="148"/>
      <c r="AF104" s="148"/>
    </row>
    <row r="105" spans="2:32" x14ac:dyDescent="0.25">
      <c r="B105" s="148"/>
      <c r="C105" s="148"/>
      <c r="D105" s="148"/>
      <c r="E105" s="148"/>
      <c r="F105" s="148"/>
      <c r="G105" s="148"/>
      <c r="H105" s="148"/>
      <c r="I105" s="148"/>
      <c r="J105" s="148"/>
      <c r="K105" s="148"/>
      <c r="L105" s="148"/>
      <c r="M105" s="148"/>
      <c r="N105" s="148"/>
      <c r="O105" s="148"/>
      <c r="P105" s="148"/>
      <c r="Q105" s="148"/>
      <c r="R105" s="148"/>
      <c r="S105" s="148"/>
      <c r="T105" s="148"/>
      <c r="U105" s="148"/>
      <c r="V105" s="148"/>
      <c r="W105" s="148"/>
      <c r="X105" s="148"/>
      <c r="Y105" s="148"/>
      <c r="Z105" s="148"/>
      <c r="AA105" s="148"/>
      <c r="AB105" s="148"/>
      <c r="AC105" s="148"/>
      <c r="AD105" s="148"/>
      <c r="AE105" s="148"/>
      <c r="AF105" s="148"/>
    </row>
    <row r="106" spans="2:32" x14ac:dyDescent="0.25">
      <c r="B106" s="148"/>
      <c r="C106" s="148"/>
      <c r="D106" s="148"/>
      <c r="E106" s="148"/>
      <c r="F106" s="148"/>
      <c r="G106" s="148"/>
      <c r="H106" s="148"/>
      <c r="I106" s="148"/>
      <c r="J106" s="148"/>
      <c r="K106" s="148"/>
      <c r="L106" s="148"/>
      <c r="M106" s="148"/>
      <c r="N106" s="148"/>
      <c r="O106" s="148"/>
      <c r="P106" s="148"/>
      <c r="Q106" s="148"/>
      <c r="R106" s="148"/>
      <c r="S106" s="148"/>
      <c r="T106" s="148"/>
      <c r="U106" s="148"/>
      <c r="V106" s="148"/>
      <c r="W106" s="148"/>
      <c r="X106" s="148"/>
      <c r="Y106" s="148"/>
      <c r="Z106" s="148"/>
      <c r="AA106" s="148"/>
      <c r="AB106" s="148"/>
      <c r="AC106" s="148"/>
      <c r="AD106" s="148"/>
      <c r="AE106" s="148"/>
      <c r="AF106" s="148"/>
    </row>
    <row r="107" spans="2:32" x14ac:dyDescent="0.25">
      <c r="B107" s="148"/>
      <c r="C107" s="148"/>
      <c r="D107" s="148"/>
      <c r="E107" s="148"/>
      <c r="F107" s="148"/>
      <c r="G107" s="148"/>
      <c r="H107" s="148"/>
      <c r="I107" s="148"/>
      <c r="J107" s="148"/>
      <c r="K107" s="148"/>
      <c r="L107" s="148"/>
      <c r="M107" s="148"/>
      <c r="N107" s="148"/>
      <c r="O107" s="148"/>
      <c r="P107" s="148"/>
      <c r="Q107" s="148"/>
      <c r="R107" s="148"/>
      <c r="S107" s="148"/>
      <c r="T107" s="148"/>
      <c r="U107" s="148"/>
      <c r="V107" s="148"/>
      <c r="W107" s="148"/>
      <c r="X107" s="148"/>
      <c r="Y107" s="148"/>
      <c r="Z107" s="148"/>
      <c r="AA107" s="148"/>
      <c r="AB107" s="148"/>
      <c r="AC107" s="148"/>
      <c r="AD107" s="148"/>
      <c r="AE107" s="148"/>
      <c r="AF107" s="148"/>
    </row>
    <row r="108" spans="2:32" x14ac:dyDescent="0.25">
      <c r="B108" s="148"/>
      <c r="C108" s="148"/>
      <c r="D108" s="148"/>
      <c r="E108" s="148"/>
      <c r="F108" s="148"/>
      <c r="G108" s="148"/>
      <c r="H108" s="148"/>
      <c r="I108" s="148"/>
      <c r="J108" s="148"/>
      <c r="K108" s="148"/>
      <c r="L108" s="148"/>
      <c r="M108" s="148"/>
      <c r="N108" s="148"/>
      <c r="O108" s="148"/>
      <c r="P108" s="148"/>
      <c r="Q108" s="148"/>
      <c r="R108" s="148"/>
      <c r="S108" s="148"/>
      <c r="T108" s="148"/>
      <c r="U108" s="148"/>
      <c r="V108" s="148"/>
      <c r="W108" s="148"/>
      <c r="X108" s="148"/>
      <c r="Y108" s="148"/>
      <c r="Z108" s="148"/>
      <c r="AA108" s="148"/>
      <c r="AB108" s="148"/>
      <c r="AC108" s="148"/>
      <c r="AD108" s="148"/>
      <c r="AE108" s="148"/>
      <c r="AF108" s="148"/>
    </row>
    <row r="109" spans="2:32" x14ac:dyDescent="0.25">
      <c r="B109" s="148"/>
      <c r="C109" s="148"/>
      <c r="D109" s="148"/>
      <c r="E109" s="148"/>
      <c r="F109" s="148"/>
      <c r="G109" s="148"/>
      <c r="H109" s="148"/>
      <c r="I109" s="148"/>
      <c r="J109" s="148"/>
      <c r="K109" s="148"/>
      <c r="L109" s="148"/>
      <c r="M109" s="148"/>
      <c r="N109" s="148"/>
      <c r="O109" s="148"/>
      <c r="P109" s="148"/>
      <c r="Q109" s="148"/>
      <c r="R109" s="148"/>
      <c r="S109" s="148"/>
      <c r="T109" s="148"/>
      <c r="U109" s="148"/>
      <c r="V109" s="148"/>
      <c r="W109" s="148"/>
      <c r="X109" s="148"/>
      <c r="Y109" s="148"/>
      <c r="Z109" s="148"/>
      <c r="AA109" s="148"/>
      <c r="AB109" s="148"/>
      <c r="AC109" s="148"/>
      <c r="AD109" s="148"/>
      <c r="AE109" s="148"/>
      <c r="AF109" s="148"/>
    </row>
    <row r="110" spans="2:32" x14ac:dyDescent="0.25">
      <c r="B110" s="148"/>
      <c r="C110" s="148"/>
      <c r="D110" s="148"/>
      <c r="E110" s="148"/>
      <c r="F110" s="148"/>
      <c r="G110" s="148"/>
      <c r="H110" s="148"/>
      <c r="I110" s="148"/>
      <c r="J110" s="148"/>
      <c r="K110" s="148"/>
      <c r="L110" s="148"/>
      <c r="M110" s="148"/>
      <c r="N110" s="148"/>
      <c r="O110" s="148"/>
      <c r="P110" s="148"/>
      <c r="Q110" s="148"/>
      <c r="R110" s="148"/>
      <c r="S110" s="148"/>
      <c r="T110" s="148"/>
      <c r="U110" s="148"/>
      <c r="V110" s="148"/>
      <c r="W110" s="148"/>
      <c r="X110" s="148"/>
      <c r="Y110" s="148"/>
      <c r="Z110" s="148"/>
      <c r="AA110" s="148"/>
      <c r="AB110" s="148"/>
      <c r="AC110" s="148"/>
      <c r="AD110" s="148"/>
      <c r="AE110" s="148"/>
      <c r="AF110" s="148"/>
    </row>
    <row r="111" spans="2:32" x14ac:dyDescent="0.25"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  <c r="W111" s="148"/>
      <c r="X111" s="148"/>
      <c r="Y111" s="148"/>
      <c r="Z111" s="148"/>
      <c r="AA111" s="148"/>
      <c r="AB111" s="148"/>
      <c r="AC111" s="148"/>
      <c r="AD111" s="148"/>
      <c r="AE111" s="148"/>
      <c r="AF111" s="148"/>
    </row>
    <row r="112" spans="2:32" x14ac:dyDescent="0.25">
      <c r="B112" s="148"/>
      <c r="C112" s="148"/>
      <c r="D112" s="148"/>
      <c r="E112" s="148"/>
      <c r="F112" s="148"/>
      <c r="G112" s="148"/>
      <c r="H112" s="148"/>
      <c r="I112" s="148"/>
      <c r="J112" s="148"/>
      <c r="K112" s="148"/>
      <c r="L112" s="148"/>
      <c r="M112" s="148"/>
      <c r="N112" s="148"/>
      <c r="O112" s="148"/>
      <c r="P112" s="148"/>
      <c r="Q112" s="148"/>
      <c r="R112" s="148"/>
      <c r="S112" s="148"/>
      <c r="T112" s="148"/>
      <c r="U112" s="148"/>
      <c r="V112" s="148"/>
      <c r="W112" s="148"/>
      <c r="X112" s="148"/>
      <c r="Y112" s="148"/>
      <c r="Z112" s="148"/>
      <c r="AA112" s="148"/>
      <c r="AB112" s="148"/>
      <c r="AC112" s="148"/>
      <c r="AD112" s="148"/>
      <c r="AE112" s="148"/>
      <c r="AF112" s="148"/>
    </row>
    <row r="113" spans="2:32" x14ac:dyDescent="0.25">
      <c r="B113" s="148"/>
      <c r="C113" s="148"/>
      <c r="D113" s="148"/>
      <c r="E113" s="148"/>
      <c r="F113" s="148"/>
      <c r="G113" s="148"/>
      <c r="H113" s="148"/>
      <c r="I113" s="148"/>
      <c r="J113" s="148"/>
      <c r="K113" s="148"/>
      <c r="L113" s="148"/>
      <c r="M113" s="148"/>
      <c r="N113" s="148"/>
      <c r="O113" s="148"/>
      <c r="P113" s="148"/>
      <c r="Q113" s="148"/>
      <c r="R113" s="148"/>
      <c r="S113" s="148"/>
      <c r="T113" s="148"/>
      <c r="U113" s="148"/>
      <c r="V113" s="148"/>
      <c r="W113" s="148"/>
      <c r="X113" s="148"/>
      <c r="Y113" s="148"/>
      <c r="Z113" s="148"/>
      <c r="AA113" s="148"/>
      <c r="AB113" s="148"/>
      <c r="AC113" s="148"/>
      <c r="AD113" s="148"/>
      <c r="AE113" s="148"/>
      <c r="AF113" s="148"/>
    </row>
    <row r="114" spans="2:32" x14ac:dyDescent="0.25">
      <c r="B114" s="148"/>
      <c r="C114" s="148"/>
      <c r="D114" s="148"/>
      <c r="E114" s="148"/>
      <c r="F114" s="148"/>
      <c r="G114" s="148"/>
      <c r="H114" s="148"/>
      <c r="I114" s="148"/>
      <c r="J114" s="148"/>
      <c r="K114" s="148"/>
      <c r="L114" s="148"/>
      <c r="M114" s="148"/>
      <c r="N114" s="148"/>
      <c r="O114" s="148"/>
      <c r="P114" s="148"/>
      <c r="Q114" s="148"/>
      <c r="R114" s="148"/>
      <c r="S114" s="148"/>
      <c r="T114" s="148"/>
      <c r="U114" s="148"/>
      <c r="V114" s="148"/>
      <c r="W114" s="148"/>
      <c r="X114" s="148"/>
      <c r="Y114" s="148"/>
      <c r="Z114" s="148"/>
      <c r="AA114" s="148"/>
      <c r="AB114" s="148"/>
      <c r="AC114" s="148"/>
      <c r="AD114" s="148"/>
      <c r="AE114" s="148"/>
      <c r="AF114" s="148"/>
    </row>
    <row r="115" spans="2:32" x14ac:dyDescent="0.25">
      <c r="B115" s="148"/>
      <c r="C115" s="148"/>
      <c r="D115" s="148"/>
      <c r="E115" s="148"/>
      <c r="F115" s="148"/>
      <c r="G115" s="148"/>
      <c r="H115" s="148"/>
      <c r="I115" s="148"/>
      <c r="J115" s="148"/>
      <c r="K115" s="148"/>
      <c r="L115" s="148"/>
      <c r="M115" s="148"/>
      <c r="N115" s="148"/>
      <c r="O115" s="148"/>
      <c r="P115" s="148"/>
      <c r="Q115" s="148"/>
      <c r="R115" s="148"/>
      <c r="S115" s="148"/>
      <c r="T115" s="148"/>
      <c r="U115" s="148"/>
      <c r="V115" s="148"/>
      <c r="W115" s="148"/>
      <c r="X115" s="148"/>
      <c r="Y115" s="148"/>
      <c r="Z115" s="148"/>
      <c r="AA115" s="148"/>
      <c r="AB115" s="148"/>
      <c r="AC115" s="148"/>
      <c r="AD115" s="148"/>
      <c r="AE115" s="148"/>
      <c r="AF115" s="148"/>
    </row>
    <row r="116" spans="2:32" x14ac:dyDescent="0.25">
      <c r="B116" s="148"/>
      <c r="C116" s="148"/>
      <c r="D116" s="148"/>
      <c r="E116" s="148"/>
      <c r="F116" s="148"/>
      <c r="G116" s="148"/>
      <c r="H116" s="148"/>
      <c r="I116" s="148"/>
      <c r="J116" s="148"/>
      <c r="K116" s="148"/>
      <c r="L116" s="148"/>
      <c r="M116" s="148"/>
      <c r="N116" s="148"/>
      <c r="O116" s="148"/>
      <c r="P116" s="148"/>
      <c r="Q116" s="148"/>
      <c r="R116" s="148"/>
      <c r="S116" s="148"/>
      <c r="T116" s="148"/>
      <c r="U116" s="148"/>
      <c r="V116" s="148"/>
      <c r="W116" s="148"/>
      <c r="X116" s="148"/>
      <c r="Y116" s="148"/>
      <c r="Z116" s="148"/>
      <c r="AA116" s="148"/>
      <c r="AB116" s="148"/>
      <c r="AC116" s="148"/>
      <c r="AD116" s="148"/>
      <c r="AE116" s="148"/>
      <c r="AF116" s="148"/>
    </row>
    <row r="117" spans="2:32" x14ac:dyDescent="0.25">
      <c r="B117" s="148"/>
      <c r="C117" s="148"/>
      <c r="D117" s="148"/>
      <c r="E117" s="148"/>
      <c r="F117" s="148"/>
      <c r="G117" s="148"/>
      <c r="H117" s="148"/>
      <c r="I117" s="148"/>
      <c r="J117" s="148"/>
      <c r="K117" s="148"/>
      <c r="L117" s="148"/>
      <c r="M117" s="148"/>
      <c r="N117" s="148"/>
      <c r="O117" s="148"/>
      <c r="P117" s="148"/>
      <c r="Q117" s="148"/>
      <c r="R117" s="148"/>
      <c r="S117" s="148"/>
      <c r="T117" s="148"/>
      <c r="U117" s="148"/>
      <c r="V117" s="148"/>
      <c r="W117" s="148"/>
      <c r="X117" s="148"/>
      <c r="Y117" s="148"/>
      <c r="Z117" s="148"/>
      <c r="AA117" s="148"/>
      <c r="AB117" s="148"/>
      <c r="AC117" s="148"/>
      <c r="AD117" s="148"/>
      <c r="AE117" s="148"/>
      <c r="AF117" s="148"/>
    </row>
    <row r="118" spans="2:32" x14ac:dyDescent="0.25">
      <c r="B118" s="148"/>
    </row>
    <row r="119" spans="2:32" x14ac:dyDescent="0.25">
      <c r="B119" s="148"/>
    </row>
  </sheetData>
  <mergeCells count="9">
    <mergeCell ref="B5:B7"/>
    <mergeCell ref="D10:D11"/>
    <mergeCell ref="C10:C11"/>
    <mergeCell ref="H10:AD10"/>
    <mergeCell ref="C9:D9"/>
    <mergeCell ref="E9:F9"/>
    <mergeCell ref="B10:B11"/>
    <mergeCell ref="E10:E11"/>
    <mergeCell ref="F10:F11"/>
  </mergeCells>
  <conditionalFormatting sqref="B12:F46">
    <cfRule type="expression" dxfId="3" priority="2">
      <formula>MOD(ROW(),2)=0</formula>
    </cfRule>
  </conditionalFormatting>
  <conditionalFormatting sqref="C48:D49">
    <cfRule type="cellIs" dxfId="2" priority="15" operator="notEqual">
      <formula>0</formula>
    </cfRule>
  </conditionalFormatting>
  <conditionalFormatting sqref="H12:AD46">
    <cfRule type="expression" dxfId="1" priority="7">
      <formula>MOD(ROW(),2)=0</formula>
    </cfRule>
  </conditionalFormatting>
  <conditionalFormatting sqref="I48:N49">
    <cfRule type="cellIs" dxfId="0" priority="12" operator="not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20"/>
  <dimension ref="A6:J91"/>
  <sheetViews>
    <sheetView showGridLines="0" showRowColHeaders="0" zoomScale="85" zoomScaleNormal="85" workbookViewId="0">
      <selection activeCell="B84" sqref="B84:F93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style="189" customWidth="1"/>
    <col min="2" max="2" width="92.5703125" customWidth="1"/>
    <col min="3" max="4" width="19.28515625" customWidth="1"/>
    <col min="5" max="5" width="7.140625" customWidth="1"/>
    <col min="6" max="6" width="42.85546875" customWidth="1"/>
    <col min="7" max="7" width="15.42578125" customWidth="1"/>
    <col min="8" max="8" width="9.7109375" bestFit="1" customWidth="1"/>
  </cols>
  <sheetData>
    <row r="6" spans="1:7" x14ac:dyDescent="0.25">
      <c r="F6" s="109"/>
      <c r="G6" s="109"/>
    </row>
    <row r="8" spans="1:7" x14ac:dyDescent="0.25">
      <c r="B8" s="6" t="s">
        <v>16</v>
      </c>
    </row>
    <row r="9" spans="1:7" x14ac:dyDescent="0.25">
      <c r="B9" s="70"/>
      <c r="C9" s="87">
        <v>2025</v>
      </c>
      <c r="D9" s="62">
        <v>2024</v>
      </c>
    </row>
    <row r="10" spans="1:7" x14ac:dyDescent="0.25">
      <c r="B10" s="245" t="s">
        <v>276</v>
      </c>
      <c r="C10" s="246"/>
      <c r="D10" s="246"/>
    </row>
    <row r="11" spans="1:7" x14ac:dyDescent="0.25">
      <c r="B11" s="247" t="s">
        <v>351</v>
      </c>
      <c r="C11" s="248">
        <v>1817262</v>
      </c>
      <c r="D11" s="248">
        <v>3692313</v>
      </c>
      <c r="E11" s="109"/>
    </row>
    <row r="12" spans="1:7" x14ac:dyDescent="0.25">
      <c r="B12" s="245" t="s">
        <v>352</v>
      </c>
      <c r="C12" s="249"/>
      <c r="D12" s="249"/>
    </row>
    <row r="13" spans="1:7" x14ac:dyDescent="0.25">
      <c r="A13" s="190"/>
      <c r="B13" s="247"/>
      <c r="C13" s="250"/>
      <c r="D13" s="250"/>
      <c r="E13" s="109"/>
    </row>
    <row r="14" spans="1:7" x14ac:dyDescent="0.25">
      <c r="A14" s="191"/>
      <c r="B14" s="251" t="s">
        <v>83</v>
      </c>
      <c r="C14" s="249">
        <v>359567</v>
      </c>
      <c r="D14" s="249">
        <v>333369</v>
      </c>
      <c r="E14" s="109"/>
    </row>
    <row r="15" spans="1:7" x14ac:dyDescent="0.25">
      <c r="A15" s="191"/>
      <c r="B15" s="252" t="s">
        <v>277</v>
      </c>
      <c r="C15" s="250">
        <v>31894</v>
      </c>
      <c r="D15" s="250">
        <v>19906</v>
      </c>
      <c r="E15" s="109"/>
    </row>
    <row r="16" spans="1:7" x14ac:dyDescent="0.25">
      <c r="A16" s="192"/>
      <c r="B16" s="251" t="s">
        <v>278</v>
      </c>
      <c r="C16" s="249">
        <v>-1365322</v>
      </c>
      <c r="D16" s="249">
        <v>-1262052</v>
      </c>
      <c r="E16" s="109"/>
    </row>
    <row r="17" spans="1:6" x14ac:dyDescent="0.25">
      <c r="A17" s="192"/>
      <c r="B17" s="252" t="s">
        <v>279</v>
      </c>
      <c r="C17" s="253">
        <v>141492</v>
      </c>
      <c r="D17" s="250">
        <v>121701</v>
      </c>
      <c r="E17" s="109"/>
    </row>
    <row r="18" spans="1:6" x14ac:dyDescent="0.25">
      <c r="A18" s="191"/>
      <c r="B18" s="251" t="s">
        <v>280</v>
      </c>
      <c r="C18" s="249" t="s">
        <v>55</v>
      </c>
      <c r="D18" s="254">
        <v>45911</v>
      </c>
      <c r="E18" s="109"/>
    </row>
    <row r="19" spans="1:6" x14ac:dyDescent="0.25">
      <c r="A19" s="192"/>
      <c r="B19" s="252" t="s">
        <v>361</v>
      </c>
      <c r="C19" s="250">
        <v>10564</v>
      </c>
      <c r="D19" s="250">
        <v>463887</v>
      </c>
      <c r="E19" s="109"/>
    </row>
    <row r="20" spans="1:6" x14ac:dyDescent="0.25">
      <c r="A20" s="192"/>
      <c r="B20" s="251" t="s">
        <v>281</v>
      </c>
      <c r="C20" s="249">
        <v>89368</v>
      </c>
      <c r="D20" s="254">
        <v>148804</v>
      </c>
      <c r="E20" s="109"/>
      <c r="F20" s="263"/>
    </row>
    <row r="21" spans="1:6" x14ac:dyDescent="0.25">
      <c r="A21" s="191"/>
      <c r="B21" s="251" t="s">
        <v>282</v>
      </c>
      <c r="C21" s="249" t="s">
        <v>55</v>
      </c>
      <c r="D21" s="249">
        <v>-1675627</v>
      </c>
      <c r="E21" s="255"/>
    </row>
    <row r="22" spans="1:6" x14ac:dyDescent="0.25">
      <c r="A22" s="192"/>
      <c r="B22" s="252" t="s">
        <v>88</v>
      </c>
      <c r="C22" s="250">
        <v>218955</v>
      </c>
      <c r="D22" s="253" t="s">
        <v>55</v>
      </c>
      <c r="E22" s="109"/>
    </row>
    <row r="23" spans="1:6" x14ac:dyDescent="0.25">
      <c r="A23" s="192"/>
      <c r="B23" s="251" t="s">
        <v>362</v>
      </c>
      <c r="C23" s="249">
        <v>11406</v>
      </c>
      <c r="D23" s="249">
        <v>-1659900</v>
      </c>
      <c r="E23" s="109"/>
    </row>
    <row r="24" spans="1:6" x14ac:dyDescent="0.25">
      <c r="A24" s="191"/>
      <c r="B24" s="252" t="s">
        <v>283</v>
      </c>
      <c r="C24" s="250">
        <v>234650</v>
      </c>
      <c r="D24" s="250">
        <v>1297640</v>
      </c>
      <c r="E24" s="109"/>
    </row>
    <row r="25" spans="1:6" x14ac:dyDescent="0.25">
      <c r="A25" s="191"/>
      <c r="B25" s="251" t="s">
        <v>324</v>
      </c>
      <c r="C25" s="249">
        <v>-12446</v>
      </c>
      <c r="D25" s="249" t="s">
        <v>55</v>
      </c>
      <c r="E25" s="109"/>
    </row>
    <row r="26" spans="1:6" x14ac:dyDescent="0.25">
      <c r="A26" s="191"/>
      <c r="B26" s="252" t="s">
        <v>353</v>
      </c>
      <c r="C26" s="250">
        <v>-61746</v>
      </c>
      <c r="D26" s="250" t="s">
        <v>55</v>
      </c>
      <c r="E26" s="109"/>
    </row>
    <row r="27" spans="1:6" x14ac:dyDescent="0.25">
      <c r="A27"/>
      <c r="B27" s="251" t="s">
        <v>284</v>
      </c>
      <c r="C27" s="254">
        <v>19305</v>
      </c>
      <c r="D27" s="249">
        <v>37815</v>
      </c>
      <c r="E27" s="109"/>
    </row>
    <row r="28" spans="1:6" x14ac:dyDescent="0.25">
      <c r="B28" s="252" t="s">
        <v>285</v>
      </c>
      <c r="C28" s="250" t="s">
        <v>55</v>
      </c>
      <c r="D28" s="250">
        <v>-146577</v>
      </c>
      <c r="E28" s="109"/>
    </row>
    <row r="29" spans="1:6" x14ac:dyDescent="0.25">
      <c r="B29" s="90" t="s">
        <v>286</v>
      </c>
      <c r="C29" s="249">
        <v>-143316</v>
      </c>
      <c r="D29" s="249">
        <v>100862</v>
      </c>
      <c r="E29" s="109"/>
    </row>
    <row r="30" spans="1:6" x14ac:dyDescent="0.25">
      <c r="B30" s="247" t="s">
        <v>287</v>
      </c>
      <c r="C30" s="257">
        <v>-45215</v>
      </c>
      <c r="D30" s="257">
        <v>135399</v>
      </c>
      <c r="E30" s="109"/>
    </row>
    <row r="31" spans="1:6" x14ac:dyDescent="0.25">
      <c r="B31" s="256"/>
      <c r="C31" s="290">
        <v>1306418</v>
      </c>
      <c r="D31" s="290">
        <v>1653451</v>
      </c>
      <c r="E31" s="109"/>
    </row>
    <row r="32" spans="1:6" x14ac:dyDescent="0.25">
      <c r="B32" s="89" t="s">
        <v>288</v>
      </c>
      <c r="C32" s="259"/>
      <c r="D32" s="259"/>
      <c r="E32" s="109"/>
    </row>
    <row r="33" spans="1:10" x14ac:dyDescent="0.25">
      <c r="B33" s="256" t="s">
        <v>289</v>
      </c>
      <c r="C33" s="249">
        <v>-113570</v>
      </c>
      <c r="D33" s="249">
        <v>95579</v>
      </c>
      <c r="E33" s="109"/>
    </row>
    <row r="34" spans="1:10" x14ac:dyDescent="0.25">
      <c r="B34" s="247" t="s">
        <v>184</v>
      </c>
      <c r="C34" s="250">
        <v>-11621</v>
      </c>
      <c r="D34" s="250">
        <v>1321</v>
      </c>
      <c r="E34" s="109"/>
    </row>
    <row r="35" spans="1:10" x14ac:dyDescent="0.25">
      <c r="B35" s="256" t="s">
        <v>185</v>
      </c>
      <c r="C35" s="249">
        <v>-56831</v>
      </c>
      <c r="D35" s="249">
        <v>221658</v>
      </c>
      <c r="E35" s="109"/>
    </row>
    <row r="36" spans="1:10" x14ac:dyDescent="0.25">
      <c r="B36" s="287" t="s">
        <v>290</v>
      </c>
      <c r="C36" s="257">
        <v>-4234</v>
      </c>
      <c r="D36" s="257">
        <v>2562</v>
      </c>
      <c r="E36" s="109"/>
    </row>
    <row r="37" spans="1:10" s="47" customFormat="1" x14ac:dyDescent="0.25">
      <c r="A37" s="189"/>
      <c r="B37" s="256" t="s">
        <v>301</v>
      </c>
      <c r="C37" s="249">
        <v>41061</v>
      </c>
      <c r="D37" s="249">
        <v>127841</v>
      </c>
      <c r="E37" s="109"/>
      <c r="F37"/>
      <c r="G37"/>
      <c r="H37"/>
      <c r="I37"/>
      <c r="J37"/>
    </row>
    <row r="38" spans="1:10" s="47" customFormat="1" x14ac:dyDescent="0.25">
      <c r="A38" s="189"/>
      <c r="B38" s="247" t="s">
        <v>291</v>
      </c>
      <c r="C38" s="257">
        <v>1061735</v>
      </c>
      <c r="D38" s="257">
        <v>1017501</v>
      </c>
      <c r="E38" s="109"/>
      <c r="F38"/>
      <c r="G38"/>
      <c r="H38"/>
      <c r="I38"/>
      <c r="J38"/>
    </row>
    <row r="39" spans="1:10" x14ac:dyDescent="0.25">
      <c r="B39" s="256" t="s">
        <v>292</v>
      </c>
      <c r="C39" s="249">
        <v>-17120</v>
      </c>
      <c r="D39" s="249">
        <v>-5848</v>
      </c>
      <c r="E39" s="109"/>
    </row>
    <row r="40" spans="1:10" x14ac:dyDescent="0.25">
      <c r="B40" s="256"/>
      <c r="C40" s="290">
        <v>899420</v>
      </c>
      <c r="D40" s="290">
        <v>1460614</v>
      </c>
      <c r="E40" s="109"/>
    </row>
    <row r="41" spans="1:10" x14ac:dyDescent="0.25">
      <c r="B41" s="89" t="s">
        <v>293</v>
      </c>
      <c r="C41" s="259"/>
      <c r="D41" s="259"/>
      <c r="E41" s="109"/>
    </row>
    <row r="42" spans="1:10" x14ac:dyDescent="0.25">
      <c r="A42" s="193"/>
      <c r="B42" s="256" t="s">
        <v>294</v>
      </c>
      <c r="C42" s="249">
        <v>131388</v>
      </c>
      <c r="D42" s="249">
        <v>-77580</v>
      </c>
      <c r="E42" s="109"/>
    </row>
    <row r="43" spans="1:10" x14ac:dyDescent="0.25">
      <c r="A43" s="193"/>
      <c r="B43" s="247" t="s">
        <v>216</v>
      </c>
      <c r="C43" s="250">
        <v>-145095</v>
      </c>
      <c r="D43" s="250">
        <v>-98119</v>
      </c>
      <c r="E43" s="258"/>
    </row>
    <row r="44" spans="1:10" x14ac:dyDescent="0.25">
      <c r="B44" s="256" t="s">
        <v>295</v>
      </c>
      <c r="C44" s="249">
        <v>3076</v>
      </c>
      <c r="D44" s="249">
        <v>-7069</v>
      </c>
      <c r="E44" s="258"/>
    </row>
    <row r="45" spans="1:10" x14ac:dyDescent="0.25">
      <c r="B45" s="247" t="s">
        <v>296</v>
      </c>
      <c r="C45" s="250">
        <v>-3159</v>
      </c>
      <c r="D45" s="250">
        <v>-11035</v>
      </c>
      <c r="E45" s="109"/>
    </row>
    <row r="46" spans="1:10" x14ac:dyDescent="0.25">
      <c r="B46" s="90" t="s">
        <v>297</v>
      </c>
      <c r="C46" s="249">
        <v>-85779</v>
      </c>
      <c r="D46" s="249">
        <v>-98291</v>
      </c>
      <c r="E46" s="109"/>
    </row>
    <row r="47" spans="1:10" s="47" customFormat="1" x14ac:dyDescent="0.25">
      <c r="A47" s="189"/>
      <c r="B47" s="247" t="s">
        <v>298</v>
      </c>
      <c r="C47" s="250">
        <v>-21704</v>
      </c>
      <c r="D47" s="250">
        <v>-20787</v>
      </c>
      <c r="E47" s="109"/>
      <c r="F47"/>
      <c r="G47"/>
      <c r="H47"/>
      <c r="I47"/>
      <c r="J47"/>
    </row>
    <row r="48" spans="1:10" s="47" customFormat="1" x14ac:dyDescent="0.25">
      <c r="A48" s="189"/>
      <c r="B48" s="256" t="s">
        <v>287</v>
      </c>
      <c r="C48" s="262">
        <v>-40469</v>
      </c>
      <c r="D48" s="262">
        <v>-74105</v>
      </c>
      <c r="E48" s="109"/>
      <c r="F48"/>
      <c r="G48"/>
      <c r="H48"/>
      <c r="I48"/>
      <c r="J48"/>
    </row>
    <row r="49" spans="1:10" x14ac:dyDescent="0.25">
      <c r="B49" s="247"/>
      <c r="C49" s="291">
        <v>-161742</v>
      </c>
      <c r="D49" s="291">
        <v>-386986</v>
      </c>
      <c r="E49" s="109"/>
    </row>
    <row r="50" spans="1:10" x14ac:dyDescent="0.25">
      <c r="B50" s="286" t="s">
        <v>299</v>
      </c>
      <c r="C50" s="290">
        <v>2044096</v>
      </c>
      <c r="D50" s="290">
        <v>2727079</v>
      </c>
      <c r="E50" s="109"/>
    </row>
    <row r="51" spans="1:10" x14ac:dyDescent="0.25">
      <c r="B51" s="247"/>
      <c r="C51" s="259"/>
      <c r="D51" s="259"/>
      <c r="E51" s="109"/>
    </row>
    <row r="52" spans="1:10" x14ac:dyDescent="0.25">
      <c r="B52" s="256" t="s">
        <v>300</v>
      </c>
      <c r="C52" s="260">
        <v>133279</v>
      </c>
      <c r="D52" s="260">
        <v>189000</v>
      </c>
      <c r="E52" s="109"/>
    </row>
    <row r="53" spans="1:10" x14ac:dyDescent="0.25">
      <c r="B53" s="247" t="s">
        <v>302</v>
      </c>
      <c r="C53" s="259">
        <v>-304230</v>
      </c>
      <c r="D53" s="259">
        <v>-703076</v>
      </c>
      <c r="E53" s="109"/>
    </row>
    <row r="54" spans="1:10" x14ac:dyDescent="0.25">
      <c r="B54" s="256" t="s">
        <v>303</v>
      </c>
      <c r="C54" s="249">
        <v>-176969</v>
      </c>
      <c r="D54" s="249">
        <v>-342047</v>
      </c>
      <c r="E54" s="109"/>
    </row>
    <row r="55" spans="1:10" x14ac:dyDescent="0.25">
      <c r="A55" s="193"/>
      <c r="B55" s="247" t="s">
        <v>304</v>
      </c>
      <c r="C55" s="259" t="s">
        <v>55</v>
      </c>
      <c r="D55" s="259">
        <v>436455</v>
      </c>
      <c r="E55" s="109"/>
    </row>
    <row r="56" spans="1:10" s="47" customFormat="1" x14ac:dyDescent="0.25">
      <c r="A56" s="193"/>
      <c r="B56" s="256" t="s">
        <v>305</v>
      </c>
      <c r="C56" s="262">
        <v>-1760</v>
      </c>
      <c r="D56" s="262">
        <v>-869</v>
      </c>
      <c r="E56" s="258"/>
      <c r="F56"/>
      <c r="G56"/>
      <c r="H56"/>
      <c r="I56"/>
      <c r="J56"/>
    </row>
    <row r="57" spans="1:10" s="47" customFormat="1" ht="15.75" thickBot="1" x14ac:dyDescent="0.3">
      <c r="A57" s="189"/>
      <c r="B57" s="89" t="s">
        <v>306</v>
      </c>
      <c r="C57" s="292">
        <v>1694416</v>
      </c>
      <c r="D57" s="292">
        <v>2306542</v>
      </c>
      <c r="E57" s="258"/>
      <c r="F57"/>
      <c r="G57"/>
      <c r="H57"/>
      <c r="I57"/>
      <c r="J57"/>
    </row>
    <row r="58" spans="1:10" ht="15.75" thickTop="1" x14ac:dyDescent="0.25">
      <c r="B58" s="288"/>
      <c r="C58" s="289"/>
      <c r="D58" s="289"/>
      <c r="E58" s="258"/>
    </row>
    <row r="59" spans="1:10" s="47" customFormat="1" x14ac:dyDescent="0.25">
      <c r="A59" s="189"/>
      <c r="B59" s="286" t="s">
        <v>307</v>
      </c>
      <c r="C59" s="249"/>
      <c r="D59" s="249"/>
      <c r="E59" s="109"/>
      <c r="F59" s="265"/>
      <c r="G59"/>
      <c r="H59"/>
      <c r="I59"/>
      <c r="J59"/>
    </row>
    <row r="60" spans="1:10" x14ac:dyDescent="0.25">
      <c r="B60" s="247" t="s">
        <v>308</v>
      </c>
      <c r="C60" s="264">
        <v>-2705</v>
      </c>
      <c r="D60" s="264">
        <v>-1027</v>
      </c>
      <c r="E60" s="109"/>
    </row>
    <row r="61" spans="1:10" x14ac:dyDescent="0.25">
      <c r="B61" s="256" t="s">
        <v>354</v>
      </c>
      <c r="C61" s="249">
        <v>52387</v>
      </c>
      <c r="D61" s="249">
        <v>100886</v>
      </c>
      <c r="E61" s="109"/>
    </row>
    <row r="62" spans="1:10" x14ac:dyDescent="0.25">
      <c r="B62" s="247" t="s">
        <v>309</v>
      </c>
      <c r="C62" s="264" t="s">
        <v>55</v>
      </c>
      <c r="D62" s="264">
        <v>2736817</v>
      </c>
      <c r="E62" s="109"/>
    </row>
    <row r="63" spans="1:10" x14ac:dyDescent="0.25">
      <c r="A63" s="193"/>
      <c r="B63" s="256" t="s">
        <v>310</v>
      </c>
      <c r="C63" s="249" t="s">
        <v>55</v>
      </c>
      <c r="D63" s="249">
        <v>56833</v>
      </c>
      <c r="E63" s="109"/>
    </row>
    <row r="64" spans="1:10" x14ac:dyDescent="0.25">
      <c r="B64" s="247" t="s">
        <v>311</v>
      </c>
      <c r="C64" s="264">
        <v>-295515</v>
      </c>
      <c r="D64" s="264">
        <v>-315838</v>
      </c>
      <c r="E64" s="258"/>
    </row>
    <row r="65" spans="1:10" x14ac:dyDescent="0.25">
      <c r="A65" s="193"/>
      <c r="B65" s="256" t="s">
        <v>312</v>
      </c>
      <c r="C65" s="249">
        <v>-211499</v>
      </c>
      <c r="D65" s="249">
        <v>-23024</v>
      </c>
      <c r="E65" s="109"/>
    </row>
    <row r="66" spans="1:10" x14ac:dyDescent="0.25">
      <c r="B66" s="247" t="s">
        <v>313</v>
      </c>
      <c r="C66" s="264">
        <v>-3860295</v>
      </c>
      <c r="D66" s="264">
        <v>-7161581</v>
      </c>
      <c r="E66" s="258"/>
    </row>
    <row r="67" spans="1:10" x14ac:dyDescent="0.25">
      <c r="B67" s="256" t="s">
        <v>314</v>
      </c>
      <c r="C67" s="249">
        <v>3976824</v>
      </c>
      <c r="D67" s="249">
        <v>7434664</v>
      </c>
      <c r="E67" s="109"/>
    </row>
    <row r="68" spans="1:10" x14ac:dyDescent="0.25">
      <c r="B68" s="247" t="s">
        <v>355</v>
      </c>
      <c r="C68" s="264">
        <v>53111</v>
      </c>
      <c r="D68" s="264" t="s">
        <v>55</v>
      </c>
      <c r="E68" s="109"/>
    </row>
    <row r="69" spans="1:10" s="47" customFormat="1" x14ac:dyDescent="0.25">
      <c r="A69" s="189"/>
      <c r="B69" s="256" t="s">
        <v>356</v>
      </c>
      <c r="C69" s="262">
        <v>-1209475</v>
      </c>
      <c r="D69" s="262" t="s">
        <v>55</v>
      </c>
      <c r="E69" s="109"/>
      <c r="F69"/>
      <c r="G69"/>
      <c r="H69"/>
      <c r="I69"/>
      <c r="J69"/>
    </row>
    <row r="70" spans="1:10" ht="15.75" thickBot="1" x14ac:dyDescent="0.3">
      <c r="B70" s="89" t="s">
        <v>315</v>
      </c>
      <c r="C70" s="292">
        <v>-1497167</v>
      </c>
      <c r="D70" s="292">
        <v>2827730</v>
      </c>
      <c r="E70" s="109"/>
    </row>
    <row r="71" spans="1:10" s="47" customFormat="1" ht="15.75" thickTop="1" x14ac:dyDescent="0.25">
      <c r="A71" s="189"/>
      <c r="B71" s="256"/>
      <c r="C71" s="285"/>
      <c r="D71" s="285"/>
      <c r="E71"/>
      <c r="F71"/>
      <c r="G71"/>
      <c r="H71"/>
      <c r="I71"/>
      <c r="J71"/>
    </row>
    <row r="72" spans="1:10" s="47" customFormat="1" x14ac:dyDescent="0.25">
      <c r="A72" s="189"/>
      <c r="B72" s="245" t="s">
        <v>316</v>
      </c>
      <c r="C72" s="262"/>
      <c r="D72" s="262"/>
      <c r="E72"/>
      <c r="F72"/>
      <c r="G72"/>
      <c r="H72"/>
      <c r="I72"/>
      <c r="J72"/>
    </row>
    <row r="73" spans="1:10" x14ac:dyDescent="0.25">
      <c r="B73" s="287" t="s">
        <v>317</v>
      </c>
      <c r="C73" s="293">
        <v>2287222</v>
      </c>
      <c r="D73" s="266" t="s">
        <v>55</v>
      </c>
    </row>
    <row r="74" spans="1:10" x14ac:dyDescent="0.25">
      <c r="B74" s="90" t="s">
        <v>318</v>
      </c>
      <c r="C74" s="262">
        <v>-2244787</v>
      </c>
      <c r="D74" s="262">
        <v>-2940215</v>
      </c>
    </row>
    <row r="75" spans="1:10" x14ac:dyDescent="0.25">
      <c r="B75" s="287" t="s">
        <v>357</v>
      </c>
      <c r="C75" s="293">
        <v>-233333</v>
      </c>
      <c r="D75" s="293">
        <v>-2308955</v>
      </c>
    </row>
    <row r="76" spans="1:10" x14ac:dyDescent="0.25">
      <c r="A76" s="193"/>
      <c r="B76" s="90" t="s">
        <v>319</v>
      </c>
      <c r="C76" s="249">
        <v>-13888</v>
      </c>
      <c r="D76" s="249">
        <v>-13317</v>
      </c>
    </row>
    <row r="77" spans="1:10" ht="15.75" thickBot="1" x14ac:dyDescent="0.3">
      <c r="B77" s="89" t="s">
        <v>320</v>
      </c>
      <c r="C77" s="261">
        <v>-204786</v>
      </c>
      <c r="D77" s="261">
        <v>-5262487</v>
      </c>
    </row>
    <row r="78" spans="1:10" ht="15.75" thickTop="1" x14ac:dyDescent="0.25">
      <c r="B78" s="90"/>
      <c r="C78" s="170"/>
      <c r="D78" s="170"/>
    </row>
    <row r="79" spans="1:10" x14ac:dyDescent="0.25">
      <c r="B79" s="89" t="s">
        <v>321</v>
      </c>
      <c r="C79" s="293">
        <v>-7537</v>
      </c>
      <c r="D79" s="293">
        <v>-128215</v>
      </c>
    </row>
    <row r="80" spans="1:10" x14ac:dyDescent="0.25">
      <c r="B80" s="90" t="s">
        <v>358</v>
      </c>
      <c r="C80" s="249">
        <v>233739</v>
      </c>
      <c r="D80" s="249">
        <v>361954</v>
      </c>
    </row>
    <row r="81" spans="2:4" ht="15.75" thickBot="1" x14ac:dyDescent="0.3">
      <c r="B81" s="89" t="s">
        <v>359</v>
      </c>
      <c r="C81" s="261">
        <v>226202</v>
      </c>
      <c r="D81" s="261">
        <v>233739</v>
      </c>
    </row>
    <row r="82" spans="2:4" ht="15.75" thickTop="1" x14ac:dyDescent="0.25">
      <c r="B82" s="148"/>
      <c r="C82" s="170"/>
      <c r="D82" s="170"/>
    </row>
    <row r="83" spans="2:4" x14ac:dyDescent="0.25">
      <c r="B83" s="148"/>
      <c r="C83" s="170"/>
      <c r="D83" s="170"/>
    </row>
    <row r="84" spans="2:4" x14ac:dyDescent="0.25">
      <c r="B84" s="284"/>
      <c r="C84" s="284"/>
      <c r="D84" s="284"/>
    </row>
    <row r="85" spans="2:4" x14ac:dyDescent="0.25">
      <c r="B85" s="284"/>
      <c r="C85" s="284"/>
      <c r="D85" s="284"/>
    </row>
    <row r="86" spans="2:4" x14ac:dyDescent="0.25">
      <c r="B86" s="284"/>
      <c r="C86" s="284"/>
      <c r="D86" s="284"/>
    </row>
    <row r="87" spans="2:4" x14ac:dyDescent="0.25">
      <c r="B87" s="284"/>
      <c r="C87" s="284"/>
      <c r="D87" s="284"/>
    </row>
    <row r="88" spans="2:4" x14ac:dyDescent="0.25">
      <c r="B88" s="284"/>
      <c r="C88" s="284"/>
      <c r="D88" s="284"/>
    </row>
    <row r="89" spans="2:4" x14ac:dyDescent="0.25">
      <c r="B89" s="284"/>
      <c r="C89" s="284"/>
      <c r="D89" s="284"/>
    </row>
    <row r="90" spans="2:4" x14ac:dyDescent="0.25">
      <c r="B90" s="284"/>
      <c r="C90" s="284"/>
      <c r="D90" s="284"/>
    </row>
    <row r="91" spans="2:4" x14ac:dyDescent="0.25">
      <c r="B91" s="284"/>
      <c r="C91" s="284"/>
      <c r="D91" s="284"/>
    </row>
  </sheetData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pageSetUpPr autoPageBreaks="0"/>
  </sheetPr>
  <dimension ref="A1:M59"/>
  <sheetViews>
    <sheetView showGridLines="0" showRowColHeaders="0" zoomScale="85" zoomScaleNormal="85" workbookViewId="0">
      <selection activeCell="E35" sqref="E35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9.140625" defaultRowHeight="0" customHeight="1" zeroHeight="1" x14ac:dyDescent="0.2"/>
  <cols>
    <col min="1" max="1" width="16.5703125" style="7" customWidth="1"/>
    <col min="2" max="2" width="40.42578125" style="7" customWidth="1"/>
    <col min="3" max="3" width="10.85546875" style="7" customWidth="1"/>
    <col min="4" max="4" width="5" style="7" customWidth="1"/>
    <col min="5" max="5" width="36.7109375" style="7" customWidth="1"/>
    <col min="6" max="6" width="9.140625" style="7" customWidth="1"/>
    <col min="7" max="7" width="13.7109375" style="7" customWidth="1"/>
    <col min="8" max="10" width="9.140625" style="7" customWidth="1"/>
    <col min="11" max="11" width="12.140625" style="7" bestFit="1" customWidth="1"/>
    <col min="12" max="12" width="9.140625" style="7" customWidth="1"/>
    <col min="13" max="13" width="11.5703125" style="7" customWidth="1"/>
    <col min="14" max="16384" width="9.140625" style="7"/>
  </cols>
  <sheetData>
    <row r="1" spans="1:7" ht="12.75" customHeight="1" x14ac:dyDescent="0.2">
      <c r="B1" s="59"/>
      <c r="C1" s="5"/>
      <c r="D1" s="5"/>
      <c r="E1" s="5"/>
      <c r="F1" s="5"/>
      <c r="G1" s="5"/>
    </row>
    <row r="2" spans="1:7" ht="12.75" customHeight="1" x14ac:dyDescent="0.2">
      <c r="B2" s="5"/>
      <c r="C2" s="5"/>
      <c r="D2" s="5"/>
      <c r="E2" s="5"/>
      <c r="F2" s="5"/>
      <c r="G2" s="5"/>
    </row>
    <row r="3" spans="1:7" ht="12.75" customHeight="1" x14ac:dyDescent="0.2">
      <c r="B3" s="5"/>
      <c r="C3" s="5"/>
      <c r="D3" s="5"/>
      <c r="E3" s="5"/>
      <c r="F3" s="5"/>
      <c r="G3" s="5"/>
    </row>
    <row r="4" spans="1:7" ht="12.75" customHeight="1" x14ac:dyDescent="0.2">
      <c r="B4" s="5"/>
      <c r="C4" s="5"/>
      <c r="D4" s="5"/>
      <c r="E4" s="5"/>
      <c r="F4" s="5"/>
      <c r="G4" s="5"/>
    </row>
    <row r="5" spans="1:7" ht="12.75" customHeight="1" x14ac:dyDescent="0.2">
      <c r="B5" s="5"/>
      <c r="C5" s="5"/>
      <c r="D5" s="5"/>
      <c r="E5" s="5"/>
      <c r="F5" s="5"/>
      <c r="G5" s="5"/>
    </row>
    <row r="6" spans="1:7" ht="12.75" customHeight="1" x14ac:dyDescent="0.2">
      <c r="B6" s="5"/>
      <c r="C6" s="5"/>
      <c r="D6" s="5"/>
      <c r="E6" s="5"/>
      <c r="F6" s="5"/>
      <c r="G6" s="5"/>
    </row>
    <row r="7" spans="1:7" ht="9" customHeight="1" x14ac:dyDescent="0.2"/>
    <row r="8" spans="1:7" ht="9" customHeight="1" x14ac:dyDescent="0.2"/>
    <row r="9" spans="1:7" ht="12.75" customHeight="1" x14ac:dyDescent="0.25">
      <c r="A9" s="328" t="s">
        <v>366</v>
      </c>
      <c r="B9" s="329"/>
      <c r="C9" s="330"/>
    </row>
    <row r="10" spans="1:7" ht="12.75" customHeight="1" thickBot="1" x14ac:dyDescent="0.25"/>
    <row r="11" spans="1:7" ht="33.75" customHeight="1" thickTop="1" x14ac:dyDescent="0.2">
      <c r="B11" s="333" t="s">
        <v>0</v>
      </c>
      <c r="C11" s="334"/>
      <c r="E11" s="337" t="s">
        <v>1</v>
      </c>
      <c r="F11" s="338"/>
    </row>
    <row r="12" spans="1:7" ht="15.75" x14ac:dyDescent="0.2">
      <c r="B12" s="335" t="s">
        <v>386</v>
      </c>
      <c r="C12" s="336"/>
      <c r="E12" s="335" t="s">
        <v>386</v>
      </c>
      <c r="F12" s="336"/>
    </row>
    <row r="13" spans="1:7" ht="12.75" x14ac:dyDescent="0.2">
      <c r="B13" s="99" t="s">
        <v>2</v>
      </c>
      <c r="C13" s="100">
        <v>2402</v>
      </c>
      <c r="E13" s="99" t="s">
        <v>3</v>
      </c>
      <c r="F13" s="100">
        <v>8100</v>
      </c>
    </row>
    <row r="14" spans="1:7" ht="12.75" x14ac:dyDescent="0.2">
      <c r="B14" s="37" t="s">
        <v>4</v>
      </c>
      <c r="C14" s="38">
        <v>2454</v>
      </c>
      <c r="E14" s="37" t="s">
        <v>5</v>
      </c>
      <c r="F14" s="38">
        <v>573</v>
      </c>
    </row>
    <row r="15" spans="1:7" ht="12.75" x14ac:dyDescent="0.2">
      <c r="B15" s="37" t="s">
        <v>6</v>
      </c>
      <c r="C15" s="91">
        <v>-52</v>
      </c>
      <c r="E15" s="37" t="s">
        <v>7</v>
      </c>
      <c r="F15" s="91">
        <v>5013</v>
      </c>
    </row>
    <row r="16" spans="1:7" ht="12.75" x14ac:dyDescent="0.2">
      <c r="B16" s="37"/>
      <c r="C16" s="38"/>
      <c r="E16" s="37" t="s">
        <v>8</v>
      </c>
      <c r="F16" s="38">
        <v>996</v>
      </c>
    </row>
    <row r="17" spans="1:13" ht="12.75" x14ac:dyDescent="0.2">
      <c r="B17" s="37"/>
      <c r="C17" s="91"/>
      <c r="E17" s="37" t="s">
        <v>9</v>
      </c>
      <c r="F17" s="38">
        <v>476</v>
      </c>
    </row>
    <row r="18" spans="1:13" ht="12.75" x14ac:dyDescent="0.2">
      <c r="B18" s="101" t="s">
        <v>10</v>
      </c>
      <c r="C18" s="102">
        <v>4459</v>
      </c>
      <c r="E18" s="37" t="s">
        <v>11</v>
      </c>
      <c r="F18" s="38">
        <v>516</v>
      </c>
    </row>
    <row r="19" spans="1:13" ht="12.75" x14ac:dyDescent="0.2">
      <c r="B19" s="37"/>
      <c r="C19" s="91"/>
      <c r="E19" s="37" t="s">
        <v>12</v>
      </c>
      <c r="F19" s="91">
        <v>97</v>
      </c>
    </row>
    <row r="20" spans="1:13" ht="12.75" x14ac:dyDescent="0.2">
      <c r="B20" s="99" t="s">
        <v>13</v>
      </c>
      <c r="C20" s="100">
        <v>959</v>
      </c>
      <c r="E20" s="37" t="s">
        <v>14</v>
      </c>
      <c r="F20" s="38">
        <v>429</v>
      </c>
    </row>
    <row r="21" spans="1:13" ht="12.75" x14ac:dyDescent="0.2">
      <c r="B21" s="101" t="s">
        <v>15</v>
      </c>
      <c r="C21" s="102">
        <v>280</v>
      </c>
      <c r="E21" s="37"/>
      <c r="F21" s="91"/>
    </row>
    <row r="22" spans="1:13" ht="13.5" thickBot="1" x14ac:dyDescent="0.25">
      <c r="B22" s="103"/>
      <c r="C22" s="104"/>
      <c r="E22" s="103"/>
      <c r="F22" s="104"/>
    </row>
    <row r="23" spans="1:13" ht="13.5" thickTop="1" x14ac:dyDescent="0.2"/>
    <row r="24" spans="1:13" ht="12.75" x14ac:dyDescent="0.2"/>
    <row r="25" spans="1:13" ht="15" x14ac:dyDescent="0.25">
      <c r="A25"/>
      <c r="B25"/>
      <c r="C25"/>
      <c r="D25"/>
      <c r="E25"/>
      <c r="F25"/>
    </row>
    <row r="26" spans="1:13" ht="15" hidden="1" x14ac:dyDescent="0.25">
      <c r="A26"/>
      <c r="B26"/>
      <c r="C26"/>
      <c r="D26"/>
      <c r="E26"/>
      <c r="F26"/>
    </row>
    <row r="27" spans="1:13" ht="12.75" hidden="1" customHeight="1" x14ac:dyDescent="0.25">
      <c r="A27"/>
      <c r="B27"/>
      <c r="C27"/>
      <c r="D27"/>
      <c r="E27"/>
      <c r="F27"/>
    </row>
    <row r="28" spans="1:13" ht="12.75" hidden="1" customHeight="1" x14ac:dyDescent="0.25">
      <c r="A28"/>
      <c r="B28"/>
      <c r="C28"/>
      <c r="D28"/>
      <c r="E28"/>
      <c r="F28"/>
      <c r="M28" s="9"/>
    </row>
    <row r="29" spans="1:13" ht="12.75" hidden="1" customHeight="1" x14ac:dyDescent="0.25">
      <c r="A29"/>
      <c r="B29"/>
      <c r="C29"/>
      <c r="D29"/>
      <c r="E29"/>
      <c r="F29"/>
      <c r="M29" s="9"/>
    </row>
    <row r="30" spans="1:13" ht="12.75" customHeight="1" x14ac:dyDescent="0.25">
      <c r="A30"/>
      <c r="B30"/>
      <c r="C30"/>
      <c r="D30"/>
      <c r="E30"/>
      <c r="F30"/>
      <c r="M30" s="8"/>
    </row>
    <row r="31" spans="1:13" ht="12.75" customHeight="1" x14ac:dyDescent="0.25">
      <c r="A31"/>
      <c r="B31"/>
      <c r="C31"/>
      <c r="D31"/>
      <c r="E31"/>
      <c r="F31"/>
    </row>
    <row r="32" spans="1:13" ht="12.75" customHeight="1" x14ac:dyDescent="0.25">
      <c r="A32"/>
      <c r="B32"/>
      <c r="C32"/>
      <c r="D32"/>
      <c r="E32"/>
      <c r="F32"/>
    </row>
    <row r="33" spans="1:6" ht="12.75" customHeight="1" x14ac:dyDescent="0.25">
      <c r="A33"/>
      <c r="B33"/>
      <c r="C33"/>
      <c r="D33"/>
      <c r="E33"/>
      <c r="F33"/>
    </row>
    <row r="34" spans="1:6" ht="12.75" customHeight="1" x14ac:dyDescent="0.25">
      <c r="A34"/>
      <c r="B34"/>
      <c r="C34"/>
      <c r="D34"/>
      <c r="E34"/>
      <c r="F34"/>
    </row>
    <row r="35" spans="1:6" ht="12.75" customHeight="1" x14ac:dyDescent="0.25">
      <c r="A35"/>
      <c r="B35"/>
      <c r="C35"/>
      <c r="D35"/>
      <c r="E35"/>
      <c r="F35"/>
    </row>
    <row r="36" spans="1:6" ht="12.75" customHeight="1" x14ac:dyDescent="0.25">
      <c r="A36"/>
      <c r="B36"/>
      <c r="C36"/>
      <c r="D36"/>
      <c r="E36"/>
      <c r="F36"/>
    </row>
    <row r="37" spans="1:6" ht="12.75" customHeight="1" x14ac:dyDescent="0.25">
      <c r="A37"/>
      <c r="B37"/>
      <c r="C37"/>
      <c r="D37"/>
      <c r="E37"/>
      <c r="F37"/>
    </row>
    <row r="38" spans="1:6" ht="12.75" customHeight="1" x14ac:dyDescent="0.25">
      <c r="A38"/>
      <c r="B38"/>
      <c r="C38"/>
      <c r="D38"/>
      <c r="E38"/>
      <c r="F38"/>
    </row>
    <row r="39" spans="1:6" ht="12.75" customHeight="1" x14ac:dyDescent="0.25">
      <c r="A39"/>
      <c r="B39"/>
      <c r="C39"/>
      <c r="D39"/>
      <c r="E39"/>
      <c r="F39"/>
    </row>
    <row r="40" spans="1:6" ht="12.75" customHeight="1" x14ac:dyDescent="0.2"/>
    <row r="41" spans="1:6" ht="12.75" customHeight="1" x14ac:dyDescent="0.2"/>
    <row r="42" spans="1:6" ht="12.75" customHeight="1" x14ac:dyDescent="0.2"/>
    <row r="43" spans="1:6" ht="12.75" customHeight="1" x14ac:dyDescent="0.2"/>
    <row r="44" spans="1:6" ht="12.75" customHeight="1" x14ac:dyDescent="0.2"/>
    <row r="45" spans="1:6" ht="12.75" customHeight="1" x14ac:dyDescent="0.2"/>
    <row r="46" spans="1:6" ht="12.75" customHeight="1" x14ac:dyDescent="0.2"/>
    <row r="47" spans="1:6" ht="12.75" customHeight="1" x14ac:dyDescent="0.2"/>
    <row r="48" spans="1:6" ht="12.75" customHeight="1" x14ac:dyDescent="0.25">
      <c r="B48"/>
      <c r="C48"/>
      <c r="D48"/>
      <c r="E48"/>
      <c r="F48"/>
    </row>
    <row r="49" spans="2:6" ht="0" hidden="1" customHeight="1" x14ac:dyDescent="0.2">
      <c r="B49" s="331" t="s">
        <v>385</v>
      </c>
      <c r="C49" s="332"/>
      <c r="D49" s="312"/>
      <c r="E49" s="331" t="s">
        <v>385</v>
      </c>
      <c r="F49" s="332"/>
    </row>
    <row r="50" spans="2:6" ht="0" hidden="1" customHeight="1" x14ac:dyDescent="0.2">
      <c r="B50" s="313" t="s">
        <v>2</v>
      </c>
      <c r="C50" s="314">
        <v>1655</v>
      </c>
      <c r="D50" s="312"/>
      <c r="E50" s="313" t="s">
        <v>3</v>
      </c>
      <c r="F50" s="314">
        <v>6473</v>
      </c>
    </row>
    <row r="51" spans="2:6" ht="0" hidden="1" customHeight="1" x14ac:dyDescent="0.2">
      <c r="B51" s="315" t="s">
        <v>4</v>
      </c>
      <c r="C51" s="316">
        <v>1695</v>
      </c>
      <c r="D51" s="312"/>
      <c r="E51" s="315" t="s">
        <v>5</v>
      </c>
      <c r="F51" s="317">
        <v>534</v>
      </c>
    </row>
    <row r="52" spans="2:6" ht="0" hidden="1" customHeight="1" x14ac:dyDescent="0.2">
      <c r="B52" s="318" t="s">
        <v>6</v>
      </c>
      <c r="C52" s="319">
        <v>-40</v>
      </c>
      <c r="D52" s="312"/>
      <c r="E52" s="318" t="s">
        <v>7</v>
      </c>
      <c r="F52" s="320">
        <v>4586</v>
      </c>
    </row>
    <row r="53" spans="2:6" ht="0" hidden="1" customHeight="1" x14ac:dyDescent="0.2">
      <c r="B53" s="315"/>
      <c r="C53" s="317"/>
      <c r="D53" s="312"/>
      <c r="E53" s="315" t="s">
        <v>8</v>
      </c>
      <c r="F53" s="317">
        <v>461</v>
      </c>
    </row>
    <row r="54" spans="2:6" ht="0" hidden="1" customHeight="1" x14ac:dyDescent="0.2">
      <c r="B54" s="318"/>
      <c r="C54" s="319"/>
      <c r="D54" s="312"/>
      <c r="E54" s="318" t="s">
        <v>9</v>
      </c>
      <c r="F54" s="321">
        <v>398</v>
      </c>
    </row>
    <row r="55" spans="2:6" ht="0" hidden="1" customHeight="1" x14ac:dyDescent="0.2">
      <c r="B55" s="322" t="s">
        <v>10</v>
      </c>
      <c r="C55" s="323">
        <v>3383</v>
      </c>
      <c r="D55" s="312"/>
      <c r="E55" s="315" t="s">
        <v>11</v>
      </c>
      <c r="F55" s="317">
        <v>11</v>
      </c>
    </row>
    <row r="56" spans="2:6" ht="0" hidden="1" customHeight="1" x14ac:dyDescent="0.2">
      <c r="B56" s="318"/>
      <c r="C56" s="319"/>
      <c r="D56" s="312"/>
      <c r="E56" s="318" t="s">
        <v>12</v>
      </c>
      <c r="F56" s="319">
        <v>85</v>
      </c>
    </row>
    <row r="57" spans="2:6" ht="0" hidden="1" customHeight="1" x14ac:dyDescent="0.2">
      <c r="B57" s="313" t="s">
        <v>13</v>
      </c>
      <c r="C57" s="324">
        <v>924</v>
      </c>
      <c r="D57" s="312"/>
      <c r="E57" s="315" t="s">
        <v>14</v>
      </c>
      <c r="F57" s="317">
        <v>398</v>
      </c>
    </row>
    <row r="58" spans="2:6" ht="0" hidden="1" customHeight="1" x14ac:dyDescent="0.2">
      <c r="B58" s="322" t="s">
        <v>15</v>
      </c>
      <c r="C58" s="325">
        <v>511</v>
      </c>
      <c r="D58" s="312"/>
      <c r="E58" s="318"/>
      <c r="F58" s="319"/>
    </row>
    <row r="59" spans="2:6" ht="0" hidden="1" customHeight="1" x14ac:dyDescent="0.2">
      <c r="B59" s="326"/>
      <c r="C59" s="327"/>
      <c r="D59" s="312"/>
      <c r="E59" s="326"/>
      <c r="F59" s="327"/>
    </row>
  </sheetData>
  <mergeCells count="6">
    <mergeCell ref="B49:C49"/>
    <mergeCell ref="E49:F49"/>
    <mergeCell ref="B11:C11"/>
    <mergeCell ref="B12:C12"/>
    <mergeCell ref="E11:F11"/>
    <mergeCell ref="E12:F12"/>
  </mergeCells>
  <conditionalFormatting sqref="B14:C17 B19:C20">
    <cfRule type="expression" dxfId="24" priority="6">
      <formula>MOD(ROW(),2)=0</formula>
    </cfRule>
  </conditionalFormatting>
  <conditionalFormatting sqref="E14:F21">
    <cfRule type="expression" dxfId="23" priority="4">
      <formula>MOD(ROW(),2)=0</formula>
    </cfRule>
  </conditionalFormatting>
  <pageMargins left="0" right="0" top="0" bottom="0" header="0" footer="0"/>
  <pageSetup paperSize="9" scale="75" orientation="landscape" r:id="rId1"/>
  <headerFooter alignWithMargins="0">
    <oddFooter>&amp;R_x000D_&amp;1#&amp;"Calibri"&amp;10&amp;K000000 Classificação: Público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/>
  <dimension ref="B1:CB49"/>
  <sheetViews>
    <sheetView showGridLines="0" showRowColHeaders="0" zoomScale="55" zoomScaleNormal="55" workbookViewId="0">
      <selection activeCell="P36" sqref="P36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7" defaultRowHeight="15" x14ac:dyDescent="0.25"/>
  <cols>
    <col min="1" max="1" width="9.85546875" customWidth="1"/>
    <col min="2" max="2" width="28.28515625" bestFit="1" customWidth="1"/>
    <col min="3" max="3" width="13.85546875" customWidth="1"/>
    <col min="4" max="4" width="16.140625" customWidth="1"/>
    <col min="5" max="5" width="14" customWidth="1"/>
    <col min="6" max="6" width="13.7109375" customWidth="1"/>
    <col min="7" max="7" width="17.42578125" customWidth="1"/>
    <col min="8" max="10" width="14.28515625" customWidth="1"/>
    <col min="11" max="11" width="9.140625" customWidth="1"/>
    <col min="12" max="12" width="14.85546875" customWidth="1"/>
    <col min="13" max="13" width="12.42578125" customWidth="1"/>
    <col min="14" max="14" width="13.28515625" customWidth="1"/>
    <col min="15" max="17" width="13" customWidth="1"/>
    <col min="18" max="18" width="13.28515625" customWidth="1"/>
    <col min="19" max="19" width="12.85546875" customWidth="1"/>
    <col min="20" max="20" width="16" customWidth="1"/>
    <col min="21" max="21" width="12.28515625" customWidth="1"/>
    <col min="22" max="22" width="12.42578125" customWidth="1"/>
    <col min="23" max="23" width="17.5703125" customWidth="1"/>
    <col min="24" max="24" width="15.85546875" bestFit="1" customWidth="1"/>
    <col min="25" max="25" width="12" bestFit="1" customWidth="1"/>
    <col min="26" max="26" width="16.7109375" bestFit="1" customWidth="1"/>
    <col min="27" max="27" width="15.85546875" bestFit="1" customWidth="1"/>
    <col min="28" max="28" width="10.85546875" bestFit="1" customWidth="1"/>
    <col min="29" max="29" width="14.28515625" customWidth="1"/>
    <col min="30" max="30" width="12.85546875" customWidth="1"/>
    <col min="31" max="31" width="10.28515625" customWidth="1"/>
    <col min="32" max="32" width="14.28515625" customWidth="1"/>
    <col min="33" max="33" width="11.5703125" customWidth="1"/>
    <col min="34" max="34" width="12.85546875" customWidth="1"/>
    <col min="35" max="35" width="14.28515625" customWidth="1"/>
    <col min="36" max="36" width="10.28515625" customWidth="1"/>
    <col min="37" max="37" width="12.85546875" customWidth="1"/>
    <col min="38" max="38" width="14.28515625" customWidth="1"/>
    <col min="39" max="40" width="10.28515625" customWidth="1"/>
    <col min="41" max="41" width="14.28515625" customWidth="1"/>
    <col min="42" max="42" width="11.28515625" customWidth="1"/>
    <col min="43" max="43" width="10.28515625" customWidth="1"/>
    <col min="44" max="44" width="14.28515625" customWidth="1"/>
    <col min="45" max="45" width="10.28515625" customWidth="1"/>
    <col min="46" max="46" width="10.5703125" customWidth="1"/>
    <col min="47" max="47" width="14.28515625" customWidth="1"/>
    <col min="48" max="48" width="12.85546875" customWidth="1"/>
    <col min="49" max="49" width="10.5703125" customWidth="1"/>
    <col min="50" max="50" width="14.28515625" customWidth="1"/>
    <col min="51" max="52" width="12.85546875" customWidth="1"/>
    <col min="53" max="53" width="14.28515625" customWidth="1"/>
    <col min="54" max="54" width="11.28515625" customWidth="1"/>
    <col min="55" max="55" width="12.85546875" customWidth="1"/>
    <col min="56" max="56" width="14.28515625" customWidth="1"/>
    <col min="57" max="57" width="10.28515625" customWidth="1"/>
    <col min="58" max="58" width="12.85546875" customWidth="1"/>
    <col min="59" max="59" width="14.28515625" customWidth="1"/>
    <col min="60" max="60" width="10.28515625" customWidth="1"/>
    <col min="61" max="61" width="10.5703125" customWidth="1"/>
    <col min="62" max="62" width="14.28515625" customWidth="1"/>
    <col min="63" max="64" width="10.28515625" customWidth="1"/>
    <col min="65" max="65" width="14.28515625" customWidth="1"/>
    <col min="66" max="66" width="11.28515625" customWidth="1"/>
    <col min="67" max="67" width="10.28515625" customWidth="1"/>
    <col min="68" max="68" width="14.28515625" customWidth="1"/>
    <col min="69" max="69" width="12.85546875" customWidth="1"/>
    <col min="70" max="70" width="10.28515625" customWidth="1"/>
    <col min="71" max="71" width="14.28515625" customWidth="1"/>
    <col min="72" max="72" width="12.85546875" customWidth="1"/>
    <col min="73" max="73" width="9.140625" customWidth="1"/>
    <col min="74" max="74" width="14.28515625" customWidth="1"/>
    <col min="75" max="75" width="10.28515625" customWidth="1"/>
    <col min="76" max="76" width="12.85546875" customWidth="1"/>
    <col min="77" max="77" width="14.28515625" customWidth="1"/>
  </cols>
  <sheetData>
    <row r="1" spans="2:80" ht="15" customHeight="1" x14ac:dyDescent="0.25">
      <c r="B1" s="59"/>
      <c r="C1" s="5"/>
      <c r="D1" s="5"/>
      <c r="E1" s="5"/>
      <c r="F1" s="5"/>
      <c r="G1" s="5"/>
    </row>
    <row r="2" spans="2:80" ht="15" customHeight="1" x14ac:dyDescent="0.25">
      <c r="B2" s="5"/>
      <c r="C2" s="5"/>
      <c r="D2" s="5"/>
      <c r="E2" s="5"/>
      <c r="F2" s="5"/>
      <c r="G2" s="5"/>
    </row>
    <row r="3" spans="2:80" ht="15" customHeight="1" x14ac:dyDescent="0.25">
      <c r="B3" s="5"/>
      <c r="C3" s="5"/>
      <c r="D3" s="5"/>
      <c r="E3" s="5"/>
      <c r="F3" s="5"/>
      <c r="G3" s="5"/>
    </row>
    <row r="4" spans="2:80" ht="15" customHeight="1" x14ac:dyDescent="0.25">
      <c r="B4" s="5"/>
      <c r="C4" s="5"/>
      <c r="D4" s="5"/>
      <c r="E4" s="5"/>
      <c r="F4" s="5"/>
      <c r="G4" s="5"/>
    </row>
    <row r="5" spans="2:80" ht="15" customHeight="1" x14ac:dyDescent="0.25">
      <c r="B5" s="5"/>
      <c r="C5" s="5"/>
      <c r="D5" s="5"/>
      <c r="E5" s="5"/>
      <c r="F5" s="5"/>
      <c r="G5" s="5"/>
    </row>
    <row r="6" spans="2:80" ht="15" customHeight="1" x14ac:dyDescent="0.25">
      <c r="B6" s="5"/>
      <c r="C6" s="5"/>
      <c r="D6" s="5"/>
      <c r="E6" s="5"/>
      <c r="F6" s="5"/>
      <c r="G6" s="5"/>
    </row>
    <row r="8" spans="2:80" ht="20.25" x14ac:dyDescent="0.25">
      <c r="B8" s="328" t="s">
        <v>366</v>
      </c>
      <c r="C8" s="329"/>
      <c r="D8" s="330"/>
    </row>
    <row r="10" spans="2:80" x14ac:dyDescent="0.25">
      <c r="B10" s="4" t="s">
        <v>16</v>
      </c>
    </row>
    <row r="11" spans="2:80" ht="15" customHeight="1" x14ac:dyDescent="0.25">
      <c r="B11" s="4"/>
      <c r="L11" s="344" t="s">
        <v>17</v>
      </c>
      <c r="M11" s="344"/>
      <c r="N11" s="344"/>
      <c r="O11" s="344"/>
      <c r="P11" s="344"/>
      <c r="Q11" s="344"/>
      <c r="R11" s="344"/>
      <c r="S11" s="344"/>
      <c r="T11" s="344"/>
      <c r="U11" s="344"/>
      <c r="V11" s="344"/>
      <c r="W11" s="344"/>
      <c r="X11" s="344"/>
      <c r="Y11" s="344"/>
      <c r="Z11" s="344"/>
      <c r="AA11" s="344"/>
      <c r="AB11" s="344"/>
      <c r="AC11" s="344"/>
      <c r="AD11" s="344"/>
      <c r="AE11" s="344"/>
      <c r="AF11" s="344"/>
      <c r="AG11" s="344"/>
      <c r="AH11" s="344"/>
      <c r="AI11" s="344"/>
      <c r="AJ11" s="344"/>
      <c r="AK11" s="344"/>
      <c r="AL11" s="344"/>
      <c r="AM11" s="344"/>
      <c r="AN11" s="344"/>
      <c r="AO11" s="344"/>
      <c r="AP11" s="344"/>
      <c r="AQ11" s="344"/>
      <c r="AR11" s="344"/>
      <c r="AS11" s="344"/>
      <c r="AT11" s="344"/>
      <c r="AU11" s="344"/>
      <c r="AV11" s="344"/>
      <c r="AW11" s="344"/>
      <c r="AX11" s="344"/>
      <c r="AY11" s="344"/>
      <c r="AZ11" s="344"/>
      <c r="BA11" s="344"/>
      <c r="BB11" s="344"/>
      <c r="BC11" s="344"/>
      <c r="BD11" s="344"/>
      <c r="BE11" s="344"/>
      <c r="BF11" s="344"/>
      <c r="BG11" s="344"/>
      <c r="BH11" s="344"/>
      <c r="BI11" s="344"/>
      <c r="BJ11" s="344"/>
      <c r="BK11" s="344"/>
      <c r="BL11" s="344"/>
      <c r="BM11" s="344"/>
      <c r="BN11" s="344"/>
      <c r="BO11" s="344"/>
      <c r="BP11" s="344"/>
      <c r="BQ11" s="344"/>
      <c r="BR11" s="344"/>
      <c r="BS11" s="344"/>
      <c r="BT11" s="344"/>
      <c r="BU11" s="344"/>
      <c r="BV11" s="344"/>
      <c r="BW11" s="344"/>
      <c r="BX11" s="344"/>
      <c r="BY11" s="344"/>
      <c r="BZ11" s="344"/>
      <c r="CA11" s="344"/>
      <c r="CB11" s="344"/>
    </row>
    <row r="12" spans="2:80" ht="15.75" customHeight="1" x14ac:dyDescent="0.25">
      <c r="B12" s="340"/>
      <c r="C12" s="341" t="s">
        <v>364</v>
      </c>
      <c r="D12" s="342"/>
      <c r="E12" s="343"/>
      <c r="F12" s="341" t="s">
        <v>365</v>
      </c>
      <c r="G12" s="342"/>
      <c r="H12" s="343"/>
      <c r="I12" s="339" t="s">
        <v>20</v>
      </c>
      <c r="J12" s="339"/>
      <c r="L12" s="341" t="s">
        <v>18</v>
      </c>
      <c r="M12" s="342"/>
      <c r="N12" s="343"/>
      <c r="O12" s="341" t="s">
        <v>21</v>
      </c>
      <c r="P12" s="342"/>
      <c r="Q12" s="343"/>
      <c r="R12" s="341" t="s">
        <v>22</v>
      </c>
      <c r="S12" s="342"/>
      <c r="T12" s="343"/>
      <c r="U12" s="339" t="s">
        <v>23</v>
      </c>
      <c r="V12" s="339"/>
      <c r="W12" s="339"/>
      <c r="X12" s="341" t="s">
        <v>19</v>
      </c>
      <c r="Y12" s="342"/>
      <c r="Z12" s="343"/>
      <c r="AA12" s="339" t="s">
        <v>24</v>
      </c>
      <c r="AB12" s="339"/>
      <c r="AC12" s="339"/>
      <c r="AD12" s="339" t="s">
        <v>25</v>
      </c>
      <c r="AE12" s="339"/>
      <c r="AF12" s="339"/>
      <c r="AG12" s="339" t="s">
        <v>26</v>
      </c>
      <c r="AH12" s="339"/>
      <c r="AI12" s="339"/>
      <c r="AJ12" s="339" t="s">
        <v>27</v>
      </c>
      <c r="AK12" s="339"/>
      <c r="AL12" s="339"/>
      <c r="AM12" s="339" t="s">
        <v>28</v>
      </c>
      <c r="AN12" s="339"/>
      <c r="AO12" s="339"/>
      <c r="AP12" s="339" t="s">
        <v>29</v>
      </c>
      <c r="AQ12" s="339"/>
      <c r="AR12" s="339"/>
      <c r="AS12" s="339" t="s">
        <v>30</v>
      </c>
      <c r="AT12" s="339"/>
      <c r="AU12" s="339"/>
      <c r="AV12" s="339" t="s">
        <v>31</v>
      </c>
      <c r="AW12" s="339"/>
      <c r="AX12" s="339"/>
      <c r="AY12" s="339" t="s">
        <v>32</v>
      </c>
      <c r="AZ12" s="339"/>
      <c r="BA12" s="339"/>
      <c r="BB12" s="339" t="s">
        <v>33</v>
      </c>
      <c r="BC12" s="339"/>
      <c r="BD12" s="339"/>
      <c r="BE12" s="339" t="s">
        <v>34</v>
      </c>
      <c r="BF12" s="339"/>
      <c r="BG12" s="339"/>
      <c r="BH12" s="339" t="s">
        <v>35</v>
      </c>
      <c r="BI12" s="339"/>
      <c r="BJ12" s="339"/>
      <c r="BK12" s="339" t="s">
        <v>36</v>
      </c>
      <c r="BL12" s="339"/>
      <c r="BM12" s="339"/>
      <c r="BN12" s="339" t="s">
        <v>37</v>
      </c>
      <c r="BO12" s="339"/>
      <c r="BP12" s="339"/>
      <c r="BQ12" s="339" t="s">
        <v>38</v>
      </c>
      <c r="BR12" s="339"/>
      <c r="BS12" s="339"/>
      <c r="BT12" s="339" t="s">
        <v>39</v>
      </c>
      <c r="BU12" s="339"/>
      <c r="BV12" s="339"/>
      <c r="BW12" s="339" t="s">
        <v>40</v>
      </c>
      <c r="BX12" s="339"/>
      <c r="BY12" s="339"/>
      <c r="BZ12" s="339" t="s">
        <v>41</v>
      </c>
      <c r="CA12" s="339"/>
      <c r="CB12" s="339"/>
    </row>
    <row r="13" spans="2:80" ht="135" x14ac:dyDescent="0.25">
      <c r="B13" s="340"/>
      <c r="C13" s="52" t="s">
        <v>42</v>
      </c>
      <c r="D13" s="52" t="s">
        <v>43</v>
      </c>
      <c r="E13" s="52" t="s">
        <v>44</v>
      </c>
      <c r="F13" s="52" t="s">
        <v>42</v>
      </c>
      <c r="G13" s="52" t="s">
        <v>43</v>
      </c>
      <c r="H13" s="52" t="s">
        <v>44</v>
      </c>
      <c r="I13" s="199" t="s">
        <v>42</v>
      </c>
      <c r="J13" s="199" t="s">
        <v>45</v>
      </c>
      <c r="L13" s="52" t="s">
        <v>42</v>
      </c>
      <c r="M13" s="52" t="s">
        <v>43</v>
      </c>
      <c r="N13" s="52" t="s">
        <v>44</v>
      </c>
      <c r="O13" s="52" t="s">
        <v>42</v>
      </c>
      <c r="P13" s="52" t="s">
        <v>43</v>
      </c>
      <c r="Q13" s="52" t="s">
        <v>44</v>
      </c>
      <c r="R13" s="52" t="s">
        <v>42</v>
      </c>
      <c r="S13" s="52" t="s">
        <v>43</v>
      </c>
      <c r="T13" s="52" t="s">
        <v>44</v>
      </c>
      <c r="U13" s="52" t="s">
        <v>42</v>
      </c>
      <c r="V13" s="52" t="s">
        <v>46</v>
      </c>
      <c r="W13" s="52" t="s">
        <v>44</v>
      </c>
      <c r="X13" s="52" t="s">
        <v>42</v>
      </c>
      <c r="Y13" s="52" t="s">
        <v>43</v>
      </c>
      <c r="Z13" s="116" t="s">
        <v>44</v>
      </c>
      <c r="AA13" s="115" t="s">
        <v>42</v>
      </c>
      <c r="AB13" s="72" t="s">
        <v>46</v>
      </c>
      <c r="AC13" s="116" t="s">
        <v>44</v>
      </c>
      <c r="AD13" s="115" t="s">
        <v>42</v>
      </c>
      <c r="AE13" s="72" t="s">
        <v>46</v>
      </c>
      <c r="AF13" s="116" t="s">
        <v>44</v>
      </c>
      <c r="AG13" s="115" t="s">
        <v>42</v>
      </c>
      <c r="AH13" s="72" t="s">
        <v>46</v>
      </c>
      <c r="AI13" s="72" t="s">
        <v>44</v>
      </c>
      <c r="AJ13" s="117" t="s">
        <v>42</v>
      </c>
      <c r="AK13" s="72" t="s">
        <v>46</v>
      </c>
      <c r="AL13" s="72" t="s">
        <v>44</v>
      </c>
      <c r="AM13" s="114" t="s">
        <v>42</v>
      </c>
      <c r="AN13" s="114" t="s">
        <v>46</v>
      </c>
      <c r="AO13" s="114" t="s">
        <v>44</v>
      </c>
      <c r="AP13" s="114" t="s">
        <v>42</v>
      </c>
      <c r="AQ13" s="114" t="s">
        <v>47</v>
      </c>
      <c r="AR13" s="114" t="s">
        <v>48</v>
      </c>
      <c r="AS13" s="114" t="s">
        <v>42</v>
      </c>
      <c r="AT13" s="114" t="s">
        <v>49</v>
      </c>
      <c r="AU13" s="114" t="s">
        <v>50</v>
      </c>
      <c r="AV13" s="114" t="s">
        <v>42</v>
      </c>
      <c r="AW13" s="114" t="s">
        <v>46</v>
      </c>
      <c r="AX13" s="114" t="s">
        <v>44</v>
      </c>
      <c r="AY13" s="114" t="s">
        <v>42</v>
      </c>
      <c r="AZ13" s="114" t="s">
        <v>46</v>
      </c>
      <c r="BA13" s="114" t="s">
        <v>44</v>
      </c>
      <c r="BB13" s="114" t="s">
        <v>42</v>
      </c>
      <c r="BC13" s="114" t="s">
        <v>49</v>
      </c>
      <c r="BD13" s="114" t="s">
        <v>50</v>
      </c>
      <c r="BE13" s="114" t="s">
        <v>42</v>
      </c>
      <c r="BF13" s="114" t="s">
        <v>49</v>
      </c>
      <c r="BG13" s="114" t="s">
        <v>50</v>
      </c>
      <c r="BH13" s="114" t="s">
        <v>42</v>
      </c>
      <c r="BI13" s="114" t="s">
        <v>46</v>
      </c>
      <c r="BJ13" s="114" t="s">
        <v>44</v>
      </c>
      <c r="BK13" s="114" t="s">
        <v>42</v>
      </c>
      <c r="BL13" s="114" t="s">
        <v>46</v>
      </c>
      <c r="BM13" s="114" t="s">
        <v>44</v>
      </c>
      <c r="BN13" s="114" t="s">
        <v>42</v>
      </c>
      <c r="BO13" s="114" t="s">
        <v>49</v>
      </c>
      <c r="BP13" s="114" t="s">
        <v>50</v>
      </c>
      <c r="BQ13" s="114" t="s">
        <v>42</v>
      </c>
      <c r="BR13" s="114" t="s">
        <v>49</v>
      </c>
      <c r="BS13" s="114" t="s">
        <v>50</v>
      </c>
      <c r="BT13" s="114" t="s">
        <v>42</v>
      </c>
      <c r="BU13" s="114" t="s">
        <v>49</v>
      </c>
      <c r="BV13" s="114" t="s">
        <v>50</v>
      </c>
      <c r="BW13" s="114" t="s">
        <v>42</v>
      </c>
      <c r="BX13" s="114" t="s">
        <v>49</v>
      </c>
      <c r="BY13" s="114" t="s">
        <v>50</v>
      </c>
      <c r="BZ13" s="114" t="s">
        <v>42</v>
      </c>
      <c r="CA13" s="114" t="s">
        <v>49</v>
      </c>
      <c r="CB13" s="114" t="s">
        <v>50</v>
      </c>
    </row>
    <row r="14" spans="2:80" ht="18.600000000000001" customHeight="1" x14ac:dyDescent="0.25">
      <c r="B14" s="10" t="s">
        <v>51</v>
      </c>
      <c r="C14" s="13">
        <v>2492668</v>
      </c>
      <c r="D14" s="13">
        <v>627754</v>
      </c>
      <c r="E14" s="57">
        <f>(D14/C14)*1000</f>
        <v>251.84019692955499</v>
      </c>
      <c r="F14" s="13">
        <v>2246043</v>
      </c>
      <c r="G14" s="13">
        <v>628122</v>
      </c>
      <c r="H14" s="57">
        <f>(G14/F14)*1000</f>
        <v>279.65715705353819</v>
      </c>
      <c r="I14" s="57">
        <f>(C14/F14-1)*100</f>
        <v>10.980422013291813</v>
      </c>
      <c r="J14" s="57">
        <f>(D14/G14-1)*100</f>
        <v>-5.8587344496774385E-2</v>
      </c>
      <c r="K14" s="71"/>
      <c r="L14" s="13">
        <v>2552644</v>
      </c>
      <c r="M14" s="13">
        <v>617339</v>
      </c>
      <c r="N14" s="57">
        <v>241.84</v>
      </c>
      <c r="O14" s="13">
        <v>2441227</v>
      </c>
      <c r="P14" s="13">
        <v>603503</v>
      </c>
      <c r="Q14" s="57">
        <v>247.21</v>
      </c>
      <c r="R14" s="13">
        <v>2232751</v>
      </c>
      <c r="S14" s="13">
        <v>554204</v>
      </c>
      <c r="T14" s="57">
        <f>S14/R14*1000</f>
        <v>248.2157661109546</v>
      </c>
      <c r="U14" s="13">
        <v>8326599</v>
      </c>
      <c r="V14" s="13">
        <v>2360601</v>
      </c>
      <c r="W14" s="57">
        <f>V14/U14*1000</f>
        <v>283.50122300833755</v>
      </c>
      <c r="X14" s="13">
        <v>2152180</v>
      </c>
      <c r="Y14" s="13">
        <v>603389</v>
      </c>
      <c r="Z14" s="57">
        <f>Y14/X14*1000</f>
        <v>280.36177271417819</v>
      </c>
      <c r="AA14" s="118">
        <v>1999042</v>
      </c>
      <c r="AB14" s="118">
        <v>564917</v>
      </c>
      <c r="AC14" s="119">
        <v>282.58999999999997</v>
      </c>
      <c r="AD14" s="118">
        <v>1929334</v>
      </c>
      <c r="AE14" s="118">
        <v>564173</v>
      </c>
      <c r="AF14" s="119">
        <v>292.42</v>
      </c>
      <c r="AG14" s="13">
        <v>10198825</v>
      </c>
      <c r="AH14" s="13">
        <v>3062927</v>
      </c>
      <c r="AI14" s="57">
        <f>AH14/AG14*1000</f>
        <v>300.32155664990825</v>
      </c>
      <c r="AJ14" s="118">
        <v>2325940</v>
      </c>
      <c r="AK14" s="118">
        <v>702716</v>
      </c>
      <c r="AL14" s="141">
        <v>302.12129289663534</v>
      </c>
      <c r="AM14" s="118">
        <v>2723027</v>
      </c>
      <c r="AN14" s="118">
        <v>793671</v>
      </c>
      <c r="AO14" s="119">
        <v>291.47000000000003</v>
      </c>
      <c r="AP14" s="118">
        <v>2883714</v>
      </c>
      <c r="AQ14" s="118">
        <v>889170</v>
      </c>
      <c r="AR14" s="119">
        <v>308.33999999999997</v>
      </c>
      <c r="AS14" s="118">
        <v>14453048</v>
      </c>
      <c r="AT14" s="118">
        <v>4229249</v>
      </c>
      <c r="AU14" s="131">
        <f>AT14/AS14*1000</f>
        <v>292.6198681413083</v>
      </c>
      <c r="AV14" s="118">
        <v>3627964</v>
      </c>
      <c r="AW14" s="118">
        <v>1094518</v>
      </c>
      <c r="AX14" s="119">
        <v>301.69</v>
      </c>
      <c r="AY14" s="118">
        <v>3873013</v>
      </c>
      <c r="AZ14" s="118">
        <v>1112163</v>
      </c>
      <c r="BA14" s="57">
        <f>AZ14/AY14*1000</f>
        <v>287.15705317797796</v>
      </c>
      <c r="BB14" s="57">
        <v>3561728</v>
      </c>
      <c r="BC14" s="118">
        <v>1002414</v>
      </c>
      <c r="BD14" s="57">
        <f>BC14/BB14*1000</f>
        <v>281.44035704017824</v>
      </c>
      <c r="BE14" s="118">
        <v>14598936</v>
      </c>
      <c r="BF14" s="118">
        <v>3932400</v>
      </c>
      <c r="BG14" s="57">
        <f>BF14/BE14*1000</f>
        <v>269.36209597740543</v>
      </c>
      <c r="BH14" s="118">
        <v>3838364</v>
      </c>
      <c r="BI14" s="118">
        <v>1040722</v>
      </c>
      <c r="BJ14" s="57">
        <f>BI14/BH14*1000</f>
        <v>271.13686977055852</v>
      </c>
      <c r="BK14" s="118">
        <v>3632514</v>
      </c>
      <c r="BL14" s="118">
        <v>960627</v>
      </c>
      <c r="BM14" s="57">
        <f>BL14/BK14*1000</f>
        <v>264.45238752004815</v>
      </c>
      <c r="BN14" s="118">
        <v>3371412</v>
      </c>
      <c r="BO14" s="118">
        <v>895726</v>
      </c>
      <c r="BP14" s="57">
        <f>BO14/BN14*1000</f>
        <v>265.68274657621197</v>
      </c>
      <c r="BQ14" s="118">
        <v>10958355</v>
      </c>
      <c r="BR14" s="118">
        <v>2944091</v>
      </c>
      <c r="BS14" s="57">
        <f>BR14/BQ14*1000</f>
        <v>268.66176538358178</v>
      </c>
      <c r="BT14" s="118">
        <v>2820599</v>
      </c>
      <c r="BU14" s="118">
        <v>744975</v>
      </c>
      <c r="BV14" s="57">
        <f>BU14/BT14*1000</f>
        <v>264.11942995087213</v>
      </c>
      <c r="BW14" s="118">
        <v>2576105</v>
      </c>
      <c r="BX14" s="118">
        <v>647609</v>
      </c>
      <c r="BY14" s="57">
        <f>BX14/BW14*1000</f>
        <v>251.3907624106937</v>
      </c>
      <c r="BZ14" s="118">
        <v>2871503</v>
      </c>
      <c r="CA14" s="118">
        <v>719830</v>
      </c>
      <c r="CB14" s="57">
        <f>CA14/BZ14*1000</f>
        <v>250.68056693654856</v>
      </c>
    </row>
    <row r="15" spans="2:80" ht="18.600000000000001" customHeight="1" x14ac:dyDescent="0.25">
      <c r="B15" s="11" t="s">
        <v>52</v>
      </c>
      <c r="C15" s="14">
        <v>1231932</v>
      </c>
      <c r="D15" s="14">
        <v>280547</v>
      </c>
      <c r="E15" s="58">
        <f t="shared" ref="E15:E23" si="0">(D15/C15)*1000</f>
        <v>227.72929025303347</v>
      </c>
      <c r="F15" s="14">
        <v>954791</v>
      </c>
      <c r="G15" s="14">
        <v>227706</v>
      </c>
      <c r="H15" s="58">
        <f t="shared" ref="H15:H23" si="1">(G15/F15)*1000</f>
        <v>238.48779471109384</v>
      </c>
      <c r="I15" s="58">
        <f t="shared" ref="I15:I18" si="2">(C15/F15-1)*100</f>
        <v>29.026352364025222</v>
      </c>
      <c r="J15" s="58">
        <f t="shared" ref="J15:J18" si="3">(D15/G15-1)*100</f>
        <v>23.20580046199925</v>
      </c>
      <c r="K15" s="71"/>
      <c r="L15" s="14">
        <v>1129355</v>
      </c>
      <c r="M15" s="14">
        <v>295548</v>
      </c>
      <c r="N15" s="58">
        <v>261.7</v>
      </c>
      <c r="O15" s="14">
        <v>1152685</v>
      </c>
      <c r="P15" s="14">
        <v>277148</v>
      </c>
      <c r="Q15" s="58">
        <v>240.44</v>
      </c>
      <c r="R15" s="14">
        <v>1129961</v>
      </c>
      <c r="S15" s="14">
        <v>269975</v>
      </c>
      <c r="T15" s="58">
        <f t="shared" ref="T15:T23" si="4">S15/R15*1000</f>
        <v>238.9241752591461</v>
      </c>
      <c r="U15" s="14">
        <v>3793107</v>
      </c>
      <c r="V15" s="14">
        <v>933770</v>
      </c>
      <c r="W15" s="58">
        <f>V15/U15*1000</f>
        <v>246.17549676294396</v>
      </c>
      <c r="X15" s="14">
        <v>904242</v>
      </c>
      <c r="Y15" s="14">
        <v>219446</v>
      </c>
      <c r="Z15" s="58">
        <f>Y15/X15*1000</f>
        <v>242.68503343131596</v>
      </c>
      <c r="AA15" s="120">
        <v>917519</v>
      </c>
      <c r="AB15" s="120">
        <v>225788</v>
      </c>
      <c r="AC15" s="121">
        <v>246.09</v>
      </c>
      <c r="AD15" s="120">
        <v>1016555</v>
      </c>
      <c r="AE15" s="120">
        <v>260830</v>
      </c>
      <c r="AF15" s="121">
        <v>256.58</v>
      </c>
      <c r="AG15" s="14">
        <v>3865766</v>
      </c>
      <c r="AH15" s="14">
        <v>993044</v>
      </c>
      <c r="AI15" s="58">
        <f>AH15/AG15*1000</f>
        <v>256.88155982540076</v>
      </c>
      <c r="AJ15" s="120">
        <v>967754</v>
      </c>
      <c r="AK15" s="120">
        <v>252759</v>
      </c>
      <c r="AL15" s="142">
        <v>261.18104394298553</v>
      </c>
      <c r="AM15" s="120">
        <v>1009531</v>
      </c>
      <c r="AN15" s="120">
        <v>261999</v>
      </c>
      <c r="AO15" s="121">
        <v>259.52999999999997</v>
      </c>
      <c r="AP15" s="120">
        <v>956466</v>
      </c>
      <c r="AQ15" s="120">
        <v>246665</v>
      </c>
      <c r="AR15" s="121">
        <v>257.89</v>
      </c>
      <c r="AS15" s="120">
        <v>4127836</v>
      </c>
      <c r="AT15" s="120">
        <v>1050713</v>
      </c>
      <c r="AU15" s="132">
        <f t="shared" ref="AU15:AU21" si="5">AT15/AS15*1000</f>
        <v>254.54330065438646</v>
      </c>
      <c r="AV15" s="120">
        <v>997490</v>
      </c>
      <c r="AW15" s="120">
        <v>254045</v>
      </c>
      <c r="AX15" s="121">
        <v>254.68</v>
      </c>
      <c r="AY15" s="120">
        <v>1067459</v>
      </c>
      <c r="AZ15" s="120">
        <v>276917</v>
      </c>
      <c r="BA15" s="58">
        <f>AZ15/AY15*1000</f>
        <v>259.41698931762255</v>
      </c>
      <c r="BB15" s="128">
        <v>1055478</v>
      </c>
      <c r="BC15" s="120">
        <v>262023</v>
      </c>
      <c r="BD15" s="58">
        <f>BC15/BB15*1000</f>
        <v>248.25055567240625</v>
      </c>
      <c r="BE15" s="120">
        <v>4165556</v>
      </c>
      <c r="BF15" s="120">
        <v>901221</v>
      </c>
      <c r="BG15" s="58">
        <f>BF15/BE15*1000</f>
        <v>216.35071044537631</v>
      </c>
      <c r="BH15" s="120">
        <v>1042841</v>
      </c>
      <c r="BI15" s="120">
        <v>222394</v>
      </c>
      <c r="BJ15" s="58">
        <f t="shared" ref="BJ15:BJ21" si="6">BI15/BH15*1000</f>
        <v>213.25782166217095</v>
      </c>
      <c r="BK15" s="120">
        <v>996727</v>
      </c>
      <c r="BL15" s="120">
        <v>221144</v>
      </c>
      <c r="BM15" s="58">
        <f t="shared" ref="BM15:BM21" si="7">BL15/BK15*1000</f>
        <v>221.87018110274931</v>
      </c>
      <c r="BN15" s="120">
        <v>999427</v>
      </c>
      <c r="BO15" s="120">
        <v>213782</v>
      </c>
      <c r="BP15" s="58">
        <f t="shared" ref="BP15:BP21" si="8">BO15/BN15*1000</f>
        <v>213.90456731707269</v>
      </c>
      <c r="BQ15" s="120">
        <v>4187321</v>
      </c>
      <c r="BR15" s="120">
        <v>904927</v>
      </c>
      <c r="BS15" s="58">
        <f t="shared" ref="BS15:BS21" si="9">BR15/BQ15*1000</f>
        <v>216.11120809701478</v>
      </c>
      <c r="BT15" s="120">
        <v>977301</v>
      </c>
      <c r="BU15" s="120">
        <v>209959</v>
      </c>
      <c r="BV15" s="58">
        <f t="shared" ref="BV15:BV21" si="10">BU15/BT15*1000</f>
        <v>214.83555219937358</v>
      </c>
      <c r="BW15" s="120">
        <v>1039722</v>
      </c>
      <c r="BX15" s="120">
        <v>233236</v>
      </c>
      <c r="BY15" s="58">
        <f t="shared" ref="BY15:BY21" si="11">BX15/BW15*1000</f>
        <v>224.32534850662003</v>
      </c>
      <c r="BZ15" s="120">
        <v>1120070</v>
      </c>
      <c r="CA15" s="120">
        <v>245041</v>
      </c>
      <c r="CB15" s="58">
        <f t="shared" ref="CB15:CB21" si="12">CA15/BZ15*1000</f>
        <v>218.77293383449248</v>
      </c>
    </row>
    <row r="16" spans="2:80" ht="18.600000000000001" customHeight="1" x14ac:dyDescent="0.25">
      <c r="B16" s="10" t="s">
        <v>53</v>
      </c>
      <c r="C16" s="13">
        <v>26997</v>
      </c>
      <c r="D16" s="13">
        <v>6940</v>
      </c>
      <c r="E16" s="57">
        <f t="shared" si="0"/>
        <v>257.0655998814683</v>
      </c>
      <c r="F16" s="13">
        <v>16834</v>
      </c>
      <c r="G16" s="13">
        <v>4083</v>
      </c>
      <c r="H16" s="57">
        <f t="shared" si="1"/>
        <v>242.54484970892241</v>
      </c>
      <c r="I16" s="57">
        <f t="shared" si="2"/>
        <v>60.371866460734225</v>
      </c>
      <c r="J16" s="57">
        <f t="shared" si="3"/>
        <v>69.973059025226547</v>
      </c>
      <c r="K16" s="71"/>
      <c r="L16" s="13">
        <v>26466</v>
      </c>
      <c r="M16" s="13">
        <v>6994</v>
      </c>
      <c r="N16" s="57">
        <f>M16/L16*1000</f>
        <v>264.26358346557851</v>
      </c>
      <c r="O16" s="13">
        <v>27707</v>
      </c>
      <c r="P16" s="13">
        <v>6807</v>
      </c>
      <c r="Q16" s="57">
        <v>245.68</v>
      </c>
      <c r="R16" s="13">
        <v>22979</v>
      </c>
      <c r="S16" s="13">
        <v>5546</v>
      </c>
      <c r="T16" s="57">
        <f t="shared" si="4"/>
        <v>241.35079855520257</v>
      </c>
      <c r="U16" s="13">
        <v>49268</v>
      </c>
      <c r="V16" s="13">
        <v>11614</v>
      </c>
      <c r="W16" s="57">
        <f>V16/U16*1000</f>
        <v>235.73110335308922</v>
      </c>
      <c r="X16" s="13">
        <v>13045</v>
      </c>
      <c r="Y16" s="13">
        <v>2989</v>
      </c>
      <c r="Z16" s="57">
        <f>Y16/X16*1000</f>
        <v>229.12993484093522</v>
      </c>
      <c r="AA16" s="123">
        <v>12000</v>
      </c>
      <c r="AB16" s="123">
        <v>2659</v>
      </c>
      <c r="AC16" s="124">
        <v>221.58</v>
      </c>
      <c r="AD16" s="123">
        <v>7389</v>
      </c>
      <c r="AE16" s="123">
        <v>1883</v>
      </c>
      <c r="AF16" s="124">
        <v>254.84</v>
      </c>
      <c r="AG16" s="13">
        <v>18723</v>
      </c>
      <c r="AH16" s="13">
        <v>5192</v>
      </c>
      <c r="AI16" s="57">
        <f>AH16/AG16*1000</f>
        <v>277.30598728836191</v>
      </c>
      <c r="AJ16" s="123">
        <v>5027</v>
      </c>
      <c r="AK16" s="123">
        <v>1469</v>
      </c>
      <c r="AL16" s="143">
        <v>292.22200119355477</v>
      </c>
      <c r="AM16" s="123">
        <v>4221</v>
      </c>
      <c r="AN16" s="123">
        <v>1240</v>
      </c>
      <c r="AO16" s="124">
        <v>293.77</v>
      </c>
      <c r="AP16" s="123">
        <v>3410</v>
      </c>
      <c r="AQ16" s="123">
        <v>1022</v>
      </c>
      <c r="AR16" s="124">
        <v>299.70999999999998</v>
      </c>
      <c r="AS16" s="123">
        <v>15959</v>
      </c>
      <c r="AT16" s="123">
        <v>4656</v>
      </c>
      <c r="AU16" s="133">
        <f t="shared" si="5"/>
        <v>291.7476032332853</v>
      </c>
      <c r="AV16" s="123">
        <v>4032</v>
      </c>
      <c r="AW16" s="123">
        <v>1204</v>
      </c>
      <c r="AX16" s="124">
        <v>298.61</v>
      </c>
      <c r="AY16" s="123">
        <v>3322</v>
      </c>
      <c r="AZ16" s="123">
        <v>1317</v>
      </c>
      <c r="BA16" s="57">
        <f>AZ16/AY16*1000</f>
        <v>396.44792293798912</v>
      </c>
      <c r="BB16" s="57">
        <v>5101</v>
      </c>
      <c r="BC16" s="123">
        <v>1110</v>
      </c>
      <c r="BD16" s="57">
        <f>BC16/BB16*1000</f>
        <v>217.60439129582434</v>
      </c>
      <c r="BE16" s="123">
        <v>30986</v>
      </c>
      <c r="BF16" s="123">
        <v>8597</v>
      </c>
      <c r="BG16" s="57">
        <f>BF16/BE16*1000</f>
        <v>277.44787968760085</v>
      </c>
      <c r="BH16" s="123">
        <v>6217</v>
      </c>
      <c r="BI16" s="123">
        <v>1677</v>
      </c>
      <c r="BJ16" s="57">
        <f t="shared" si="6"/>
        <v>269.74424963808912</v>
      </c>
      <c r="BK16" s="123">
        <v>12944</v>
      </c>
      <c r="BL16" s="123">
        <v>3733</v>
      </c>
      <c r="BM16" s="57">
        <f t="shared" si="7"/>
        <v>288.39616810877629</v>
      </c>
      <c r="BN16" s="123">
        <v>6966</v>
      </c>
      <c r="BO16" s="123">
        <v>1865</v>
      </c>
      <c r="BP16" s="57">
        <f t="shared" si="8"/>
        <v>267.72896927935687</v>
      </c>
      <c r="BQ16" s="123">
        <v>16814</v>
      </c>
      <c r="BR16" s="123">
        <v>4577</v>
      </c>
      <c r="BS16" s="57">
        <f t="shared" si="9"/>
        <v>272.21363149756155</v>
      </c>
      <c r="BT16" s="123">
        <v>4609</v>
      </c>
      <c r="BU16" s="123">
        <v>1239</v>
      </c>
      <c r="BV16" s="57">
        <f t="shared" si="10"/>
        <v>268.82187025385116</v>
      </c>
      <c r="BW16" s="123">
        <v>4314</v>
      </c>
      <c r="BX16" s="123">
        <v>1183</v>
      </c>
      <c r="BY16" s="57">
        <f t="shared" si="11"/>
        <v>274.22345850718585</v>
      </c>
      <c r="BZ16" s="123">
        <v>3439</v>
      </c>
      <c r="CA16" s="123">
        <v>943</v>
      </c>
      <c r="CB16" s="57">
        <f t="shared" si="12"/>
        <v>274.20761849374821</v>
      </c>
    </row>
    <row r="17" spans="2:80" ht="18.600000000000001" customHeight="1" x14ac:dyDescent="0.25">
      <c r="B17" s="11" t="s">
        <v>54</v>
      </c>
      <c r="C17" s="105">
        <v>29110</v>
      </c>
      <c r="D17" s="105">
        <v>6740</v>
      </c>
      <c r="E17" s="58">
        <f t="shared" si="0"/>
        <v>231.53555479216763</v>
      </c>
      <c r="F17" s="105">
        <v>1098</v>
      </c>
      <c r="G17" s="105">
        <v>287</v>
      </c>
      <c r="H17" s="58">
        <f t="shared" si="1"/>
        <v>261.38433515482694</v>
      </c>
      <c r="I17" s="200">
        <f>(C17/F17-1)*100</f>
        <v>2551.183970856102</v>
      </c>
      <c r="J17" s="200">
        <f t="shared" si="3"/>
        <v>2248.4320557491292</v>
      </c>
      <c r="K17" s="71"/>
      <c r="L17" s="105">
        <v>15454</v>
      </c>
      <c r="M17" s="105">
        <v>4211</v>
      </c>
      <c r="N17" s="58">
        <f t="shared" ref="N17:N18" si="13">M17/L17*1000</f>
        <v>272.48608774427333</v>
      </c>
      <c r="O17" s="105">
        <v>4197</v>
      </c>
      <c r="P17" s="105">
        <v>1012</v>
      </c>
      <c r="Q17" s="105">
        <v>241.12</v>
      </c>
      <c r="R17" s="105">
        <v>4486</v>
      </c>
      <c r="S17" s="105">
        <v>1090</v>
      </c>
      <c r="T17" s="58">
        <f t="shared" si="4"/>
        <v>242.97815425769059</v>
      </c>
      <c r="U17" s="105">
        <v>3948</v>
      </c>
      <c r="V17" s="105">
        <v>957</v>
      </c>
      <c r="W17" s="58">
        <f>V17/U17*1000</f>
        <v>242.40121580547114</v>
      </c>
      <c r="X17" s="105">
        <v>932</v>
      </c>
      <c r="Y17" s="105">
        <v>231</v>
      </c>
      <c r="Z17" s="58">
        <f>Y17/X17*1000</f>
        <v>247.85407725321889</v>
      </c>
      <c r="AA17" s="14">
        <v>1918</v>
      </c>
      <c r="AB17" s="14">
        <v>439</v>
      </c>
      <c r="AC17" s="14">
        <v>0</v>
      </c>
      <c r="AD17" s="122">
        <v>0</v>
      </c>
      <c r="AE17" s="122">
        <v>0</v>
      </c>
      <c r="AF17" s="122">
        <v>0</v>
      </c>
      <c r="AG17" s="105" t="s">
        <v>55</v>
      </c>
      <c r="AH17" s="105" t="s">
        <v>55</v>
      </c>
      <c r="AI17" s="58" t="s">
        <v>55</v>
      </c>
      <c r="AJ17" s="122">
        <v>0</v>
      </c>
      <c r="AK17" s="122">
        <v>0</v>
      </c>
      <c r="AL17" s="122">
        <v>0</v>
      </c>
      <c r="AM17" s="14">
        <v>0</v>
      </c>
      <c r="AN17" s="14">
        <v>0</v>
      </c>
      <c r="AO17" s="14">
        <v>0</v>
      </c>
      <c r="AP17" s="122">
        <v>0</v>
      </c>
      <c r="AQ17" s="122">
        <v>0</v>
      </c>
      <c r="AR17" s="122">
        <v>0</v>
      </c>
      <c r="AS17" s="122" t="s">
        <v>55</v>
      </c>
      <c r="AT17" s="122" t="s">
        <v>55</v>
      </c>
      <c r="AU17" s="122" t="s">
        <v>55</v>
      </c>
      <c r="AV17" s="122" t="s">
        <v>55</v>
      </c>
      <c r="AW17" s="122" t="s">
        <v>55</v>
      </c>
      <c r="AX17" s="122" t="s">
        <v>55</v>
      </c>
      <c r="AY17" s="14" t="s">
        <v>55</v>
      </c>
      <c r="AZ17" s="14" t="s">
        <v>55</v>
      </c>
      <c r="BA17" s="105" t="s">
        <v>55</v>
      </c>
      <c r="BB17" s="122" t="s">
        <v>55</v>
      </c>
      <c r="BC17" s="122" t="s">
        <v>55</v>
      </c>
      <c r="BD17" s="105" t="s">
        <v>55</v>
      </c>
      <c r="BE17" s="14" t="s">
        <v>55</v>
      </c>
      <c r="BF17" s="14" t="s">
        <v>55</v>
      </c>
      <c r="BG17" s="105" t="s">
        <v>55</v>
      </c>
      <c r="BH17" s="122" t="s">
        <v>55</v>
      </c>
      <c r="BI17" s="122" t="s">
        <v>55</v>
      </c>
      <c r="BJ17" s="105" t="s">
        <v>55</v>
      </c>
      <c r="BK17" s="14" t="s">
        <v>55</v>
      </c>
      <c r="BL17" s="14" t="s">
        <v>55</v>
      </c>
      <c r="BM17" s="105" t="s">
        <v>55</v>
      </c>
      <c r="BN17" s="122" t="s">
        <v>55</v>
      </c>
      <c r="BO17" s="122" t="s">
        <v>55</v>
      </c>
      <c r="BP17" s="105" t="s">
        <v>55</v>
      </c>
      <c r="BQ17" s="14"/>
      <c r="BR17" s="14"/>
      <c r="BS17" s="105" t="s">
        <v>55</v>
      </c>
      <c r="BT17" s="122" t="s">
        <v>55</v>
      </c>
      <c r="BU17" s="122" t="s">
        <v>55</v>
      </c>
      <c r="BV17" s="105" t="s">
        <v>55</v>
      </c>
      <c r="BW17" s="122" t="s">
        <v>55</v>
      </c>
      <c r="BX17" s="14" t="s">
        <v>55</v>
      </c>
      <c r="BY17" s="105" t="s">
        <v>55</v>
      </c>
      <c r="BZ17" s="14" t="s">
        <v>55</v>
      </c>
      <c r="CA17" s="122" t="s">
        <v>55</v>
      </c>
      <c r="CB17" s="105" t="s">
        <v>55</v>
      </c>
    </row>
    <row r="18" spans="2:80" ht="18.600000000000001" customHeight="1" x14ac:dyDescent="0.25">
      <c r="B18" s="12" t="s">
        <v>56</v>
      </c>
      <c r="C18" s="97">
        <v>3780707</v>
      </c>
      <c r="D18" s="97">
        <v>921981</v>
      </c>
      <c r="E18" s="106">
        <f t="shared" si="0"/>
        <v>243.8647057283201</v>
      </c>
      <c r="F18" s="97">
        <v>3218766</v>
      </c>
      <c r="G18" s="97">
        <v>860198</v>
      </c>
      <c r="H18" s="106">
        <f t="shared" si="1"/>
        <v>267.24465214308839</v>
      </c>
      <c r="I18" s="106">
        <f t="shared" si="2"/>
        <v>17.458274382170067</v>
      </c>
      <c r="J18" s="106">
        <f t="shared" si="3"/>
        <v>7.1824161414000054</v>
      </c>
      <c r="K18" s="71"/>
      <c r="L18" s="97">
        <v>3723919</v>
      </c>
      <c r="M18" s="97">
        <v>924092</v>
      </c>
      <c r="N18" s="106">
        <f t="shared" si="13"/>
        <v>248.15040284173742</v>
      </c>
      <c r="O18" s="97">
        <v>3625816</v>
      </c>
      <c r="P18" s="97">
        <v>888470</v>
      </c>
      <c r="Q18" s="106">
        <v>245.04</v>
      </c>
      <c r="R18" s="97">
        <v>3390177</v>
      </c>
      <c r="S18" s="97">
        <v>830815</v>
      </c>
      <c r="T18" s="173">
        <f t="shared" si="4"/>
        <v>245.06537564262871</v>
      </c>
      <c r="U18" s="97">
        <v>12172922</v>
      </c>
      <c r="V18" s="97">
        <v>3306942</v>
      </c>
      <c r="W18" s="173">
        <f>V18/U18*1000</f>
        <v>271.66377965783403</v>
      </c>
      <c r="X18" s="97">
        <v>3070399</v>
      </c>
      <c r="Y18" s="97">
        <v>826055</v>
      </c>
      <c r="Z18" s="106">
        <f>Y18/X18*1000</f>
        <v>269.0383236836646</v>
      </c>
      <c r="AA18" s="97">
        <v>2930479</v>
      </c>
      <c r="AB18" s="97">
        <v>793803</v>
      </c>
      <c r="AC18" s="106">
        <v>270.88</v>
      </c>
      <c r="AD18" s="97">
        <v>2953278</v>
      </c>
      <c r="AE18" s="97">
        <v>826886</v>
      </c>
      <c r="AF18" s="106">
        <v>279.99</v>
      </c>
      <c r="AG18" s="97">
        <v>14083314</v>
      </c>
      <c r="AH18" s="97">
        <v>4061163</v>
      </c>
      <c r="AI18" s="173">
        <f>AH18/AG18*1000</f>
        <v>288.36699941505248</v>
      </c>
      <c r="AJ18" s="97">
        <v>3298721</v>
      </c>
      <c r="AK18" s="97">
        <v>956944</v>
      </c>
      <c r="AL18" s="106">
        <v>290.09546427236495</v>
      </c>
      <c r="AM18" s="97">
        <v>3736779</v>
      </c>
      <c r="AN18" s="97">
        <v>1056910</v>
      </c>
      <c r="AO18" s="106">
        <v>282.83999999999997</v>
      </c>
      <c r="AP18" s="97">
        <v>3843590</v>
      </c>
      <c r="AQ18" s="97">
        <v>1136857</v>
      </c>
      <c r="AR18" s="106">
        <v>295.77999999999997</v>
      </c>
      <c r="AS18" s="97">
        <v>18596843</v>
      </c>
      <c r="AT18" s="97">
        <v>5284618</v>
      </c>
      <c r="AU18" s="106">
        <f t="shared" si="5"/>
        <v>284.16747939421759</v>
      </c>
      <c r="AV18" s="97">
        <v>4629486</v>
      </c>
      <c r="AW18" s="97">
        <v>1349767</v>
      </c>
      <c r="AX18" s="106">
        <v>291.56</v>
      </c>
      <c r="AY18" s="97">
        <v>4943794</v>
      </c>
      <c r="AZ18" s="97">
        <v>1390397</v>
      </c>
      <c r="BA18" s="106">
        <f>$AZ$18/$AY$18*1000</f>
        <v>281.24088503687653</v>
      </c>
      <c r="BB18" s="106">
        <v>4622307</v>
      </c>
      <c r="BC18" s="97">
        <v>1265547</v>
      </c>
      <c r="BD18" s="106">
        <f t="shared" ref="BD18:BD21" si="14">BC18/BB18*1000</f>
        <v>273.79120426228718</v>
      </c>
      <c r="BE18" s="97">
        <v>18795478</v>
      </c>
      <c r="BF18" s="97">
        <v>4842218</v>
      </c>
      <c r="BG18" s="106">
        <f>BF18/BE18*1000</f>
        <v>257.62675469067614</v>
      </c>
      <c r="BH18" s="97">
        <v>4887422</v>
      </c>
      <c r="BI18" s="97">
        <v>1264793</v>
      </c>
      <c r="BJ18" s="106">
        <f t="shared" si="6"/>
        <v>258.78530644581133</v>
      </c>
      <c r="BK18" s="97">
        <v>4642185</v>
      </c>
      <c r="BL18" s="97">
        <v>1185504</v>
      </c>
      <c r="BM18" s="106">
        <f t="shared" si="7"/>
        <v>255.37629370651965</v>
      </c>
      <c r="BN18" s="97">
        <v>4377805</v>
      </c>
      <c r="BO18" s="97">
        <v>1111373</v>
      </c>
      <c r="BP18" s="106">
        <f t="shared" si="8"/>
        <v>253.86535032967433</v>
      </c>
      <c r="BQ18" s="97">
        <v>15162490</v>
      </c>
      <c r="BR18" s="97">
        <v>3853595</v>
      </c>
      <c r="BS18" s="106">
        <f t="shared" si="9"/>
        <v>254.15317668799781</v>
      </c>
      <c r="BT18" s="97">
        <v>3802509</v>
      </c>
      <c r="BU18" s="97">
        <v>956173</v>
      </c>
      <c r="BV18" s="106">
        <f t="shared" si="10"/>
        <v>251.45844493727694</v>
      </c>
      <c r="BW18" s="97">
        <v>3620141</v>
      </c>
      <c r="BX18" s="97">
        <v>882028</v>
      </c>
      <c r="BY18" s="106">
        <f t="shared" si="11"/>
        <v>243.6446536198452</v>
      </c>
      <c r="BZ18" s="97">
        <v>3995012</v>
      </c>
      <c r="CA18" s="97">
        <v>965814</v>
      </c>
      <c r="CB18" s="106">
        <f t="shared" si="12"/>
        <v>241.75496844565171</v>
      </c>
    </row>
    <row r="19" spans="2:80" ht="18.600000000000001" customHeight="1" x14ac:dyDescent="0.25">
      <c r="B19" s="11" t="s">
        <v>57</v>
      </c>
      <c r="C19" s="58">
        <v>0</v>
      </c>
      <c r="D19" s="14">
        <v>-59204</v>
      </c>
      <c r="E19" s="58">
        <v>0</v>
      </c>
      <c r="F19" s="14">
        <v>0</v>
      </c>
      <c r="G19" s="14">
        <v>-12407</v>
      </c>
      <c r="H19" s="58">
        <v>0</v>
      </c>
      <c r="I19" s="58">
        <v>0</v>
      </c>
      <c r="J19" s="58">
        <f t="shared" ref="J19" si="15">D19/G19-1</f>
        <v>3.7718223583460952</v>
      </c>
      <c r="K19" s="71"/>
      <c r="L19" s="14">
        <v>0</v>
      </c>
      <c r="M19" s="14">
        <v>32523</v>
      </c>
      <c r="N19" s="58">
        <v>0</v>
      </c>
      <c r="O19" s="14">
        <v>0</v>
      </c>
      <c r="P19" s="14">
        <v>3093</v>
      </c>
      <c r="Q19" s="58" t="s">
        <v>55</v>
      </c>
      <c r="R19" s="14" t="s">
        <v>55</v>
      </c>
      <c r="S19" s="14">
        <v>38794</v>
      </c>
      <c r="T19" s="58">
        <v>0</v>
      </c>
      <c r="U19" s="14" t="s">
        <v>55</v>
      </c>
      <c r="V19" s="14">
        <v>-45831</v>
      </c>
      <c r="W19" s="58" t="s">
        <v>55</v>
      </c>
      <c r="X19" s="14">
        <v>0</v>
      </c>
      <c r="Y19" s="14">
        <v>72852</v>
      </c>
      <c r="Z19" s="58">
        <v>0</v>
      </c>
      <c r="AA19" s="14">
        <v>0</v>
      </c>
      <c r="AB19" s="14">
        <v>-16867</v>
      </c>
      <c r="AC19" s="58">
        <v>0</v>
      </c>
      <c r="AD19" s="14">
        <v>0</v>
      </c>
      <c r="AE19" s="14">
        <v>-89409</v>
      </c>
      <c r="AF19" s="58" t="s">
        <v>55</v>
      </c>
      <c r="AG19" s="14" t="s">
        <v>55</v>
      </c>
      <c r="AH19" s="14">
        <v>-57000</v>
      </c>
      <c r="AI19" s="58" t="s">
        <v>55</v>
      </c>
      <c r="AJ19" s="14">
        <v>0</v>
      </c>
      <c r="AK19" s="14">
        <v>22133</v>
      </c>
      <c r="AL19" s="14">
        <v>0</v>
      </c>
      <c r="AM19" s="14">
        <v>0</v>
      </c>
      <c r="AN19" s="14">
        <v>-49233</v>
      </c>
      <c r="AO19" s="14">
        <v>0</v>
      </c>
      <c r="AP19" s="14">
        <v>0</v>
      </c>
      <c r="AQ19" s="14">
        <v>-31694</v>
      </c>
      <c r="AR19" s="58" t="s">
        <v>58</v>
      </c>
      <c r="AS19" s="14" t="s">
        <v>55</v>
      </c>
      <c r="AT19" s="14">
        <v>61752</v>
      </c>
      <c r="AU19" s="58" t="s">
        <v>55</v>
      </c>
      <c r="AV19" s="14" t="s">
        <v>55</v>
      </c>
      <c r="AW19" s="14">
        <v>-30124</v>
      </c>
      <c r="AX19" s="58" t="s">
        <v>55</v>
      </c>
      <c r="AY19" s="14" t="s">
        <v>55</v>
      </c>
      <c r="AZ19" s="14">
        <v>-20177</v>
      </c>
      <c r="BA19" s="58" t="s">
        <v>55</v>
      </c>
      <c r="BB19" s="14" t="s">
        <v>55</v>
      </c>
      <c r="BC19" s="14">
        <v>99995</v>
      </c>
      <c r="BD19" s="58" t="s">
        <v>55</v>
      </c>
      <c r="BE19" s="14" t="s">
        <v>55</v>
      </c>
      <c r="BF19" s="14">
        <v>59570</v>
      </c>
      <c r="BG19" s="58" t="s">
        <v>55</v>
      </c>
      <c r="BH19" s="14" t="s">
        <v>55</v>
      </c>
      <c r="BI19" s="14">
        <v>29728</v>
      </c>
      <c r="BJ19" s="58" t="s">
        <v>55</v>
      </c>
      <c r="BK19" s="14" t="s">
        <v>55</v>
      </c>
      <c r="BL19" s="14">
        <v>-30384</v>
      </c>
      <c r="BM19" s="58"/>
      <c r="BN19" s="14" t="s">
        <v>55</v>
      </c>
      <c r="BO19" s="14">
        <v>90550</v>
      </c>
      <c r="BP19" s="58" t="s">
        <v>55</v>
      </c>
      <c r="BQ19" s="14" t="s">
        <v>55</v>
      </c>
      <c r="BR19" s="14">
        <v>-4254</v>
      </c>
      <c r="BS19" s="58" t="s">
        <v>55</v>
      </c>
      <c r="BT19" s="14" t="s">
        <v>55</v>
      </c>
      <c r="BU19" s="14">
        <v>44653</v>
      </c>
      <c r="BV19" s="58" t="s">
        <v>55</v>
      </c>
      <c r="BW19" s="14" t="s">
        <v>55</v>
      </c>
      <c r="BX19" s="14">
        <v>-45190</v>
      </c>
      <c r="BY19" s="58" t="s">
        <v>55</v>
      </c>
      <c r="BZ19" s="14" t="s">
        <v>55</v>
      </c>
      <c r="CA19" s="14">
        <v>-3954</v>
      </c>
      <c r="CB19" s="58" t="s">
        <v>55</v>
      </c>
    </row>
    <row r="20" spans="2:80" ht="18.600000000000001" customHeight="1" x14ac:dyDescent="0.25">
      <c r="B20" s="12" t="s">
        <v>56</v>
      </c>
      <c r="C20" s="97">
        <v>3780707</v>
      </c>
      <c r="D20" s="97">
        <v>862777</v>
      </c>
      <c r="E20" s="106">
        <f t="shared" si="0"/>
        <v>228.20520077329451</v>
      </c>
      <c r="F20" s="97">
        <v>3218766</v>
      </c>
      <c r="G20" s="97">
        <v>847791</v>
      </c>
      <c r="H20" s="106">
        <f t="shared" si="1"/>
        <v>263.39006936198535</v>
      </c>
      <c r="I20" s="203">
        <f t="shared" ref="I20:J20" si="16">(C20/F20-1)*100</f>
        <v>17.458274382170067</v>
      </c>
      <c r="J20" s="203">
        <f t="shared" si="16"/>
        <v>1.7676526408041626</v>
      </c>
      <c r="K20" s="71"/>
      <c r="L20" s="97">
        <v>3723919</v>
      </c>
      <c r="M20" s="97">
        <v>956615</v>
      </c>
      <c r="N20" s="106"/>
      <c r="O20" s="97">
        <v>3625816</v>
      </c>
      <c r="P20" s="97">
        <v>891563</v>
      </c>
      <c r="Q20" s="106">
        <v>245.89</v>
      </c>
      <c r="R20" s="97">
        <v>3390177</v>
      </c>
      <c r="S20" s="97">
        <v>869609</v>
      </c>
      <c r="T20" s="173">
        <f t="shared" si="4"/>
        <v>256.50843599021528</v>
      </c>
      <c r="U20" s="97">
        <v>12172922</v>
      </c>
      <c r="V20" s="97">
        <v>3261111</v>
      </c>
      <c r="W20" s="173">
        <f>V20/U20*1000</f>
        <v>267.89878387457009</v>
      </c>
      <c r="X20" s="97">
        <v>3070399</v>
      </c>
      <c r="Y20" s="97">
        <v>898907</v>
      </c>
      <c r="Z20" s="106" t="s">
        <v>55</v>
      </c>
      <c r="AA20" s="97">
        <v>2930479</v>
      </c>
      <c r="AB20" s="97">
        <v>776936</v>
      </c>
      <c r="AC20" s="106" t="s">
        <v>55</v>
      </c>
      <c r="AD20" s="97">
        <v>2953278</v>
      </c>
      <c r="AE20" s="97">
        <v>737477</v>
      </c>
      <c r="AF20" s="106" t="s">
        <v>55</v>
      </c>
      <c r="AG20" s="97">
        <v>14083314</v>
      </c>
      <c r="AH20" s="97">
        <v>4004163</v>
      </c>
      <c r="AI20" s="173">
        <f>AH20/AG20*1000</f>
        <v>284.31965658083038</v>
      </c>
      <c r="AJ20" s="97">
        <v>3298721</v>
      </c>
      <c r="AK20" s="97">
        <v>979077</v>
      </c>
      <c r="AL20" s="106" t="s">
        <v>55</v>
      </c>
      <c r="AM20" s="97">
        <v>3736779</v>
      </c>
      <c r="AN20" s="97">
        <v>1007677</v>
      </c>
      <c r="AO20" s="106" t="s">
        <v>55</v>
      </c>
      <c r="AP20" s="97">
        <v>3843590</v>
      </c>
      <c r="AQ20" s="97">
        <v>1105163</v>
      </c>
      <c r="AR20" s="106" t="s">
        <v>55</v>
      </c>
      <c r="AS20" s="97">
        <v>18596843</v>
      </c>
      <c r="AT20" s="97">
        <v>5346370</v>
      </c>
      <c r="AU20" s="106" t="s">
        <v>55</v>
      </c>
      <c r="AV20" s="97">
        <v>4629486</v>
      </c>
      <c r="AW20" s="97">
        <v>1319643</v>
      </c>
      <c r="AX20" s="106" t="s">
        <v>55</v>
      </c>
      <c r="AY20" s="97">
        <v>4943794</v>
      </c>
      <c r="AZ20" s="97">
        <v>1370220</v>
      </c>
      <c r="BA20" s="106" t="s">
        <v>55</v>
      </c>
      <c r="BB20" s="97">
        <v>4622307</v>
      </c>
      <c r="BC20" s="97">
        <v>1365542</v>
      </c>
      <c r="BD20" s="106" t="s">
        <v>55</v>
      </c>
      <c r="BE20" s="97">
        <v>18795478</v>
      </c>
      <c r="BF20" s="97">
        <v>4901788</v>
      </c>
      <c r="BG20" s="106" t="s">
        <v>55</v>
      </c>
      <c r="BH20" s="97">
        <v>4887422</v>
      </c>
      <c r="BI20" s="97">
        <v>1294521</v>
      </c>
      <c r="BJ20" s="106" t="s">
        <v>55</v>
      </c>
      <c r="BK20" s="97">
        <v>4642185</v>
      </c>
      <c r="BL20" s="97">
        <v>1155120</v>
      </c>
      <c r="BM20" s="106" t="s">
        <v>55</v>
      </c>
      <c r="BN20" s="97">
        <v>4377805</v>
      </c>
      <c r="BO20" s="97">
        <v>1201923</v>
      </c>
      <c r="BP20" s="106" t="s">
        <v>55</v>
      </c>
      <c r="BQ20" s="97">
        <v>15162490</v>
      </c>
      <c r="BR20" s="97">
        <v>3849341</v>
      </c>
      <c r="BS20" s="106" t="s">
        <v>55</v>
      </c>
      <c r="BT20" s="97">
        <v>3802509</v>
      </c>
      <c r="BU20" s="97">
        <v>1000826</v>
      </c>
      <c r="BV20" s="106" t="s">
        <v>55</v>
      </c>
      <c r="BW20" s="97">
        <v>3620141</v>
      </c>
      <c r="BX20" s="97">
        <v>836838</v>
      </c>
      <c r="BY20" s="106" t="s">
        <v>55</v>
      </c>
      <c r="BZ20" s="97">
        <v>3995012</v>
      </c>
      <c r="CA20" s="97">
        <v>961860</v>
      </c>
      <c r="CB20" s="106" t="s">
        <v>55</v>
      </c>
    </row>
    <row r="21" spans="2:80" ht="22.5" customHeight="1" x14ac:dyDescent="0.25">
      <c r="B21" s="11" t="s">
        <v>59</v>
      </c>
      <c r="C21" s="14">
        <v>2965030</v>
      </c>
      <c r="D21" s="14">
        <v>654696</v>
      </c>
      <c r="E21" s="58">
        <f t="shared" si="0"/>
        <v>220.80586031170006</v>
      </c>
      <c r="F21" s="14">
        <v>2307523</v>
      </c>
      <c r="G21" s="14">
        <v>543066</v>
      </c>
      <c r="H21" s="58">
        <f t="shared" si="1"/>
        <v>235.34586654174194</v>
      </c>
      <c r="I21" s="58">
        <f t="shared" ref="I21:J21" si="17">(C21/F21-1)*100</f>
        <v>28.494060514239727</v>
      </c>
      <c r="J21" s="58">
        <f t="shared" si="17"/>
        <v>20.555512589629998</v>
      </c>
      <c r="K21" s="71"/>
      <c r="L21" s="14">
        <v>2713953</v>
      </c>
      <c r="M21" s="14">
        <v>595695</v>
      </c>
      <c r="N21" s="58">
        <f>M21/L21*1000</f>
        <v>219.49348422761926</v>
      </c>
      <c r="O21" s="14">
        <v>2726405</v>
      </c>
      <c r="P21" s="14">
        <v>566755</v>
      </c>
      <c r="Q21" s="58">
        <v>207.88</v>
      </c>
      <c r="R21" s="14">
        <v>2448798</v>
      </c>
      <c r="S21" s="14">
        <v>527124</v>
      </c>
      <c r="T21" s="58">
        <f>S21/R21*1000</f>
        <v>215.2582614000828</v>
      </c>
      <c r="U21" s="14">
        <v>8505705</v>
      </c>
      <c r="V21" s="14">
        <v>1904201</v>
      </c>
      <c r="W21" s="58">
        <f>V21/U21*1000</f>
        <v>223.87338850806606</v>
      </c>
      <c r="X21" s="14">
        <v>2054629</v>
      </c>
      <c r="Y21" s="14">
        <v>483411</v>
      </c>
      <c r="Z21" s="58">
        <f>Y21/X21*1000</f>
        <v>235.27897250549856</v>
      </c>
      <c r="AA21" s="14">
        <v>1914077</v>
      </c>
      <c r="AB21" s="14">
        <v>417071</v>
      </c>
      <c r="AC21" s="58">
        <v>217.9</v>
      </c>
      <c r="AD21" s="14">
        <v>2229476</v>
      </c>
      <c r="AE21" s="14">
        <v>460653</v>
      </c>
      <c r="AF21" s="58">
        <v>206.62</v>
      </c>
      <c r="AG21" s="14">
        <v>10311213</v>
      </c>
      <c r="AH21" s="14">
        <v>2149259</v>
      </c>
      <c r="AI21" s="58">
        <f>AH21/AG21*1000</f>
        <v>208.43900712748345</v>
      </c>
      <c r="AJ21" s="14">
        <v>2500000</v>
      </c>
      <c r="AK21" s="14">
        <v>495239</v>
      </c>
      <c r="AL21" s="58">
        <v>198.09560000000002</v>
      </c>
      <c r="AM21" s="14">
        <v>2661214</v>
      </c>
      <c r="AN21" s="14">
        <v>534174</v>
      </c>
      <c r="AO21" s="58">
        <v>200.73</v>
      </c>
      <c r="AP21" s="14">
        <v>2488264</v>
      </c>
      <c r="AQ21" s="14">
        <v>505322</v>
      </c>
      <c r="AR21" s="58">
        <v>203.08</v>
      </c>
      <c r="AS21" s="14">
        <v>11376243</v>
      </c>
      <c r="AT21" s="14">
        <v>2290997</v>
      </c>
      <c r="AU21" s="58">
        <f t="shared" si="5"/>
        <v>201.38432345370964</v>
      </c>
      <c r="AV21" s="14">
        <v>2859640</v>
      </c>
      <c r="AW21" s="14">
        <v>535183</v>
      </c>
      <c r="AX21" s="58">
        <v>187.15</v>
      </c>
      <c r="AY21" s="14">
        <v>2683740</v>
      </c>
      <c r="AZ21" s="14">
        <v>540722</v>
      </c>
      <c r="BA21" s="58">
        <f>AZ21/AY21*1000</f>
        <v>201.48076937408243</v>
      </c>
      <c r="BB21" s="14">
        <v>2277146</v>
      </c>
      <c r="BC21" s="14">
        <v>647906</v>
      </c>
      <c r="BD21" s="58">
        <f t="shared" si="14"/>
        <v>284.52545423086616</v>
      </c>
      <c r="BE21" s="14">
        <v>12530390</v>
      </c>
      <c r="BF21" s="14">
        <v>2909407</v>
      </c>
      <c r="BG21" s="58">
        <f>BF21/BE21*1000</f>
        <v>232.1880643778845</v>
      </c>
      <c r="BH21" s="14">
        <v>3106070</v>
      </c>
      <c r="BI21" s="14">
        <v>777773</v>
      </c>
      <c r="BJ21" s="58">
        <f t="shared" si="6"/>
        <v>250.40420853361323</v>
      </c>
      <c r="BK21" s="14">
        <v>2644747</v>
      </c>
      <c r="BL21" s="14">
        <v>672569</v>
      </c>
      <c r="BM21" s="58">
        <f t="shared" si="7"/>
        <v>254.30371978869815</v>
      </c>
      <c r="BN21" s="14">
        <v>2748059</v>
      </c>
      <c r="BO21" s="14">
        <v>769238</v>
      </c>
      <c r="BP21" s="58">
        <f t="shared" si="8"/>
        <v>279.92048205660797</v>
      </c>
      <c r="BQ21" s="14">
        <v>14037374</v>
      </c>
      <c r="BR21" s="14">
        <v>3437077</v>
      </c>
      <c r="BS21" s="58">
        <f t="shared" si="9"/>
        <v>244.85185049568389</v>
      </c>
      <c r="BT21" s="14">
        <v>3183397</v>
      </c>
      <c r="BU21" s="14">
        <v>836887</v>
      </c>
      <c r="BV21" s="58">
        <f t="shared" si="10"/>
        <v>262.89118196693659</v>
      </c>
      <c r="BW21" s="14">
        <v>3433905</v>
      </c>
      <c r="BX21" s="14">
        <v>745261</v>
      </c>
      <c r="BY21" s="58">
        <f t="shared" si="11"/>
        <v>217.03017410207912</v>
      </c>
      <c r="BZ21" s="14">
        <v>3256285</v>
      </c>
      <c r="CA21" s="14">
        <v>880793</v>
      </c>
      <c r="CB21" s="58">
        <f t="shared" si="12"/>
        <v>270.4901444437449</v>
      </c>
    </row>
    <row r="22" spans="2:80" ht="21.75" customHeight="1" x14ac:dyDescent="0.25">
      <c r="B22" s="10" t="s">
        <v>60</v>
      </c>
      <c r="C22" s="107">
        <v>0</v>
      </c>
      <c r="D22" s="107">
        <v>31615</v>
      </c>
      <c r="E22" s="108" t="e">
        <f t="shared" si="0"/>
        <v>#DIV/0!</v>
      </c>
      <c r="F22" s="107">
        <v>0</v>
      </c>
      <c r="G22" s="107">
        <v>-605</v>
      </c>
      <c r="H22" s="108"/>
      <c r="I22" s="201">
        <v>0</v>
      </c>
      <c r="J22" s="57">
        <f>(D22/G22-1)*100</f>
        <v>-5325.6198347107438</v>
      </c>
      <c r="K22" s="71"/>
      <c r="L22" s="107">
        <v>0</v>
      </c>
      <c r="M22" s="107">
        <v>23681</v>
      </c>
      <c r="N22" s="108"/>
      <c r="O22" s="107" t="s">
        <v>55</v>
      </c>
      <c r="P22" s="107">
        <v>-11492</v>
      </c>
      <c r="Q22" s="108" t="s">
        <v>55</v>
      </c>
      <c r="R22" s="107" t="s">
        <v>55</v>
      </c>
      <c r="S22" s="107">
        <v>10214</v>
      </c>
      <c r="T22" s="108">
        <v>0</v>
      </c>
      <c r="U22" s="107" t="s">
        <v>55</v>
      </c>
      <c r="V22" s="107">
        <v>-22789</v>
      </c>
      <c r="W22" s="108" t="s">
        <v>55</v>
      </c>
      <c r="X22" s="107">
        <v>0</v>
      </c>
      <c r="Y22" s="107">
        <v>18280</v>
      </c>
      <c r="Z22" s="108">
        <v>0</v>
      </c>
      <c r="AA22" s="107">
        <v>0</v>
      </c>
      <c r="AB22" s="107">
        <v>-8434</v>
      </c>
      <c r="AC22" s="108">
        <v>0</v>
      </c>
      <c r="AD22" s="107">
        <v>0</v>
      </c>
      <c r="AE22" s="107">
        <v>-32030</v>
      </c>
      <c r="AF22" s="108" t="s">
        <v>55</v>
      </c>
      <c r="AG22" s="107" t="s">
        <v>55</v>
      </c>
      <c r="AH22" s="107">
        <v>37073</v>
      </c>
      <c r="AI22" s="108" t="s">
        <v>55</v>
      </c>
      <c r="AJ22" s="107">
        <v>0</v>
      </c>
      <c r="AK22" s="107">
        <v>52838</v>
      </c>
      <c r="AL22" s="108">
        <v>0</v>
      </c>
      <c r="AM22" s="107">
        <v>0</v>
      </c>
      <c r="AN22" s="107">
        <v>-12759</v>
      </c>
      <c r="AO22" s="108">
        <v>0</v>
      </c>
      <c r="AP22" s="107">
        <v>0</v>
      </c>
      <c r="AQ22" s="107">
        <v>-29625</v>
      </c>
      <c r="AR22" s="108" t="s">
        <v>58</v>
      </c>
      <c r="AS22" s="107" t="s">
        <v>55</v>
      </c>
      <c r="AT22" s="107">
        <v>-8309</v>
      </c>
      <c r="AU22" s="108" t="s">
        <v>55</v>
      </c>
      <c r="AV22" s="107" t="s">
        <v>55</v>
      </c>
      <c r="AW22" s="107">
        <v>17279</v>
      </c>
      <c r="AX22" s="108" t="s">
        <v>55</v>
      </c>
      <c r="AY22" s="107" t="s">
        <v>55</v>
      </c>
      <c r="AZ22" s="107">
        <v>-26006</v>
      </c>
      <c r="BA22" s="108"/>
      <c r="BB22" s="107" t="s">
        <v>55</v>
      </c>
      <c r="BC22" s="107">
        <v>4067</v>
      </c>
      <c r="BD22" s="108" t="s">
        <v>55</v>
      </c>
      <c r="BE22" s="107" t="s">
        <v>55</v>
      </c>
      <c r="BF22" s="107">
        <v>-140653</v>
      </c>
      <c r="BG22" s="108" t="s">
        <v>55</v>
      </c>
      <c r="BH22" s="107" t="s">
        <v>55</v>
      </c>
      <c r="BI22" s="107">
        <v>70331</v>
      </c>
      <c r="BJ22" s="108" t="s">
        <v>55</v>
      </c>
      <c r="BK22" s="107" t="s">
        <v>55</v>
      </c>
      <c r="BL22" s="107">
        <v>-18048</v>
      </c>
      <c r="BM22" s="108"/>
      <c r="BN22" s="107" t="s">
        <v>55</v>
      </c>
      <c r="BO22" s="107">
        <v>-73719</v>
      </c>
      <c r="BP22" s="108" t="s">
        <v>55</v>
      </c>
      <c r="BQ22" s="107" t="s">
        <v>55</v>
      </c>
      <c r="BR22" s="107">
        <v>51067</v>
      </c>
      <c r="BS22" s="108" t="s">
        <v>55</v>
      </c>
      <c r="BT22" s="107" t="s">
        <v>55</v>
      </c>
      <c r="BU22" s="107">
        <v>89540</v>
      </c>
      <c r="BV22" s="108" t="s">
        <v>55</v>
      </c>
      <c r="BW22" s="107" t="s">
        <v>55</v>
      </c>
      <c r="BX22" s="107">
        <v>-33550</v>
      </c>
      <c r="BY22" s="108" t="s">
        <v>55</v>
      </c>
      <c r="BZ22" s="107" t="s">
        <v>55</v>
      </c>
      <c r="CA22" s="107">
        <v>49181</v>
      </c>
      <c r="CB22" s="108" t="s">
        <v>55</v>
      </c>
    </row>
    <row r="23" spans="2:80" ht="18.600000000000001" customHeight="1" x14ac:dyDescent="0.25">
      <c r="B23" s="127" t="s">
        <v>61</v>
      </c>
      <c r="C23" s="125">
        <v>6745737</v>
      </c>
      <c r="D23" s="125">
        <v>1549088</v>
      </c>
      <c r="E23" s="126">
        <f t="shared" si="0"/>
        <v>229.63954865124447</v>
      </c>
      <c r="F23" s="125">
        <v>5526289</v>
      </c>
      <c r="G23" s="125">
        <v>1390252</v>
      </c>
      <c r="H23" s="126">
        <f t="shared" si="1"/>
        <v>251.57062904238271</v>
      </c>
      <c r="I23" s="202">
        <f t="shared" ref="I23:J23" si="18">(C23/F23-1)*100</f>
        <v>22.066308873821107</v>
      </c>
      <c r="J23" s="202">
        <f t="shared" si="18"/>
        <v>11.424979068542962</v>
      </c>
      <c r="K23" s="71"/>
      <c r="L23" s="125">
        <v>6437872</v>
      </c>
      <c r="M23" s="125">
        <v>1575991</v>
      </c>
      <c r="N23" s="126">
        <f>M23/L23*1000</f>
        <v>244.79998981029757</v>
      </c>
      <c r="O23" s="125">
        <v>6352221</v>
      </c>
      <c r="P23" s="125">
        <v>1446826</v>
      </c>
      <c r="Q23" s="126">
        <v>229.09</v>
      </c>
      <c r="R23" s="125">
        <v>5838975</v>
      </c>
      <c r="S23" s="125">
        <v>1406947</v>
      </c>
      <c r="T23" s="174">
        <f t="shared" si="4"/>
        <v>240.9578735993903</v>
      </c>
      <c r="U23" s="125">
        <v>20678627</v>
      </c>
      <c r="V23" s="125">
        <v>5142523</v>
      </c>
      <c r="W23" s="174">
        <f>V23/U23*1000</f>
        <v>248.6878359960746</v>
      </c>
      <c r="X23" s="125">
        <v>5125028</v>
      </c>
      <c r="Y23" s="125">
        <v>1400598</v>
      </c>
      <c r="Z23" s="126">
        <f>(Y23-Y22-Y19)/X23*1000</f>
        <v>255.50416505041534</v>
      </c>
      <c r="AA23" s="125">
        <v>4844556</v>
      </c>
      <c r="AB23" s="125">
        <v>1185573</v>
      </c>
      <c r="AC23" s="126">
        <f>(AB23-AB22-AB19)/AA23*1000</f>
        <v>249.94529942475637</v>
      </c>
      <c r="AD23" s="125">
        <v>5182754</v>
      </c>
      <c r="AE23" s="125">
        <v>1166100</v>
      </c>
      <c r="AF23" s="126">
        <f>(AE23-AE22-AE19)/AD23*1000</f>
        <v>248.42757344840214</v>
      </c>
      <c r="AG23" s="125">
        <v>24394527</v>
      </c>
      <c r="AH23" s="125">
        <v>6190495</v>
      </c>
      <c r="AI23" s="174">
        <f>AH23/AG23*1000</f>
        <v>253.76573196110752</v>
      </c>
      <c r="AJ23" s="125">
        <v>5798721</v>
      </c>
      <c r="AK23" s="125">
        <v>1527154</v>
      </c>
      <c r="AL23" s="126">
        <v>250.43160379676826</v>
      </c>
      <c r="AM23" s="125">
        <v>6397993</v>
      </c>
      <c r="AN23" s="125">
        <v>1529092</v>
      </c>
      <c r="AO23" s="126">
        <f>(AN23-AN22-AN19)/AM23*1000</f>
        <v>248.68486101813491</v>
      </c>
      <c r="AP23" s="125">
        <v>6331854</v>
      </c>
      <c r="AQ23" s="125">
        <v>1580860</v>
      </c>
      <c r="AR23" s="126">
        <f>(AQ23-AQ22-AQ19)/AP23*1000</f>
        <v>259.35200021984082</v>
      </c>
      <c r="AS23" s="125">
        <v>29973086</v>
      </c>
      <c r="AT23" s="125">
        <v>7629058</v>
      </c>
      <c r="AU23" s="126">
        <f>(AT23-AT22-AT19)/AS23*1000</f>
        <v>252.74724798107206</v>
      </c>
      <c r="AV23" s="130">
        <v>7489126</v>
      </c>
      <c r="AW23" s="125">
        <v>1872105</v>
      </c>
      <c r="AX23" s="126">
        <f>(AW23-AW22-AW19)/AV23*1000</f>
        <v>251.69158590735418</v>
      </c>
      <c r="AY23" s="130">
        <v>7627534</v>
      </c>
      <c r="AZ23" s="125">
        <v>1884936</v>
      </c>
      <c r="BA23" s="126">
        <f>(AZ23-AZ22-AZ19)/AY23*1000</f>
        <v>253.17737030080755</v>
      </c>
      <c r="BB23" s="130">
        <v>6899453</v>
      </c>
      <c r="BC23" s="125">
        <v>2017515</v>
      </c>
      <c r="BD23" s="126">
        <f>(BC23-BC22-BC19)/BB23*1000</f>
        <v>277.33401474000908</v>
      </c>
      <c r="BE23" s="125">
        <v>31325868</v>
      </c>
      <c r="BF23" s="125">
        <v>7670542</v>
      </c>
      <c r="BG23" s="126">
        <f>(BF23-BF22-BF19)/BE23*1000</f>
        <v>247.45124380911011</v>
      </c>
      <c r="BH23" s="125">
        <v>7993492</v>
      </c>
      <c r="BI23" s="125">
        <v>2142625</v>
      </c>
      <c r="BJ23" s="126">
        <f>(BI23-BI22-BI19)/BH23*1000</f>
        <v>255.52862253443175</v>
      </c>
      <c r="BK23" s="125">
        <v>7286932</v>
      </c>
      <c r="BL23" s="125">
        <v>1809641</v>
      </c>
      <c r="BM23" s="126">
        <f>(BL23-BL22-BL19)/BK23*1000</f>
        <v>254.98700962215648</v>
      </c>
      <c r="BN23" s="125">
        <v>7125864</v>
      </c>
      <c r="BO23" s="125">
        <v>1897442</v>
      </c>
      <c r="BP23" s="126">
        <f>(BO23-BO22-BO19)/BN23*1000</f>
        <v>263.91340053641215</v>
      </c>
      <c r="BQ23" s="130">
        <v>29199864</v>
      </c>
      <c r="BR23" s="125">
        <v>7337485</v>
      </c>
      <c r="BS23" s="126">
        <f>(BR23-BR22-BR19)/BQ23*1000</f>
        <v>249.68171084632448</v>
      </c>
      <c r="BT23" s="130">
        <v>6985906</v>
      </c>
      <c r="BU23" s="125">
        <v>1927253</v>
      </c>
      <c r="BV23" s="126">
        <f>(BU23-BU22-BU19)/BT23*1000</f>
        <v>256.66821168220702</v>
      </c>
      <c r="BW23" s="130">
        <v>7054046</v>
      </c>
      <c r="BX23" s="130">
        <v>1548549</v>
      </c>
      <c r="BY23" s="126">
        <f>(BX23-BX22-BX19)/BW23*1000</f>
        <v>230.68874231894716</v>
      </c>
      <c r="BZ23" s="130">
        <v>7251297</v>
      </c>
      <c r="CA23" s="130">
        <v>1891834</v>
      </c>
      <c r="CB23" s="126">
        <f>(CA23-CA22-CA19)/BZ23*1000</f>
        <v>254.6588562018629</v>
      </c>
    </row>
    <row r="24" spans="2:80" x14ac:dyDescent="0.25">
      <c r="C24" s="56"/>
      <c r="D24" s="56"/>
      <c r="E24" s="56"/>
      <c r="F24" s="56"/>
      <c r="G24" s="56"/>
      <c r="H24" s="56"/>
      <c r="I24" s="56"/>
      <c r="J24" s="56"/>
      <c r="BD24" s="136"/>
      <c r="BP24" s="137"/>
      <c r="BV24" s="137"/>
    </row>
    <row r="25" spans="2:80" x14ac:dyDescent="0.25">
      <c r="W25" s="51"/>
      <c r="X25" s="51"/>
      <c r="Z25" s="51"/>
      <c r="AA25" s="51"/>
      <c r="AC25" s="51"/>
      <c r="AD25" s="51"/>
    </row>
    <row r="26" spans="2:80" x14ac:dyDescent="0.25">
      <c r="B26" s="284"/>
      <c r="C26" s="284"/>
      <c r="D26" s="284"/>
      <c r="F26" s="284"/>
      <c r="G26" s="284"/>
      <c r="N26" s="51"/>
      <c r="P26" s="51"/>
      <c r="W26" s="51"/>
      <c r="X26" s="51"/>
      <c r="Z26" s="51"/>
      <c r="AA26" s="51"/>
      <c r="AC26" s="51"/>
      <c r="AD26" s="51"/>
    </row>
    <row r="27" spans="2:80" x14ac:dyDescent="0.25">
      <c r="B27" s="284"/>
      <c r="C27" s="284"/>
      <c r="D27" s="284"/>
      <c r="F27" s="284"/>
      <c r="G27" s="284"/>
      <c r="N27" s="51"/>
      <c r="R27" s="51"/>
      <c r="W27" s="175"/>
      <c r="X27" s="175"/>
      <c r="Z27" s="175"/>
      <c r="AA27" s="175"/>
      <c r="AC27" s="175"/>
      <c r="AD27" s="175"/>
    </row>
    <row r="30" spans="2:80" ht="20.25" x14ac:dyDescent="0.3">
      <c r="B30" s="296" t="s">
        <v>363</v>
      </c>
      <c r="C30" s="297"/>
      <c r="D30" s="298"/>
    </row>
    <row r="31" spans="2:80" x14ac:dyDescent="0.25">
      <c r="B31" s="299"/>
      <c r="C31" s="299"/>
      <c r="D31" s="299"/>
    </row>
    <row r="32" spans="2:80" x14ac:dyDescent="0.25">
      <c r="B32" s="300" t="s">
        <v>16</v>
      </c>
      <c r="C32" s="299"/>
      <c r="D32" s="299"/>
      <c r="E32" s="146"/>
      <c r="F32" s="146"/>
      <c r="G32" s="146"/>
      <c r="H32" s="146"/>
      <c r="I32" s="146"/>
      <c r="J32" s="146"/>
    </row>
    <row r="33" spans="2:10" x14ac:dyDescent="0.25">
      <c r="B33" s="340"/>
      <c r="C33" s="341">
        <v>2025</v>
      </c>
      <c r="D33" s="342"/>
      <c r="E33" s="343"/>
      <c r="F33" s="341">
        <v>2024</v>
      </c>
      <c r="G33" s="342"/>
      <c r="H33" s="343"/>
      <c r="I33" s="339" t="s">
        <v>20</v>
      </c>
      <c r="J33" s="339"/>
    </row>
    <row r="34" spans="2:10" ht="60" x14ac:dyDescent="0.25">
      <c r="B34" s="340"/>
      <c r="C34" s="52" t="s">
        <v>42</v>
      </c>
      <c r="D34" s="52" t="s">
        <v>43</v>
      </c>
      <c r="E34" s="52" t="s">
        <v>44</v>
      </c>
      <c r="F34" s="52" t="s">
        <v>42</v>
      </c>
      <c r="G34" s="52" t="s">
        <v>43</v>
      </c>
      <c r="H34" s="52" t="s">
        <v>44</v>
      </c>
      <c r="I34" s="199" t="s">
        <v>42</v>
      </c>
      <c r="J34" s="199" t="s">
        <v>45</v>
      </c>
    </row>
    <row r="35" spans="2:10" x14ac:dyDescent="0.25">
      <c r="B35" s="10" t="s">
        <v>51</v>
      </c>
      <c r="C35" s="13">
        <v>9719290</v>
      </c>
      <c r="D35" s="13">
        <v>2402800</v>
      </c>
      <c r="E35" s="57">
        <f>(D35/C35)*1000</f>
        <v>247.21970431996576</v>
      </c>
      <c r="F35" s="13">
        <v>8326599</v>
      </c>
      <c r="G35" s="13">
        <v>2360601</v>
      </c>
      <c r="H35" s="57">
        <v>283.50122300833755</v>
      </c>
      <c r="I35" s="57">
        <f>(C35/F35-1)*100</f>
        <v>16.725808460332956</v>
      </c>
      <c r="J35" s="57">
        <f>(D35/G35-1)*100</f>
        <v>1.7876379786334162</v>
      </c>
    </row>
    <row r="36" spans="2:10" x14ac:dyDescent="0.25">
      <c r="B36" s="11" t="s">
        <v>52</v>
      </c>
      <c r="C36" s="14">
        <v>4643933</v>
      </c>
      <c r="D36" s="14">
        <v>1123218</v>
      </c>
      <c r="E36" s="58">
        <f t="shared" ref="E36:E39" si="19">(D36/C36)*1000</f>
        <v>241.86783056516964</v>
      </c>
      <c r="F36" s="14">
        <v>3793107</v>
      </c>
      <c r="G36" s="14">
        <v>933770</v>
      </c>
      <c r="H36" s="58">
        <v>246.17549676294396</v>
      </c>
      <c r="I36" s="58">
        <f t="shared" ref="I36:I37" si="20">(C36/F36-1)*100</f>
        <v>22.430846269298499</v>
      </c>
      <c r="J36" s="58">
        <f t="shared" ref="J36:J39" si="21">(D36/G36-1)*100</f>
        <v>20.288507876671979</v>
      </c>
    </row>
    <row r="37" spans="2:10" x14ac:dyDescent="0.25">
      <c r="B37" s="10" t="s">
        <v>53</v>
      </c>
      <c r="C37" s="13">
        <v>104149</v>
      </c>
      <c r="D37" s="13">
        <v>26287</v>
      </c>
      <c r="E37" s="57">
        <f t="shared" si="19"/>
        <v>252.39800670193662</v>
      </c>
      <c r="F37" s="13">
        <v>49268</v>
      </c>
      <c r="G37" s="13">
        <v>11614</v>
      </c>
      <c r="H37" s="57">
        <v>235.73110335308922</v>
      </c>
      <c r="I37" s="57">
        <f t="shared" si="20"/>
        <v>111.39279045222051</v>
      </c>
      <c r="J37" s="57">
        <f t="shared" si="21"/>
        <v>126.33890132598586</v>
      </c>
    </row>
    <row r="38" spans="2:10" x14ac:dyDescent="0.25">
      <c r="B38" s="11" t="s">
        <v>54</v>
      </c>
      <c r="C38" s="105">
        <v>53247</v>
      </c>
      <c r="D38" s="105">
        <v>13053</v>
      </c>
      <c r="E38" s="58">
        <f t="shared" si="19"/>
        <v>245.14057129979153</v>
      </c>
      <c r="F38" s="105">
        <v>3948</v>
      </c>
      <c r="G38" s="105">
        <v>957</v>
      </c>
      <c r="H38" s="58">
        <v>242.40121580547114</v>
      </c>
      <c r="I38" s="200">
        <f>(C38/F38-1)*100</f>
        <v>1248.70820668693</v>
      </c>
      <c r="J38" s="200">
        <f t="shared" si="21"/>
        <v>1263.9498432601881</v>
      </c>
    </row>
    <row r="39" spans="2:10" x14ac:dyDescent="0.25">
      <c r="B39" s="12" t="s">
        <v>56</v>
      </c>
      <c r="C39" s="97">
        <v>14520619</v>
      </c>
      <c r="D39" s="97">
        <v>3565358</v>
      </c>
      <c r="E39" s="106">
        <f t="shared" si="19"/>
        <v>245.53760414759179</v>
      </c>
      <c r="F39" s="97">
        <v>12172922</v>
      </c>
      <c r="G39" s="97">
        <v>3306942</v>
      </c>
      <c r="H39" s="106">
        <v>271.66377965783403</v>
      </c>
      <c r="I39" s="106">
        <f t="shared" ref="I39" si="22">(C39/F39-1)*100</f>
        <v>19.286223964960914</v>
      </c>
      <c r="J39" s="106">
        <f t="shared" si="21"/>
        <v>7.8143493293804323</v>
      </c>
    </row>
    <row r="40" spans="2:10" x14ac:dyDescent="0.25">
      <c r="B40" s="11" t="s">
        <v>57</v>
      </c>
      <c r="C40" s="14">
        <v>0</v>
      </c>
      <c r="D40" s="14">
        <v>15206</v>
      </c>
      <c r="E40" s="58"/>
      <c r="F40" s="14">
        <v>0</v>
      </c>
      <c r="G40" s="14">
        <v>-45831</v>
      </c>
      <c r="H40" s="58" t="s">
        <v>55</v>
      </c>
      <c r="I40" s="58">
        <v>0</v>
      </c>
      <c r="J40" s="58">
        <f t="shared" ref="J40" si="23">D40/G40-1</f>
        <v>-1.3317841635574175</v>
      </c>
    </row>
    <row r="41" spans="2:10" x14ac:dyDescent="0.25">
      <c r="B41" s="12" t="s">
        <v>56</v>
      </c>
      <c r="C41" s="97">
        <v>14520619</v>
      </c>
      <c r="D41" s="97">
        <v>3580564</v>
      </c>
      <c r="E41" s="106">
        <f t="shared" ref="E41:E42" si="24">(D41/C41)*1000</f>
        <v>246.58480468360199</v>
      </c>
      <c r="F41" s="97">
        <v>12172922</v>
      </c>
      <c r="G41" s="97">
        <v>3261111</v>
      </c>
      <c r="H41" s="106">
        <v>267.89878387457009</v>
      </c>
      <c r="I41" s="203">
        <f t="shared" ref="I41:I42" si="25">(C41/F41-1)*100</f>
        <v>19.286223964960914</v>
      </c>
      <c r="J41" s="203">
        <f t="shared" ref="J41:J42" si="26">(D41/G41-1)*100</f>
        <v>9.7958333831629663</v>
      </c>
    </row>
    <row r="42" spans="2:10" x14ac:dyDescent="0.25">
      <c r="B42" s="11" t="s">
        <v>59</v>
      </c>
      <c r="C42" s="14">
        <v>10854186</v>
      </c>
      <c r="D42" s="14">
        <v>2344270</v>
      </c>
      <c r="E42" s="58">
        <f t="shared" si="24"/>
        <v>215.97842528219067</v>
      </c>
      <c r="F42" s="14">
        <v>8505705</v>
      </c>
      <c r="G42" s="14">
        <v>1904201</v>
      </c>
      <c r="H42" s="58">
        <v>223.87338850806606</v>
      </c>
      <c r="I42" s="58">
        <f t="shared" si="25"/>
        <v>27.610656612238493</v>
      </c>
      <c r="J42" s="58">
        <f t="shared" si="26"/>
        <v>23.110427943268586</v>
      </c>
    </row>
    <row r="43" spans="2:10" x14ac:dyDescent="0.25">
      <c r="B43" s="10" t="s">
        <v>60</v>
      </c>
      <c r="C43" s="107" t="s">
        <v>55</v>
      </c>
      <c r="D43" s="107">
        <v>54018</v>
      </c>
      <c r="E43" s="108"/>
      <c r="F43" s="107" t="s">
        <v>55</v>
      </c>
      <c r="G43" s="107">
        <v>-22789</v>
      </c>
      <c r="H43" s="108" t="s">
        <v>55</v>
      </c>
      <c r="I43" s="201">
        <v>0</v>
      </c>
      <c r="J43" s="57">
        <f>(D43/G43-1)*100</f>
        <v>-337.03541182149286</v>
      </c>
    </row>
    <row r="44" spans="2:10" x14ac:dyDescent="0.25">
      <c r="B44" s="127" t="s">
        <v>61</v>
      </c>
      <c r="C44" s="125">
        <v>25374805</v>
      </c>
      <c r="D44" s="125">
        <v>5978852</v>
      </c>
      <c r="E44" s="126">
        <f t="shared" ref="E44" si="27">(D44/C44)*1000</f>
        <v>235.6215939393426</v>
      </c>
      <c r="F44" s="125">
        <v>20678627</v>
      </c>
      <c r="G44" s="125">
        <v>5142523</v>
      </c>
      <c r="H44" s="126">
        <v>248.6878359960746</v>
      </c>
      <c r="I44" s="202">
        <f t="shared" ref="I44" si="28">(C44/F44-1)*100</f>
        <v>22.710298899438541</v>
      </c>
      <c r="J44" s="202">
        <f t="shared" ref="J44" si="29">(D44/G44-1)*100</f>
        <v>16.263009421639918</v>
      </c>
    </row>
    <row r="47" spans="2:10" x14ac:dyDescent="0.25">
      <c r="B47" s="284"/>
      <c r="C47" s="284"/>
      <c r="D47" s="284"/>
      <c r="F47" s="284"/>
      <c r="G47" s="284"/>
    </row>
    <row r="48" spans="2:10" x14ac:dyDescent="0.25">
      <c r="B48" s="284"/>
      <c r="C48" s="284"/>
      <c r="D48" s="284"/>
      <c r="F48" s="284"/>
      <c r="G48" s="284"/>
    </row>
    <row r="49" spans="2:7" x14ac:dyDescent="0.25">
      <c r="B49" s="284"/>
      <c r="C49" s="284"/>
      <c r="D49" s="284"/>
      <c r="F49" s="284"/>
      <c r="G49" s="284"/>
    </row>
  </sheetData>
  <mergeCells count="32">
    <mergeCell ref="AP12:AR12"/>
    <mergeCell ref="BT12:BV12"/>
    <mergeCell ref="BH12:BJ12"/>
    <mergeCell ref="BW12:BY12"/>
    <mergeCell ref="L11:CB11"/>
    <mergeCell ref="L12:N12"/>
    <mergeCell ref="BZ12:CB12"/>
    <mergeCell ref="BQ12:BS12"/>
    <mergeCell ref="BK12:BM12"/>
    <mergeCell ref="BN12:BP12"/>
    <mergeCell ref="AY12:BA12"/>
    <mergeCell ref="BB12:BD12"/>
    <mergeCell ref="BE12:BG12"/>
    <mergeCell ref="AS12:AU12"/>
    <mergeCell ref="AV12:AX12"/>
    <mergeCell ref="O12:Q12"/>
    <mergeCell ref="AM12:AO12"/>
    <mergeCell ref="B33:B34"/>
    <mergeCell ref="C33:E33"/>
    <mergeCell ref="F33:H33"/>
    <mergeCell ref="I33:J33"/>
    <mergeCell ref="B12:B13"/>
    <mergeCell ref="AA12:AC12"/>
    <mergeCell ref="AD12:AF12"/>
    <mergeCell ref="AG12:AI12"/>
    <mergeCell ref="AJ12:AL12"/>
    <mergeCell ref="I12:J12"/>
    <mergeCell ref="U12:W12"/>
    <mergeCell ref="X12:Z12"/>
    <mergeCell ref="C12:E12"/>
    <mergeCell ref="R12:T12"/>
    <mergeCell ref="F12:H12"/>
  </mergeCells>
  <conditionalFormatting sqref="C24:J24">
    <cfRule type="cellIs" dxfId="22" priority="1" operator="not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9"/>
  <dimension ref="A1:AD34"/>
  <sheetViews>
    <sheetView showGridLines="0" showRowColHeaders="0" workbookViewId="0">
      <selection activeCell="D30" sqref="D30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54.7109375" bestFit="1" customWidth="1"/>
    <col min="3" max="3" width="12.5703125" customWidth="1"/>
    <col min="4" max="4" width="12.42578125" customWidth="1"/>
    <col min="5" max="5" width="13" customWidth="1"/>
    <col min="6" max="6" width="12.85546875" customWidth="1"/>
    <col min="8" max="8" width="10.28515625" bestFit="1" customWidth="1"/>
    <col min="9" max="9" width="11.42578125" customWidth="1"/>
    <col min="10" max="10" width="13.42578125" customWidth="1"/>
    <col min="11" max="11" width="13.42578125" bestFit="1" customWidth="1"/>
    <col min="12" max="12" width="13.140625" customWidth="1"/>
    <col min="13" max="13" width="10.28515625" customWidth="1"/>
    <col min="14" max="14" width="13.140625" customWidth="1"/>
    <col min="15" max="15" width="13.42578125" bestFit="1" customWidth="1"/>
    <col min="16" max="17" width="10.28515625" customWidth="1"/>
    <col min="18" max="18" width="13.140625" customWidth="1"/>
    <col min="19" max="19" width="13.42578125" bestFit="1" customWidth="1"/>
    <col min="20" max="21" width="10.28515625" customWidth="1"/>
    <col min="22" max="23" width="13.42578125" bestFit="1" customWidth="1"/>
    <col min="24" max="25" width="10.28515625" customWidth="1"/>
    <col min="26" max="27" width="13.42578125" bestFit="1" customWidth="1"/>
    <col min="28" max="29" width="10.28515625" customWidth="1"/>
    <col min="30" max="30" width="10.28515625" bestFit="1" customWidth="1"/>
  </cols>
  <sheetData>
    <row r="1" spans="1:30" ht="18.75" x14ac:dyDescent="0.25">
      <c r="B1" s="59"/>
      <c r="C1" s="59"/>
      <c r="D1" s="59"/>
    </row>
    <row r="2" spans="1:30" ht="18.75" x14ac:dyDescent="0.25">
      <c r="B2" s="59"/>
      <c r="C2" s="59"/>
      <c r="D2" s="59"/>
    </row>
    <row r="3" spans="1:30" ht="18.75" x14ac:dyDescent="0.25">
      <c r="B3" s="59"/>
      <c r="C3" s="59"/>
      <c r="D3" s="59"/>
    </row>
    <row r="4" spans="1:30" ht="18.75" x14ac:dyDescent="0.25">
      <c r="B4" s="59"/>
      <c r="C4" s="59"/>
      <c r="D4" s="59"/>
    </row>
    <row r="5" spans="1:30" ht="18.75" x14ac:dyDescent="0.25">
      <c r="B5" s="59"/>
      <c r="C5" s="59"/>
      <c r="D5" s="59"/>
    </row>
    <row r="6" spans="1:30" ht="18.75" x14ac:dyDescent="0.25">
      <c r="B6" s="4" t="s">
        <v>16</v>
      </c>
      <c r="C6" s="59"/>
      <c r="D6" s="59"/>
    </row>
    <row r="7" spans="1:30" x14ac:dyDescent="0.25">
      <c r="A7" s="194"/>
      <c r="B7" s="302"/>
      <c r="C7" s="345" t="s">
        <v>366</v>
      </c>
      <c r="D7" s="346"/>
      <c r="E7" s="345" t="s">
        <v>363</v>
      </c>
      <c r="F7" s="346"/>
    </row>
    <row r="8" spans="1:30" ht="21" customHeight="1" x14ac:dyDescent="0.25">
      <c r="A8" s="194"/>
      <c r="B8" s="347"/>
      <c r="C8" s="353" t="s">
        <v>364</v>
      </c>
      <c r="D8" s="353" t="s">
        <v>365</v>
      </c>
      <c r="E8" s="349">
        <v>2025</v>
      </c>
      <c r="F8" s="351">
        <v>2024</v>
      </c>
      <c r="H8" s="344" t="s">
        <v>62</v>
      </c>
      <c r="I8" s="344"/>
      <c r="J8" s="344"/>
      <c r="K8" s="344"/>
      <c r="L8" s="344"/>
      <c r="M8" s="344"/>
      <c r="N8" s="344"/>
      <c r="O8" s="344"/>
      <c r="P8" s="344"/>
      <c r="Q8" s="344"/>
      <c r="R8" s="344"/>
      <c r="S8" s="344"/>
      <c r="T8" s="344"/>
      <c r="U8" s="344"/>
      <c r="V8" s="344"/>
      <c r="W8" s="344"/>
      <c r="X8" s="344"/>
      <c r="Y8" s="344"/>
      <c r="Z8" s="344"/>
      <c r="AA8" s="344"/>
      <c r="AB8" s="344"/>
      <c r="AC8" s="344"/>
      <c r="AD8" s="344"/>
    </row>
    <row r="9" spans="1:30" ht="34.5" customHeight="1" x14ac:dyDescent="0.25">
      <c r="A9" s="194"/>
      <c r="B9" s="348"/>
      <c r="C9" s="350"/>
      <c r="D9" s="350"/>
      <c r="E9" s="350"/>
      <c r="F9" s="352"/>
      <c r="H9" s="114" t="s">
        <v>18</v>
      </c>
      <c r="I9" s="114" t="s">
        <v>21</v>
      </c>
      <c r="J9" s="114" t="s">
        <v>22</v>
      </c>
      <c r="K9" s="114" t="s">
        <v>23</v>
      </c>
      <c r="L9" s="114" t="s">
        <v>19</v>
      </c>
      <c r="M9" s="114" t="s">
        <v>24</v>
      </c>
      <c r="N9" s="114" t="s">
        <v>25</v>
      </c>
      <c r="O9" s="114" t="s">
        <v>26</v>
      </c>
      <c r="P9" s="114" t="s">
        <v>27</v>
      </c>
      <c r="Q9" s="114" t="s">
        <v>28</v>
      </c>
      <c r="R9" s="114" t="s">
        <v>29</v>
      </c>
      <c r="S9" s="114" t="s">
        <v>30</v>
      </c>
      <c r="T9" s="114" t="s">
        <v>31</v>
      </c>
      <c r="U9" s="114" t="s">
        <v>32</v>
      </c>
      <c r="V9" s="114" t="s">
        <v>33</v>
      </c>
      <c r="W9" s="114" t="s">
        <v>34</v>
      </c>
      <c r="X9" s="114" t="s">
        <v>35</v>
      </c>
      <c r="Y9" s="114" t="s">
        <v>36</v>
      </c>
      <c r="Z9" s="114" t="s">
        <v>37</v>
      </c>
      <c r="AA9" s="114" t="s">
        <v>38</v>
      </c>
      <c r="AB9" s="114" t="s">
        <v>39</v>
      </c>
      <c r="AC9" s="114" t="s">
        <v>40</v>
      </c>
      <c r="AD9" s="114" t="s">
        <v>41</v>
      </c>
    </row>
    <row r="10" spans="1:30" x14ac:dyDescent="0.25">
      <c r="A10" s="191"/>
      <c r="B10" s="20" t="s">
        <v>63</v>
      </c>
      <c r="C10" s="39">
        <v>1549088</v>
      </c>
      <c r="D10" s="39">
        <v>1390252</v>
      </c>
      <c r="E10" s="39">
        <v>5978852</v>
      </c>
      <c r="F10" s="39">
        <v>5142523</v>
      </c>
      <c r="H10" s="39">
        <v>1575991</v>
      </c>
      <c r="I10" s="39">
        <v>1446826</v>
      </c>
      <c r="J10" s="39">
        <v>1406947</v>
      </c>
      <c r="K10" s="39">
        <v>5142523</v>
      </c>
      <c r="L10" s="39">
        <v>1400598</v>
      </c>
      <c r="M10" s="39">
        <v>1185573</v>
      </c>
      <c r="N10" s="39">
        <v>1166100</v>
      </c>
      <c r="O10" s="39">
        <v>6190495</v>
      </c>
      <c r="P10" s="39">
        <v>1527154</v>
      </c>
      <c r="Q10" s="39">
        <v>1529092</v>
      </c>
      <c r="R10" s="39">
        <v>1580860</v>
      </c>
      <c r="S10" s="39">
        <v>7629058</v>
      </c>
      <c r="T10" s="39">
        <v>1872105</v>
      </c>
      <c r="U10" s="39">
        <v>1884936</v>
      </c>
      <c r="V10" s="39">
        <v>2017515</v>
      </c>
      <c r="W10" s="39">
        <v>7670542</v>
      </c>
      <c r="X10" s="39">
        <v>2142625</v>
      </c>
      <c r="Y10" s="39">
        <v>1809641</v>
      </c>
      <c r="Z10" s="39">
        <v>1897442</v>
      </c>
      <c r="AA10" s="39">
        <v>7337485</v>
      </c>
      <c r="AB10" s="39">
        <v>1927253</v>
      </c>
      <c r="AC10" s="39">
        <v>1548549</v>
      </c>
      <c r="AD10" s="39">
        <v>1891834</v>
      </c>
    </row>
    <row r="11" spans="1:30" x14ac:dyDescent="0.25">
      <c r="A11" s="191"/>
      <c r="B11" s="40" t="s">
        <v>64</v>
      </c>
      <c r="C11" s="41"/>
      <c r="D11" s="41"/>
      <c r="E11" s="41" t="s">
        <v>323</v>
      </c>
      <c r="F11" s="41"/>
      <c r="H11" s="41"/>
      <c r="I11" s="41"/>
      <c r="J11" s="41"/>
      <c r="K11" s="41"/>
      <c r="L11" s="41"/>
      <c r="M11" s="41"/>
      <c r="N11" s="41"/>
      <c r="O11" s="41"/>
      <c r="P11" s="41" t="s">
        <v>55</v>
      </c>
      <c r="Q11" s="41"/>
      <c r="R11" s="41"/>
      <c r="S11" s="41"/>
      <c r="T11" s="41" t="s">
        <v>55</v>
      </c>
      <c r="U11" s="41"/>
      <c r="V11" s="41"/>
      <c r="W11" s="41"/>
      <c r="X11" s="41"/>
      <c r="Y11" s="41"/>
      <c r="Z11" s="41"/>
      <c r="AA11" s="41"/>
      <c r="AB11" s="41"/>
      <c r="AC11" s="41"/>
      <c r="AD11" s="41"/>
    </row>
    <row r="12" spans="1:30" x14ac:dyDescent="0.25">
      <c r="A12" s="191"/>
      <c r="B12" s="20" t="s">
        <v>65</v>
      </c>
      <c r="C12" s="39">
        <v>141718</v>
      </c>
      <c r="D12" s="39">
        <v>129126</v>
      </c>
      <c r="E12" s="39">
        <v>582792</v>
      </c>
      <c r="F12" s="39">
        <v>665686</v>
      </c>
      <c r="H12" s="39">
        <v>160982</v>
      </c>
      <c r="I12" s="39">
        <v>133773</v>
      </c>
      <c r="J12" s="39">
        <v>146319</v>
      </c>
      <c r="K12" s="39">
        <v>665686</v>
      </c>
      <c r="L12" s="39">
        <v>197652</v>
      </c>
      <c r="M12" s="39">
        <v>176735</v>
      </c>
      <c r="N12" s="39">
        <v>162173</v>
      </c>
      <c r="O12" s="39">
        <v>740084</v>
      </c>
      <c r="P12" s="39">
        <v>197614</v>
      </c>
      <c r="Q12" s="39">
        <v>182320</v>
      </c>
      <c r="R12" s="39">
        <v>174253</v>
      </c>
      <c r="S12" s="39">
        <v>722670</v>
      </c>
      <c r="T12" s="39">
        <v>191022</v>
      </c>
      <c r="U12" s="39">
        <v>197395</v>
      </c>
      <c r="V12" s="39">
        <v>151845</v>
      </c>
      <c r="W12" s="39">
        <v>612898</v>
      </c>
      <c r="X12" s="39">
        <v>140511</v>
      </c>
      <c r="Y12" s="39">
        <v>135969</v>
      </c>
      <c r="Z12" s="39">
        <v>150719</v>
      </c>
      <c r="AA12" s="39">
        <v>511366</v>
      </c>
      <c r="AB12" s="39">
        <v>141968</v>
      </c>
      <c r="AC12" s="39">
        <v>113918</v>
      </c>
      <c r="AD12" s="39">
        <v>124942</v>
      </c>
    </row>
    <row r="13" spans="1:30" x14ac:dyDescent="0.25">
      <c r="A13" s="191"/>
      <c r="B13" s="40" t="s">
        <v>66</v>
      </c>
      <c r="C13" s="41">
        <v>199729</v>
      </c>
      <c r="D13" s="41">
        <v>144375</v>
      </c>
      <c r="E13" s="41">
        <v>577414</v>
      </c>
      <c r="F13" s="41">
        <v>422650</v>
      </c>
      <c r="H13" s="41">
        <v>132211</v>
      </c>
      <c r="I13" s="41">
        <v>179131</v>
      </c>
      <c r="J13" s="41">
        <v>66343</v>
      </c>
      <c r="K13" s="41">
        <v>422650</v>
      </c>
      <c r="L13" s="41">
        <v>118065</v>
      </c>
      <c r="M13" s="41">
        <v>100293</v>
      </c>
      <c r="N13" s="41">
        <v>59917</v>
      </c>
      <c r="O13" s="41">
        <v>226880</v>
      </c>
      <c r="P13" s="41">
        <v>35769</v>
      </c>
      <c r="Q13" s="41">
        <v>67798</v>
      </c>
      <c r="R13" s="41">
        <v>39404</v>
      </c>
      <c r="S13" s="41">
        <v>407193</v>
      </c>
      <c r="T13" s="41">
        <v>100492</v>
      </c>
      <c r="U13" s="41">
        <v>100873</v>
      </c>
      <c r="V13" s="41">
        <v>68395</v>
      </c>
      <c r="W13" s="41">
        <v>251973</v>
      </c>
      <c r="X13" s="41">
        <v>75694</v>
      </c>
      <c r="Y13" s="41">
        <v>39683</v>
      </c>
      <c r="Z13" s="41">
        <v>22451</v>
      </c>
      <c r="AA13" s="41">
        <v>201451</v>
      </c>
      <c r="AB13" s="41">
        <v>63363</v>
      </c>
      <c r="AC13" s="41">
        <v>42815</v>
      </c>
      <c r="AD13" s="41">
        <v>61241</v>
      </c>
    </row>
    <row r="14" spans="1:30" x14ac:dyDescent="0.25">
      <c r="A14" s="191"/>
      <c r="B14" s="20" t="s">
        <v>67</v>
      </c>
      <c r="C14" s="39">
        <v>146171</v>
      </c>
      <c r="D14" s="39">
        <v>198386</v>
      </c>
      <c r="E14" s="39">
        <v>655903</v>
      </c>
      <c r="F14" s="39">
        <v>594498</v>
      </c>
      <c r="H14" s="39">
        <v>141136</v>
      </c>
      <c r="I14" s="39">
        <v>149865</v>
      </c>
      <c r="J14" s="39">
        <v>218731</v>
      </c>
      <c r="K14" s="39">
        <v>594498</v>
      </c>
      <c r="L14" s="39">
        <v>110781</v>
      </c>
      <c r="M14" s="39">
        <v>136194</v>
      </c>
      <c r="N14" s="39">
        <v>149137</v>
      </c>
      <c r="O14" s="39">
        <v>515130</v>
      </c>
      <c r="P14" s="39">
        <v>114364</v>
      </c>
      <c r="Q14" s="39">
        <v>105185</v>
      </c>
      <c r="R14" s="39">
        <v>174875</v>
      </c>
      <c r="S14" s="39">
        <v>561044</v>
      </c>
      <c r="T14" s="39">
        <v>41635</v>
      </c>
      <c r="U14" s="39">
        <v>204602</v>
      </c>
      <c r="V14" s="39">
        <v>188542</v>
      </c>
      <c r="W14" s="39">
        <v>630900</v>
      </c>
      <c r="X14" s="39">
        <v>158956</v>
      </c>
      <c r="Y14" s="39">
        <v>129077</v>
      </c>
      <c r="Z14" s="39">
        <v>145042</v>
      </c>
      <c r="AA14" s="39">
        <v>411968</v>
      </c>
      <c r="AB14" s="39">
        <v>116277</v>
      </c>
      <c r="AC14" s="39">
        <v>43672</v>
      </c>
      <c r="AD14" s="39">
        <v>71580</v>
      </c>
    </row>
    <row r="15" spans="1:30" x14ac:dyDescent="0.25">
      <c r="A15" s="191"/>
      <c r="B15" s="40" t="s">
        <v>68</v>
      </c>
      <c r="C15" s="41">
        <v>101989</v>
      </c>
      <c r="D15" s="41">
        <v>117770</v>
      </c>
      <c r="E15" s="41">
        <v>451361</v>
      </c>
      <c r="F15" s="41">
        <v>447100</v>
      </c>
      <c r="H15" s="41">
        <v>92056</v>
      </c>
      <c r="I15" s="41">
        <v>118859</v>
      </c>
      <c r="J15" s="41">
        <v>138457</v>
      </c>
      <c r="K15" s="41">
        <v>447100</v>
      </c>
      <c r="L15" s="41">
        <v>93694</v>
      </c>
      <c r="M15" s="41">
        <v>107011</v>
      </c>
      <c r="N15" s="41">
        <v>128625</v>
      </c>
      <c r="O15" s="41">
        <v>411722</v>
      </c>
      <c r="P15" s="41">
        <v>85073</v>
      </c>
      <c r="Q15" s="41">
        <v>94839</v>
      </c>
      <c r="R15" s="41">
        <v>134764</v>
      </c>
      <c r="S15" s="41">
        <v>466857</v>
      </c>
      <c r="T15" s="41">
        <v>59722</v>
      </c>
      <c r="U15" s="41">
        <v>161268</v>
      </c>
      <c r="V15" s="41">
        <v>131595</v>
      </c>
      <c r="W15" s="41">
        <v>523105</v>
      </c>
      <c r="X15" s="41">
        <v>125438</v>
      </c>
      <c r="Y15" s="41">
        <v>118844</v>
      </c>
      <c r="Z15" s="41">
        <v>124560</v>
      </c>
      <c r="AA15" s="41">
        <v>347057</v>
      </c>
      <c r="AB15" s="41">
        <v>81881</v>
      </c>
      <c r="AC15" s="41">
        <v>46520</v>
      </c>
      <c r="AD15" s="41">
        <v>99892</v>
      </c>
    </row>
    <row r="16" spans="1:30" x14ac:dyDescent="0.25">
      <c r="A16" s="191"/>
      <c r="B16" s="20" t="s">
        <v>69</v>
      </c>
      <c r="C16" s="39">
        <v>94123</v>
      </c>
      <c r="D16" s="39">
        <v>9985</v>
      </c>
      <c r="E16" s="39">
        <v>128211</v>
      </c>
      <c r="F16" s="39">
        <v>38042</v>
      </c>
      <c r="H16" s="39">
        <v>11485</v>
      </c>
      <c r="I16" s="39">
        <v>1673</v>
      </c>
      <c r="J16" s="39">
        <v>20930</v>
      </c>
      <c r="K16" s="39">
        <v>38042</v>
      </c>
      <c r="L16" s="39">
        <v>-1987</v>
      </c>
      <c r="M16" s="39">
        <v>2328</v>
      </c>
      <c r="N16" s="39">
        <v>27716</v>
      </c>
      <c r="O16" s="39">
        <v>69000</v>
      </c>
      <c r="P16" s="39">
        <v>372</v>
      </c>
      <c r="Q16" s="39">
        <v>9078</v>
      </c>
      <c r="R16" s="39">
        <v>22565</v>
      </c>
      <c r="S16" s="39">
        <v>185785</v>
      </c>
      <c r="T16" s="39">
        <v>95918</v>
      </c>
      <c r="U16" s="39">
        <v>18279</v>
      </c>
      <c r="V16" s="39">
        <v>22576</v>
      </c>
      <c r="W16" s="39">
        <v>339739</v>
      </c>
      <c r="X16" s="39">
        <v>212490</v>
      </c>
      <c r="Y16" s="39">
        <v>14521</v>
      </c>
      <c r="Z16" s="39">
        <v>49849</v>
      </c>
      <c r="AA16" s="39">
        <v>153762</v>
      </c>
      <c r="AB16" s="39">
        <v>59103</v>
      </c>
      <c r="AC16" s="39">
        <v>7074</v>
      </c>
      <c r="AD16" s="39">
        <v>24524</v>
      </c>
    </row>
    <row r="17" spans="1:30" x14ac:dyDescent="0.25">
      <c r="A17" s="191"/>
      <c r="B17" s="40" t="s">
        <v>70</v>
      </c>
      <c r="C17" s="41">
        <v>34767</v>
      </c>
      <c r="D17" s="41">
        <v>23232</v>
      </c>
      <c r="E17" s="41">
        <v>126451</v>
      </c>
      <c r="F17" s="41">
        <v>86480</v>
      </c>
      <c r="H17" s="41">
        <v>33555</v>
      </c>
      <c r="I17" s="41">
        <v>31201</v>
      </c>
      <c r="J17" s="41">
        <v>26928</v>
      </c>
      <c r="K17" s="41">
        <v>86480</v>
      </c>
      <c r="L17" s="41">
        <v>21218</v>
      </c>
      <c r="M17" s="41">
        <v>20596</v>
      </c>
      <c r="N17" s="41">
        <v>21434</v>
      </c>
      <c r="O17" s="41">
        <v>92595</v>
      </c>
      <c r="P17" s="41">
        <v>23867</v>
      </c>
      <c r="Q17" s="41">
        <v>23469</v>
      </c>
      <c r="R17" s="41">
        <v>22477</v>
      </c>
      <c r="S17" s="41">
        <v>47028</v>
      </c>
      <c r="T17" s="41">
        <v>24784</v>
      </c>
      <c r="U17" s="41" t="s">
        <v>55</v>
      </c>
      <c r="V17" s="41" t="s">
        <v>55</v>
      </c>
      <c r="W17" s="41" t="s">
        <v>55</v>
      </c>
      <c r="X17" s="41" t="s">
        <v>55</v>
      </c>
      <c r="Y17" s="41" t="s">
        <v>55</v>
      </c>
      <c r="Z17" s="41" t="s">
        <v>55</v>
      </c>
      <c r="AA17" s="41" t="s">
        <v>55</v>
      </c>
      <c r="AB17" s="41" t="s">
        <v>55</v>
      </c>
      <c r="AC17" s="41" t="s">
        <v>55</v>
      </c>
      <c r="AD17" s="41" t="s">
        <v>55</v>
      </c>
    </row>
    <row r="18" spans="1:30" x14ac:dyDescent="0.25">
      <c r="B18" s="20" t="s">
        <v>71</v>
      </c>
      <c r="C18" s="39">
        <v>0</v>
      </c>
      <c r="D18" s="39">
        <v>0</v>
      </c>
      <c r="E18" s="39">
        <v>0</v>
      </c>
      <c r="F18" s="39" t="s">
        <v>55</v>
      </c>
      <c r="H18" s="39">
        <v>0</v>
      </c>
      <c r="I18" s="39"/>
      <c r="J18" s="39"/>
      <c r="K18" s="39" t="s">
        <v>55</v>
      </c>
      <c r="L18" s="39">
        <v>0</v>
      </c>
      <c r="M18" s="39">
        <v>0</v>
      </c>
      <c r="N18" s="39">
        <v>0</v>
      </c>
      <c r="O18" s="39" t="s">
        <v>55</v>
      </c>
      <c r="P18" s="39" t="s">
        <v>55</v>
      </c>
      <c r="Q18" s="39" t="s">
        <v>55</v>
      </c>
      <c r="R18" s="39" t="s">
        <v>55</v>
      </c>
      <c r="S18" s="39" t="s">
        <v>55</v>
      </c>
      <c r="T18" s="39" t="s">
        <v>55</v>
      </c>
      <c r="U18" s="39" t="s">
        <v>55</v>
      </c>
      <c r="V18" s="39" t="s">
        <v>55</v>
      </c>
      <c r="W18" s="39">
        <v>153970</v>
      </c>
      <c r="X18" s="39" t="s">
        <v>55</v>
      </c>
      <c r="Y18" s="39">
        <v>153970</v>
      </c>
      <c r="Z18" s="39" t="s">
        <v>55</v>
      </c>
      <c r="AA18" s="39" t="s">
        <v>55</v>
      </c>
      <c r="AB18" s="39" t="s">
        <v>55</v>
      </c>
      <c r="AC18" s="39" t="s">
        <v>55</v>
      </c>
      <c r="AD18" s="39" t="s">
        <v>55</v>
      </c>
    </row>
    <row r="19" spans="1:30" x14ac:dyDescent="0.25">
      <c r="A19" s="191"/>
      <c r="B19" s="40" t="s">
        <v>72</v>
      </c>
      <c r="C19" s="204">
        <v>112068</v>
      </c>
      <c r="D19" s="204">
        <v>62347</v>
      </c>
      <c r="E19" s="204">
        <v>266139</v>
      </c>
      <c r="F19" s="41">
        <v>160881</v>
      </c>
      <c r="H19" s="204">
        <v>46041</v>
      </c>
      <c r="I19" s="41">
        <v>48791</v>
      </c>
      <c r="J19" s="41">
        <v>59239</v>
      </c>
      <c r="K19" s="41">
        <v>160881</v>
      </c>
      <c r="L19" s="41">
        <v>30733</v>
      </c>
      <c r="M19" s="41">
        <v>34004</v>
      </c>
      <c r="N19" s="41">
        <v>33797</v>
      </c>
      <c r="O19" s="41">
        <v>124195</v>
      </c>
      <c r="P19" s="41">
        <v>26102</v>
      </c>
      <c r="Q19" s="41">
        <v>26842</v>
      </c>
      <c r="R19" s="41">
        <v>26222</v>
      </c>
      <c r="S19" s="41">
        <v>118532</v>
      </c>
      <c r="T19" s="41">
        <v>21392</v>
      </c>
      <c r="U19" s="41">
        <v>19525</v>
      </c>
      <c r="V19" s="41">
        <v>36455</v>
      </c>
      <c r="W19" s="41">
        <v>91237</v>
      </c>
      <c r="X19" s="41">
        <v>37005</v>
      </c>
      <c r="Y19" s="41">
        <v>16708</v>
      </c>
      <c r="Z19" s="41">
        <v>23927</v>
      </c>
      <c r="AA19" s="41">
        <v>140271</v>
      </c>
      <c r="AB19" s="41">
        <v>40307</v>
      </c>
      <c r="AC19" s="41">
        <v>35821</v>
      </c>
      <c r="AD19" s="41">
        <v>34444</v>
      </c>
    </row>
    <row r="20" spans="1:30" x14ac:dyDescent="0.25">
      <c r="A20" s="191"/>
      <c r="B20" s="20" t="s">
        <v>73</v>
      </c>
      <c r="C20" s="205">
        <v>-405675</v>
      </c>
      <c r="D20" s="205">
        <v>-379564</v>
      </c>
      <c r="E20" s="205">
        <v>-1541314</v>
      </c>
      <c r="F20" s="39">
        <v>-1448894</v>
      </c>
      <c r="H20" s="205">
        <v>-396917</v>
      </c>
      <c r="I20" s="39">
        <v>-357682</v>
      </c>
      <c r="J20" s="39">
        <v>-381040</v>
      </c>
      <c r="K20" s="39">
        <v>-1448894</v>
      </c>
      <c r="L20" s="39">
        <v>-378105</v>
      </c>
      <c r="M20" s="39">
        <v>-345439</v>
      </c>
      <c r="N20" s="39">
        <v>-345786</v>
      </c>
      <c r="O20" s="39">
        <v>-1609359</v>
      </c>
      <c r="P20" s="39">
        <v>-389494</v>
      </c>
      <c r="Q20" s="39">
        <v>-406355</v>
      </c>
      <c r="R20" s="39">
        <v>-419380</v>
      </c>
      <c r="S20" s="39">
        <v>-1989715</v>
      </c>
      <c r="T20" s="39">
        <v>-488366</v>
      </c>
      <c r="U20" s="39">
        <v>-537165</v>
      </c>
      <c r="V20" s="39">
        <v>-492759</v>
      </c>
      <c r="W20" s="39">
        <v>-1963252</v>
      </c>
      <c r="X20" s="39">
        <v>-523493</v>
      </c>
      <c r="Y20" s="39">
        <v>-472846</v>
      </c>
      <c r="Z20" s="39">
        <v>-468464</v>
      </c>
      <c r="AA20" s="39">
        <v>-1747272</v>
      </c>
      <c r="AB20" s="39">
        <v>-451474</v>
      </c>
      <c r="AC20" s="39">
        <v>-374638</v>
      </c>
      <c r="AD20" s="39">
        <v>-434022</v>
      </c>
    </row>
    <row r="21" spans="1:30" ht="15.75" thickBot="1" x14ac:dyDescent="0.3">
      <c r="B21" s="88" t="s">
        <v>74</v>
      </c>
      <c r="C21" s="206">
        <v>1973978</v>
      </c>
      <c r="D21" s="206">
        <v>1695909</v>
      </c>
      <c r="E21" s="206">
        <v>7225809</v>
      </c>
      <c r="F21" s="179">
        <v>6108966</v>
      </c>
      <c r="H21" s="206">
        <v>1796540</v>
      </c>
      <c r="I21" s="179">
        <v>1752437</v>
      </c>
      <c r="J21" s="179">
        <v>1702854</v>
      </c>
      <c r="K21" s="179">
        <v>6108966</v>
      </c>
      <c r="L21" s="179">
        <v>1592649</v>
      </c>
      <c r="M21" s="179">
        <v>1417295</v>
      </c>
      <c r="N21" s="179">
        <v>1403113</v>
      </c>
      <c r="O21" s="179">
        <v>6760742</v>
      </c>
      <c r="P21" s="179">
        <v>1620821</v>
      </c>
      <c r="Q21" s="179">
        <v>1632268</v>
      </c>
      <c r="R21" s="179">
        <v>1756040</v>
      </c>
      <c r="S21" s="179">
        <v>8148452</v>
      </c>
      <c r="T21" s="179">
        <v>1918704</v>
      </c>
      <c r="U21" s="179">
        <v>2049713</v>
      </c>
      <c r="V21" s="179">
        <v>2124164</v>
      </c>
      <c r="W21" s="179">
        <v>8311112</v>
      </c>
      <c r="X21" s="179">
        <v>2369226</v>
      </c>
      <c r="Y21" s="179">
        <v>1945567</v>
      </c>
      <c r="Z21" s="179">
        <v>1945526</v>
      </c>
      <c r="AA21" s="179">
        <v>7356088</v>
      </c>
      <c r="AB21" s="179">
        <v>1978678</v>
      </c>
      <c r="AC21" s="179">
        <v>1463731</v>
      </c>
      <c r="AD21" s="179">
        <v>1874435</v>
      </c>
    </row>
    <row r="22" spans="1:30" ht="15.75" thickTop="1" x14ac:dyDescent="0.25"/>
    <row r="23" spans="1:30" x14ac:dyDescent="0.25">
      <c r="B23" s="284"/>
      <c r="C23" s="284"/>
      <c r="D23" s="284"/>
      <c r="E23" s="284"/>
      <c r="F23" s="284"/>
      <c r="K23" s="51"/>
      <c r="M23" s="51"/>
      <c r="O23" s="51"/>
    </row>
    <row r="24" spans="1:30" x14ac:dyDescent="0.25">
      <c r="B24" s="284"/>
      <c r="C24" s="284"/>
      <c r="D24" s="284"/>
      <c r="K24" s="51"/>
      <c r="M24" s="51"/>
      <c r="O24" s="51"/>
    </row>
    <row r="25" spans="1:30" x14ac:dyDescent="0.25">
      <c r="K25" s="51"/>
      <c r="M25" s="51"/>
      <c r="O25" s="51"/>
    </row>
    <row r="26" spans="1:30" x14ac:dyDescent="0.25">
      <c r="K26" s="51"/>
      <c r="M26" s="51"/>
      <c r="O26" s="51"/>
    </row>
    <row r="27" spans="1:30" x14ac:dyDescent="0.25">
      <c r="K27" s="51"/>
      <c r="M27" s="51"/>
      <c r="O27" s="51"/>
    </row>
    <row r="28" spans="1:30" x14ac:dyDescent="0.25">
      <c r="K28" s="51"/>
      <c r="M28" s="51"/>
      <c r="O28" s="51"/>
    </row>
    <row r="29" spans="1:30" x14ac:dyDescent="0.25">
      <c r="K29" s="51"/>
      <c r="M29" s="51"/>
      <c r="O29" s="51"/>
    </row>
    <row r="30" spans="1:30" x14ac:dyDescent="0.25">
      <c r="K30" s="51"/>
      <c r="M30" s="51"/>
      <c r="O30" s="51"/>
    </row>
    <row r="31" spans="1:30" x14ac:dyDescent="0.25">
      <c r="K31" s="51"/>
      <c r="M31" s="51"/>
      <c r="O31" s="51"/>
    </row>
    <row r="32" spans="1:30" x14ac:dyDescent="0.25">
      <c r="K32" s="51"/>
      <c r="M32" s="51"/>
      <c r="O32" s="51"/>
    </row>
    <row r="33" spans="11:15" x14ac:dyDescent="0.25">
      <c r="K33" s="51"/>
      <c r="M33" s="51"/>
      <c r="O33" s="51"/>
    </row>
    <row r="34" spans="11:15" x14ac:dyDescent="0.25">
      <c r="K34" s="175"/>
      <c r="M34" s="175"/>
      <c r="O34" s="51"/>
    </row>
  </sheetData>
  <mergeCells count="8">
    <mergeCell ref="H8:AD8"/>
    <mergeCell ref="C7:D7"/>
    <mergeCell ref="E7:F7"/>
    <mergeCell ref="B8:B9"/>
    <mergeCell ref="E8:E9"/>
    <mergeCell ref="F8:F9"/>
    <mergeCell ref="D8:D9"/>
    <mergeCell ref="C8:C9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0"/>
  <dimension ref="A5:AD63"/>
  <sheetViews>
    <sheetView showGridLines="0" showRowColHeaders="0" zoomScale="55" zoomScaleNormal="55" workbookViewId="0">
      <selection activeCell="H49" sqref="H49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57.7109375" bestFit="1" customWidth="1"/>
    <col min="3" max="4" width="17.85546875" customWidth="1"/>
    <col min="5" max="5" width="15.5703125" customWidth="1"/>
    <col min="6" max="6" width="12.140625" customWidth="1"/>
    <col min="7" max="7" width="8.7109375" customWidth="1"/>
    <col min="8" max="8" width="14" customWidth="1"/>
    <col min="9" max="10" width="13.140625" customWidth="1"/>
    <col min="11" max="11" width="14" customWidth="1"/>
    <col min="12" max="13" width="10.28515625" customWidth="1"/>
    <col min="14" max="14" width="14" customWidth="1"/>
    <col min="15" max="15" width="13" customWidth="1"/>
    <col min="16" max="16" width="11.42578125" customWidth="1"/>
    <col min="17" max="17" width="10.7109375" customWidth="1"/>
    <col min="18" max="18" width="13.42578125" bestFit="1" customWidth="1"/>
    <col min="19" max="19" width="13.7109375" customWidth="1"/>
    <col min="20" max="21" width="10.7109375" bestFit="1" customWidth="1"/>
    <col min="22" max="22" width="13.42578125" bestFit="1" customWidth="1"/>
    <col min="23" max="23" width="13.28515625" customWidth="1"/>
    <col min="24" max="25" width="10.7109375" bestFit="1" customWidth="1"/>
    <col min="26" max="26" width="13.42578125" bestFit="1" customWidth="1"/>
    <col min="27" max="27" width="13.28515625" customWidth="1"/>
    <col min="28" max="29" width="10.7109375" bestFit="1" customWidth="1"/>
    <col min="30" max="30" width="10.28515625" bestFit="1" customWidth="1"/>
  </cols>
  <sheetData>
    <row r="5" spans="1:30" ht="18.75" x14ac:dyDescent="0.25">
      <c r="B5" s="59"/>
      <c r="C5" s="59"/>
      <c r="D5" s="59"/>
      <c r="E5" s="5"/>
      <c r="F5" s="171"/>
      <c r="G5" s="171"/>
      <c r="H5" s="171"/>
      <c r="I5" s="171"/>
      <c r="J5" s="171"/>
      <c r="K5" s="171"/>
    </row>
    <row r="6" spans="1:30" ht="18.75" x14ac:dyDescent="0.25">
      <c r="B6" s="5"/>
      <c r="C6" s="5"/>
      <c r="D6" s="5"/>
      <c r="E6" s="5"/>
      <c r="F6" s="171"/>
      <c r="G6" s="171"/>
      <c r="H6" s="171"/>
      <c r="I6" s="171"/>
      <c r="J6" s="171"/>
      <c r="K6" s="171"/>
    </row>
    <row r="7" spans="1:30" ht="19.5" customHeight="1" x14ac:dyDescent="0.25">
      <c r="B7" s="16" t="s">
        <v>16</v>
      </c>
      <c r="C7" s="5"/>
      <c r="D7" s="5"/>
      <c r="E7" s="5"/>
      <c r="F7" s="171"/>
      <c r="G7" s="171"/>
      <c r="H7" s="171"/>
      <c r="I7" s="171"/>
      <c r="J7" s="171"/>
      <c r="K7" s="171"/>
    </row>
    <row r="8" spans="1:30" ht="21" customHeight="1" x14ac:dyDescent="0.25">
      <c r="B8" s="302"/>
      <c r="C8" s="345" t="s">
        <v>366</v>
      </c>
      <c r="D8" s="346"/>
      <c r="E8" s="345" t="s">
        <v>363</v>
      </c>
      <c r="F8" s="346"/>
    </row>
    <row r="9" spans="1:30" ht="21" customHeight="1" x14ac:dyDescent="0.25">
      <c r="B9" s="347"/>
      <c r="C9" s="353" t="s">
        <v>364</v>
      </c>
      <c r="D9" s="353" t="s">
        <v>365</v>
      </c>
      <c r="E9" s="349">
        <v>2025</v>
      </c>
      <c r="F9" s="351">
        <v>2024</v>
      </c>
      <c r="H9" s="301" t="s">
        <v>17</v>
      </c>
      <c r="I9" s="301"/>
      <c r="J9" s="301"/>
      <c r="K9" s="301"/>
      <c r="L9" s="301"/>
      <c r="M9" s="301"/>
      <c r="N9" s="301"/>
      <c r="O9" s="301"/>
      <c r="P9" s="301"/>
      <c r="Q9" s="301"/>
      <c r="R9" s="301"/>
      <c r="S9" s="301"/>
      <c r="T9" s="301"/>
      <c r="U9" s="301"/>
      <c r="V9" s="301"/>
      <c r="W9" s="301"/>
      <c r="X9" s="301"/>
      <c r="Y9" s="301"/>
      <c r="Z9" s="301"/>
      <c r="AA9" s="301"/>
      <c r="AB9" s="301"/>
      <c r="AC9" s="301"/>
      <c r="AD9" s="301"/>
    </row>
    <row r="10" spans="1:30" ht="36.75" customHeight="1" x14ac:dyDescent="0.25">
      <c r="B10" s="348"/>
      <c r="C10" s="350"/>
      <c r="D10" s="350"/>
      <c r="E10" s="350"/>
      <c r="F10" s="352"/>
      <c r="H10" s="207" t="s">
        <v>18</v>
      </c>
      <c r="I10" s="207" t="s">
        <v>21</v>
      </c>
      <c r="J10" s="114" t="s">
        <v>22</v>
      </c>
      <c r="K10" s="114" t="s">
        <v>23</v>
      </c>
      <c r="L10" s="114" t="s">
        <v>19</v>
      </c>
      <c r="M10" s="114" t="s">
        <v>24</v>
      </c>
      <c r="N10" s="114" t="s">
        <v>25</v>
      </c>
      <c r="O10" s="114" t="s">
        <v>26</v>
      </c>
      <c r="P10" s="114" t="s">
        <v>27</v>
      </c>
      <c r="Q10" s="114" t="s">
        <v>28</v>
      </c>
      <c r="R10" s="114" t="s">
        <v>29</v>
      </c>
      <c r="S10" s="114" t="s">
        <v>30</v>
      </c>
      <c r="T10" s="114" t="s">
        <v>31</v>
      </c>
      <c r="U10" s="114" t="s">
        <v>32</v>
      </c>
      <c r="V10" s="114" t="s">
        <v>33</v>
      </c>
      <c r="W10" s="114" t="s">
        <v>34</v>
      </c>
      <c r="X10" s="114" t="s">
        <v>35</v>
      </c>
      <c r="Y10" s="114" t="s">
        <v>36</v>
      </c>
      <c r="Z10" s="114" t="s">
        <v>37</v>
      </c>
      <c r="AA10" s="114" t="s">
        <v>38</v>
      </c>
      <c r="AB10" s="114" t="s">
        <v>39</v>
      </c>
      <c r="AC10" s="114" t="s">
        <v>40</v>
      </c>
      <c r="AD10" s="114" t="s">
        <v>41</v>
      </c>
    </row>
    <row r="11" spans="1:30" ht="20.25" customHeight="1" x14ac:dyDescent="0.25">
      <c r="B11" s="20" t="s">
        <v>75</v>
      </c>
      <c r="C11" s="39">
        <v>926502</v>
      </c>
      <c r="D11" s="39">
        <v>641512</v>
      </c>
      <c r="E11" s="39">
        <v>3119541</v>
      </c>
      <c r="F11" s="39">
        <v>1959202</v>
      </c>
      <c r="G11" s="51"/>
      <c r="H11" s="39">
        <v>910739</v>
      </c>
      <c r="I11" s="205">
        <v>696512</v>
      </c>
      <c r="J11" s="39">
        <v>585788</v>
      </c>
      <c r="K11" s="39">
        <v>1959202</v>
      </c>
      <c r="L11" s="39">
        <v>586885</v>
      </c>
      <c r="M11" s="39">
        <v>389673</v>
      </c>
      <c r="N11" s="39">
        <v>341132</v>
      </c>
      <c r="O11" s="39">
        <v>2489331</v>
      </c>
      <c r="P11" s="39">
        <v>573944</v>
      </c>
      <c r="Q11" s="39">
        <v>683877</v>
      </c>
      <c r="R11" s="39">
        <v>682196</v>
      </c>
      <c r="S11" s="39">
        <v>4146100</v>
      </c>
      <c r="T11" s="39">
        <v>1255370</v>
      </c>
      <c r="U11" s="39">
        <v>933891</v>
      </c>
      <c r="V11" s="39">
        <v>906797</v>
      </c>
      <c r="W11" s="129">
        <v>4494512</v>
      </c>
      <c r="X11" s="39">
        <v>58204</v>
      </c>
      <c r="Y11" s="39">
        <v>952880</v>
      </c>
      <c r="Z11" s="39">
        <v>979386</v>
      </c>
      <c r="AA11" s="39">
        <v>4026190</v>
      </c>
      <c r="AB11" s="39">
        <v>1068046</v>
      </c>
      <c r="AC11" s="39">
        <v>871396</v>
      </c>
      <c r="AD11" s="39">
        <v>913749</v>
      </c>
    </row>
    <row r="12" spans="1:30" ht="20.25" customHeight="1" x14ac:dyDescent="0.25">
      <c r="B12" s="40" t="s">
        <v>76</v>
      </c>
      <c r="C12" s="41">
        <v>82851</v>
      </c>
      <c r="D12" s="41">
        <v>71253</v>
      </c>
      <c r="E12" s="41">
        <v>310846</v>
      </c>
      <c r="F12" s="41">
        <v>290362</v>
      </c>
      <c r="H12" s="41">
        <v>79056</v>
      </c>
      <c r="I12" s="204">
        <v>74547</v>
      </c>
      <c r="J12" s="41">
        <v>74392</v>
      </c>
      <c r="K12" s="41">
        <v>290362</v>
      </c>
      <c r="L12" s="41">
        <v>72765</v>
      </c>
      <c r="M12" s="41">
        <v>73494</v>
      </c>
      <c r="N12" s="41">
        <v>72850</v>
      </c>
      <c r="O12" s="41">
        <v>264808</v>
      </c>
      <c r="P12" s="41">
        <v>70001</v>
      </c>
      <c r="Q12" s="41">
        <v>64069</v>
      </c>
      <c r="R12" s="41">
        <v>63326</v>
      </c>
      <c r="S12" s="41">
        <v>245432</v>
      </c>
      <c r="T12" s="41">
        <v>63698</v>
      </c>
      <c r="U12" s="41">
        <v>59411</v>
      </c>
      <c r="V12" s="41">
        <v>57935</v>
      </c>
      <c r="W12" s="41">
        <v>214987</v>
      </c>
      <c r="X12" s="41">
        <v>1542127</v>
      </c>
      <c r="Y12" s="41">
        <v>48588</v>
      </c>
      <c r="Z12" s="41">
        <v>48920</v>
      </c>
      <c r="AA12" s="41">
        <v>199246</v>
      </c>
      <c r="AB12" s="41">
        <v>50201</v>
      </c>
      <c r="AC12" s="41">
        <v>48854</v>
      </c>
      <c r="AD12" s="41">
        <v>49434</v>
      </c>
    </row>
    <row r="13" spans="1:30" ht="20.25" customHeight="1" x14ac:dyDescent="0.25">
      <c r="B13" s="20" t="s">
        <v>77</v>
      </c>
      <c r="C13" s="39">
        <v>158326</v>
      </c>
      <c r="D13" s="39">
        <v>116014</v>
      </c>
      <c r="E13" s="39">
        <v>445807</v>
      </c>
      <c r="F13" s="39">
        <v>288676</v>
      </c>
      <c r="H13" s="39">
        <v>95237</v>
      </c>
      <c r="I13" s="205">
        <v>138924</v>
      </c>
      <c r="J13" s="39">
        <v>53320</v>
      </c>
      <c r="K13" s="39">
        <v>288676</v>
      </c>
      <c r="L13" s="39">
        <v>74257</v>
      </c>
      <c r="M13" s="39">
        <v>72719</v>
      </c>
      <c r="N13" s="39">
        <v>25686</v>
      </c>
      <c r="O13" s="39">
        <v>163467</v>
      </c>
      <c r="P13" s="39">
        <v>26587</v>
      </c>
      <c r="Q13" s="39">
        <v>47184</v>
      </c>
      <c r="R13" s="39">
        <v>26833</v>
      </c>
      <c r="S13" s="39">
        <v>290750</v>
      </c>
      <c r="T13" s="39">
        <v>72112</v>
      </c>
      <c r="U13" s="39">
        <v>75190</v>
      </c>
      <c r="V13" s="39">
        <v>50696</v>
      </c>
      <c r="W13" s="39">
        <v>183386</v>
      </c>
      <c r="X13" s="39">
        <v>54604</v>
      </c>
      <c r="Y13" s="39">
        <v>28059</v>
      </c>
      <c r="Z13" s="39">
        <v>19065</v>
      </c>
      <c r="AA13" s="39">
        <v>146652</v>
      </c>
      <c r="AB13" s="39">
        <v>41665</v>
      </c>
      <c r="AC13" s="39">
        <v>26846</v>
      </c>
      <c r="AD13" s="39">
        <v>47198</v>
      </c>
    </row>
    <row r="14" spans="1:30" ht="20.25" customHeight="1" x14ac:dyDescent="0.25">
      <c r="A14" s="188"/>
      <c r="B14" s="40" t="s">
        <v>78</v>
      </c>
      <c r="C14" s="204">
        <v>89964</v>
      </c>
      <c r="D14" s="41">
        <v>72920</v>
      </c>
      <c r="E14" s="204">
        <v>345286</v>
      </c>
      <c r="F14" s="41">
        <v>333371</v>
      </c>
      <c r="H14" s="204">
        <v>84915</v>
      </c>
      <c r="I14" s="204">
        <v>90075</v>
      </c>
      <c r="J14" s="41">
        <v>80332</v>
      </c>
      <c r="K14" s="41">
        <v>333371</v>
      </c>
      <c r="L14" s="41">
        <v>77874</v>
      </c>
      <c r="M14" s="41">
        <v>99278</v>
      </c>
      <c r="N14" s="41">
        <v>83299</v>
      </c>
      <c r="O14" s="41">
        <v>329696</v>
      </c>
      <c r="P14" s="41">
        <v>76927</v>
      </c>
      <c r="Q14" s="41">
        <v>80213</v>
      </c>
      <c r="R14" s="41">
        <v>85779</v>
      </c>
      <c r="S14" s="41">
        <v>339972</v>
      </c>
      <c r="T14" s="41">
        <v>78079</v>
      </c>
      <c r="U14" s="41">
        <v>91654</v>
      </c>
      <c r="V14" s="41">
        <v>81067</v>
      </c>
      <c r="W14" s="41">
        <v>314700</v>
      </c>
      <c r="X14" s="41">
        <v>72698</v>
      </c>
      <c r="Y14" s="41">
        <v>81081</v>
      </c>
      <c r="Z14" s="41">
        <v>75555</v>
      </c>
      <c r="AA14" s="41">
        <v>306535</v>
      </c>
      <c r="AB14" s="41">
        <v>70344</v>
      </c>
      <c r="AC14" s="41">
        <v>80483</v>
      </c>
      <c r="AD14" s="41">
        <v>75048</v>
      </c>
    </row>
    <row r="15" spans="1:30" ht="20.25" customHeight="1" x14ac:dyDescent="0.25">
      <c r="A15" s="188"/>
      <c r="B15" s="20" t="s">
        <v>79</v>
      </c>
      <c r="C15" s="205">
        <v>14752</v>
      </c>
      <c r="D15" s="39">
        <v>8992</v>
      </c>
      <c r="E15" s="205">
        <v>44624</v>
      </c>
      <c r="F15" s="39">
        <v>37828</v>
      </c>
      <c r="H15" s="205">
        <v>10678</v>
      </c>
      <c r="I15" s="205">
        <v>9818</v>
      </c>
      <c r="J15" s="39">
        <v>9376</v>
      </c>
      <c r="K15" s="39">
        <v>37828</v>
      </c>
      <c r="L15" s="39">
        <v>9027</v>
      </c>
      <c r="M15" s="39">
        <v>10781</v>
      </c>
      <c r="N15" s="39">
        <v>9028</v>
      </c>
      <c r="O15" s="39">
        <v>37622</v>
      </c>
      <c r="P15" s="39">
        <v>10023</v>
      </c>
      <c r="Q15" s="39">
        <v>9227</v>
      </c>
      <c r="R15" s="39">
        <v>9512</v>
      </c>
      <c r="S15" s="39">
        <v>33722</v>
      </c>
      <c r="T15" s="39">
        <v>9121</v>
      </c>
      <c r="U15" s="39">
        <v>10606</v>
      </c>
      <c r="V15" s="39">
        <v>9396</v>
      </c>
      <c r="W15" s="39">
        <v>34622</v>
      </c>
      <c r="X15" s="39">
        <v>14368</v>
      </c>
      <c r="Y15" s="39">
        <v>5960</v>
      </c>
      <c r="Z15" s="39">
        <v>7146</v>
      </c>
      <c r="AA15" s="39">
        <v>35796</v>
      </c>
      <c r="AB15" s="39">
        <v>19193</v>
      </c>
      <c r="AC15" s="39">
        <v>1838</v>
      </c>
      <c r="AD15" s="39">
        <v>6199</v>
      </c>
    </row>
    <row r="16" spans="1:30" ht="20.25" customHeight="1" x14ac:dyDescent="0.25">
      <c r="A16" s="188"/>
      <c r="B16" s="40" t="s">
        <v>80</v>
      </c>
      <c r="C16" s="204">
        <v>-209978</v>
      </c>
      <c r="D16" s="41">
        <v>25216</v>
      </c>
      <c r="E16" s="204">
        <v>-143316</v>
      </c>
      <c r="F16" s="41">
        <v>100147</v>
      </c>
      <c r="H16" s="204">
        <v>23080</v>
      </c>
      <c r="I16" s="204">
        <v>22345</v>
      </c>
      <c r="J16" s="41">
        <v>21237</v>
      </c>
      <c r="K16" s="41">
        <v>100147</v>
      </c>
      <c r="L16" s="41">
        <v>25215</v>
      </c>
      <c r="M16" s="41">
        <v>20223</v>
      </c>
      <c r="N16" s="41">
        <v>29493</v>
      </c>
      <c r="O16" s="41">
        <v>114795</v>
      </c>
      <c r="P16" s="41">
        <v>35704</v>
      </c>
      <c r="Q16" s="41">
        <v>32766</v>
      </c>
      <c r="R16" s="41">
        <v>12766</v>
      </c>
      <c r="S16" s="41">
        <v>131395</v>
      </c>
      <c r="T16" s="41">
        <v>34599</v>
      </c>
      <c r="U16" s="41">
        <v>31735</v>
      </c>
      <c r="V16" s="41">
        <v>32231</v>
      </c>
      <c r="W16" s="41">
        <v>364</v>
      </c>
      <c r="X16" s="41">
        <v>23202</v>
      </c>
      <c r="Y16" s="41">
        <v>23282</v>
      </c>
      <c r="Z16" s="41">
        <v>22693</v>
      </c>
      <c r="AA16" s="41">
        <v>93882</v>
      </c>
      <c r="AB16" s="41">
        <v>23684</v>
      </c>
      <c r="AC16" s="41">
        <v>25452</v>
      </c>
      <c r="AD16" s="41">
        <v>22527</v>
      </c>
    </row>
    <row r="17" spans="1:30" ht="20.25" customHeight="1" x14ac:dyDescent="0.25">
      <c r="A17" s="188"/>
      <c r="B17" s="20" t="s">
        <v>81</v>
      </c>
      <c r="C17" s="205">
        <v>24076</v>
      </c>
      <c r="D17" s="39">
        <v>7682</v>
      </c>
      <c r="E17" s="205">
        <v>48144</v>
      </c>
      <c r="F17" s="39">
        <v>26717</v>
      </c>
      <c r="H17" s="205">
        <v>9457</v>
      </c>
      <c r="I17" s="205">
        <v>8805</v>
      </c>
      <c r="J17" s="39">
        <v>5805</v>
      </c>
      <c r="K17" s="39">
        <v>26717</v>
      </c>
      <c r="L17" s="39">
        <v>7056</v>
      </c>
      <c r="M17" s="39">
        <v>6476</v>
      </c>
      <c r="N17" s="39">
        <v>5503</v>
      </c>
      <c r="O17" s="39">
        <v>21904</v>
      </c>
      <c r="P17" s="39">
        <v>6343</v>
      </c>
      <c r="Q17" s="39">
        <v>4725</v>
      </c>
      <c r="R17" s="39">
        <v>3458</v>
      </c>
      <c r="S17" s="39">
        <v>28005</v>
      </c>
      <c r="T17" s="39">
        <v>5931</v>
      </c>
      <c r="U17" s="39">
        <v>7192</v>
      </c>
      <c r="V17" s="39">
        <v>3537</v>
      </c>
      <c r="W17" s="39">
        <v>26859</v>
      </c>
      <c r="X17" s="39">
        <v>6714</v>
      </c>
      <c r="Y17" s="39">
        <v>8130</v>
      </c>
      <c r="Z17" s="39">
        <v>4880</v>
      </c>
      <c r="AA17" s="39">
        <v>16759</v>
      </c>
      <c r="AB17" s="39">
        <v>5935</v>
      </c>
      <c r="AC17" s="39">
        <v>3017</v>
      </c>
      <c r="AD17" s="39">
        <v>3149</v>
      </c>
    </row>
    <row r="18" spans="1:30" ht="20.25" customHeight="1" x14ac:dyDescent="0.25">
      <c r="A18" s="188"/>
      <c r="B18" s="40" t="s">
        <v>82</v>
      </c>
      <c r="C18" s="204">
        <v>102922</v>
      </c>
      <c r="D18" s="41">
        <v>72117</v>
      </c>
      <c r="E18" s="204">
        <v>294091</v>
      </c>
      <c r="F18" s="41">
        <v>253899</v>
      </c>
      <c r="H18" s="204">
        <v>71854</v>
      </c>
      <c r="I18" s="204">
        <v>61442</v>
      </c>
      <c r="J18" s="41">
        <v>57873</v>
      </c>
      <c r="K18" s="41">
        <v>253899</v>
      </c>
      <c r="L18" s="41">
        <v>63011</v>
      </c>
      <c r="M18" s="41">
        <v>62398</v>
      </c>
      <c r="N18" s="41">
        <v>56373</v>
      </c>
      <c r="O18" s="41">
        <v>224299</v>
      </c>
      <c r="P18" s="41">
        <v>59923</v>
      </c>
      <c r="Q18" s="41">
        <v>64406</v>
      </c>
      <c r="R18" s="41">
        <v>52547</v>
      </c>
      <c r="S18" s="41">
        <v>225667</v>
      </c>
      <c r="T18" s="41">
        <v>56680</v>
      </c>
      <c r="U18" s="41">
        <v>50433</v>
      </c>
      <c r="V18" s="41">
        <v>45080</v>
      </c>
      <c r="W18" s="41">
        <v>179436</v>
      </c>
      <c r="X18" s="41">
        <v>48447</v>
      </c>
      <c r="Y18" s="41">
        <v>40914</v>
      </c>
      <c r="Z18" s="41">
        <v>34451</v>
      </c>
      <c r="AA18" s="41">
        <v>157568</v>
      </c>
      <c r="AB18" s="41">
        <v>40596</v>
      </c>
      <c r="AC18" s="41">
        <v>34852</v>
      </c>
      <c r="AD18" s="41">
        <v>34902</v>
      </c>
    </row>
    <row r="19" spans="1:30" ht="20.25" customHeight="1" x14ac:dyDescent="0.25">
      <c r="A19" s="188"/>
      <c r="B19" s="20" t="s">
        <v>83</v>
      </c>
      <c r="C19" s="205">
        <v>110921</v>
      </c>
      <c r="D19" s="39">
        <v>82317</v>
      </c>
      <c r="E19" s="205">
        <v>359567</v>
      </c>
      <c r="F19" s="39">
        <v>333369</v>
      </c>
      <c r="H19" s="205">
        <v>82148</v>
      </c>
      <c r="I19" s="205">
        <v>82274</v>
      </c>
      <c r="J19" s="39">
        <v>84224</v>
      </c>
      <c r="K19" s="39">
        <v>333369</v>
      </c>
      <c r="L19" s="39">
        <v>83787</v>
      </c>
      <c r="M19" s="39">
        <v>83673</v>
      </c>
      <c r="N19" s="39">
        <v>83592</v>
      </c>
      <c r="O19" s="39">
        <v>328741</v>
      </c>
      <c r="P19" s="39">
        <v>80830</v>
      </c>
      <c r="Q19" s="39">
        <v>80081</v>
      </c>
      <c r="R19" s="39">
        <v>81145</v>
      </c>
      <c r="S19" s="39">
        <v>328387</v>
      </c>
      <c r="T19" s="39">
        <v>82288</v>
      </c>
      <c r="U19" s="39">
        <v>82307</v>
      </c>
      <c r="V19" s="39">
        <v>81877</v>
      </c>
      <c r="W19" s="39">
        <v>259454</v>
      </c>
      <c r="X19" s="39">
        <v>85517</v>
      </c>
      <c r="Y19" s="39">
        <v>49137</v>
      </c>
      <c r="Z19" s="39">
        <v>47875</v>
      </c>
      <c r="AA19" s="39">
        <v>211514</v>
      </c>
      <c r="AB19" s="39">
        <v>50883</v>
      </c>
      <c r="AC19" s="39">
        <v>51736</v>
      </c>
      <c r="AD19" s="39">
        <v>52439</v>
      </c>
    </row>
    <row r="20" spans="1:30" ht="20.25" customHeight="1" x14ac:dyDescent="0.25">
      <c r="A20" s="188"/>
      <c r="B20" s="40" t="s">
        <v>84</v>
      </c>
      <c r="C20" s="204">
        <v>52530</v>
      </c>
      <c r="D20" s="41">
        <v>39736</v>
      </c>
      <c r="E20" s="204">
        <v>15949</v>
      </c>
      <c r="F20" s="41">
        <v>41540</v>
      </c>
      <c r="H20" s="204">
        <v>-65670</v>
      </c>
      <c r="I20" s="204">
        <v>12519</v>
      </c>
      <c r="J20" s="41">
        <v>16570</v>
      </c>
      <c r="K20" s="41">
        <v>41540</v>
      </c>
      <c r="L20" s="41">
        <v>6969</v>
      </c>
      <c r="M20" s="41">
        <v>-17856</v>
      </c>
      <c r="N20" s="41">
        <v>12691</v>
      </c>
      <c r="O20" s="41">
        <v>48990</v>
      </c>
      <c r="P20" s="41">
        <v>12381</v>
      </c>
      <c r="Q20" s="41">
        <v>13724</v>
      </c>
      <c r="R20" s="41">
        <v>9375</v>
      </c>
      <c r="S20" s="41">
        <v>9869</v>
      </c>
      <c r="T20" s="41">
        <v>-18643</v>
      </c>
      <c r="U20" s="41">
        <v>11835</v>
      </c>
      <c r="V20" s="41">
        <v>16385</v>
      </c>
      <c r="W20" s="41">
        <v>33301</v>
      </c>
      <c r="X20" s="41">
        <v>5862</v>
      </c>
      <c r="Y20" s="41">
        <v>8006</v>
      </c>
      <c r="Z20" s="41">
        <v>9363</v>
      </c>
      <c r="AA20" s="41">
        <v>33325</v>
      </c>
      <c r="AB20" s="41">
        <v>6223</v>
      </c>
      <c r="AC20" s="41">
        <v>9250</v>
      </c>
      <c r="AD20" s="41">
        <v>6925</v>
      </c>
    </row>
    <row r="21" spans="1:30" ht="20.25" customHeight="1" x14ac:dyDescent="0.25">
      <c r="B21" s="20" t="s">
        <v>85</v>
      </c>
      <c r="C21" s="205">
        <v>0</v>
      </c>
      <c r="D21" s="39">
        <v>0</v>
      </c>
      <c r="E21" s="205">
        <v>0</v>
      </c>
      <c r="F21" s="39">
        <v>-57835</v>
      </c>
      <c r="H21" s="205">
        <v>0</v>
      </c>
      <c r="I21" s="205">
        <v>0</v>
      </c>
      <c r="J21" s="39">
        <v>0</v>
      </c>
      <c r="K21" s="39">
        <v>-57835</v>
      </c>
      <c r="L21" s="39">
        <v>-57835</v>
      </c>
      <c r="M21" s="39" t="s">
        <v>55</v>
      </c>
      <c r="N21" s="39" t="s">
        <v>55</v>
      </c>
      <c r="O21" s="39" t="s">
        <v>55</v>
      </c>
      <c r="P21" s="39">
        <v>0</v>
      </c>
      <c r="Q21" s="39" t="s">
        <v>55</v>
      </c>
      <c r="R21" s="39" t="s">
        <v>55</v>
      </c>
      <c r="S21" s="39" t="s">
        <v>55</v>
      </c>
      <c r="T21" s="39" t="s">
        <v>55</v>
      </c>
      <c r="U21" s="39" t="s">
        <v>55</v>
      </c>
      <c r="V21" s="39" t="s">
        <v>55</v>
      </c>
      <c r="W21" s="39" t="s">
        <v>55</v>
      </c>
      <c r="X21" s="39" t="s">
        <v>55</v>
      </c>
      <c r="Y21" s="39" t="s">
        <v>55</v>
      </c>
      <c r="Z21" s="39" t="s">
        <v>55</v>
      </c>
      <c r="AA21" s="39" t="s">
        <v>55</v>
      </c>
      <c r="AB21" s="39" t="s">
        <v>55</v>
      </c>
      <c r="AC21" s="39" t="s">
        <v>55</v>
      </c>
      <c r="AD21" s="39" t="s">
        <v>55</v>
      </c>
    </row>
    <row r="22" spans="1:30" ht="20.25" customHeight="1" x14ac:dyDescent="0.25">
      <c r="A22" s="188"/>
      <c r="B22" s="40" t="s">
        <v>86</v>
      </c>
      <c r="C22" s="204">
        <v>1663</v>
      </c>
      <c r="D22" s="41">
        <v>-4299</v>
      </c>
      <c r="E22" s="204">
        <v>3426</v>
      </c>
      <c r="F22" s="41">
        <v>-3725</v>
      </c>
      <c r="H22" s="204">
        <v>302</v>
      </c>
      <c r="I22" s="204">
        <v>599</v>
      </c>
      <c r="J22" s="41">
        <v>862</v>
      </c>
      <c r="K22" s="41">
        <v>-3725</v>
      </c>
      <c r="L22" s="41">
        <v>2000</v>
      </c>
      <c r="M22" s="41">
        <v>2131</v>
      </c>
      <c r="N22" s="41">
        <v>-3557</v>
      </c>
      <c r="O22" s="41">
        <v>4666</v>
      </c>
      <c r="P22" s="41">
        <v>772</v>
      </c>
      <c r="Q22" s="41">
        <v>-221</v>
      </c>
      <c r="R22" s="41">
        <v>-75</v>
      </c>
      <c r="S22" s="41">
        <v>531</v>
      </c>
      <c r="T22" s="41">
        <v>884</v>
      </c>
      <c r="U22" s="41">
        <v>868</v>
      </c>
      <c r="V22" s="41">
        <v>-1173</v>
      </c>
      <c r="W22" s="41">
        <v>13497</v>
      </c>
      <c r="X22" s="41">
        <v>7593</v>
      </c>
      <c r="Y22" s="41">
        <v>6691</v>
      </c>
      <c r="Z22" s="41">
        <v>-1112</v>
      </c>
      <c r="AA22" s="41">
        <v>11054</v>
      </c>
      <c r="AB22" s="41">
        <v>-4130</v>
      </c>
      <c r="AC22" s="41">
        <v>12754</v>
      </c>
      <c r="AD22" s="41">
        <v>3543</v>
      </c>
    </row>
    <row r="23" spans="1:30" ht="20.25" customHeight="1" x14ac:dyDescent="0.25">
      <c r="A23" s="188"/>
      <c r="B23" s="20" t="s">
        <v>87</v>
      </c>
      <c r="C23" s="39">
        <v>1004</v>
      </c>
      <c r="D23" s="39">
        <v>-5</v>
      </c>
      <c r="E23" s="39">
        <v>1004</v>
      </c>
      <c r="F23" s="39">
        <v>16390</v>
      </c>
      <c r="H23" s="39">
        <v>0</v>
      </c>
      <c r="I23" s="205">
        <v>5</v>
      </c>
      <c r="J23" s="39">
        <v>0</v>
      </c>
      <c r="K23" s="39">
        <v>16390</v>
      </c>
      <c r="L23" s="39" t="s">
        <v>55</v>
      </c>
      <c r="M23" s="39">
        <v>16395</v>
      </c>
      <c r="N23" s="39" t="s">
        <v>55</v>
      </c>
      <c r="O23" s="39" t="s">
        <v>55</v>
      </c>
      <c r="P23" s="39" t="s">
        <v>55</v>
      </c>
      <c r="Q23" s="39" t="s">
        <v>55</v>
      </c>
      <c r="R23" s="39" t="s">
        <v>55</v>
      </c>
      <c r="S23" s="39" t="s">
        <v>55</v>
      </c>
      <c r="T23" s="39" t="s">
        <v>55</v>
      </c>
      <c r="U23" s="39" t="s">
        <v>55</v>
      </c>
      <c r="V23" s="39" t="s">
        <v>55</v>
      </c>
      <c r="W23" s="39" t="s">
        <v>55</v>
      </c>
      <c r="X23" s="39" t="s">
        <v>55</v>
      </c>
      <c r="Y23" s="39" t="s">
        <v>55</v>
      </c>
      <c r="Z23" s="39" t="s">
        <v>55</v>
      </c>
      <c r="AA23" s="39">
        <v>258</v>
      </c>
      <c r="AB23" s="39" t="s">
        <v>55</v>
      </c>
      <c r="AC23" s="39" t="s">
        <v>55</v>
      </c>
      <c r="AD23" s="39" t="s">
        <v>55</v>
      </c>
    </row>
    <row r="24" spans="1:30" ht="20.25" customHeight="1" x14ac:dyDescent="0.25">
      <c r="A24" s="188"/>
      <c r="B24" s="20" t="s">
        <v>88</v>
      </c>
      <c r="C24" s="39">
        <v>0</v>
      </c>
      <c r="D24" s="39">
        <v>0</v>
      </c>
      <c r="E24" s="39">
        <v>198895</v>
      </c>
      <c r="F24" s="39">
        <v>0</v>
      </c>
      <c r="H24" s="39">
        <v>0</v>
      </c>
      <c r="I24" s="205">
        <v>198895</v>
      </c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</row>
    <row r="25" spans="1:30" ht="20.25" customHeight="1" x14ac:dyDescent="0.25">
      <c r="B25" s="135" t="s">
        <v>89</v>
      </c>
      <c r="C25" s="134">
        <v>0</v>
      </c>
      <c r="D25" s="134">
        <v>0</v>
      </c>
      <c r="E25" s="134">
        <v>0</v>
      </c>
      <c r="F25" s="134" t="s">
        <v>55</v>
      </c>
      <c r="H25" s="134">
        <v>0</v>
      </c>
      <c r="I25" s="208"/>
      <c r="J25" s="134">
        <v>0</v>
      </c>
      <c r="K25" s="134" t="s">
        <v>55</v>
      </c>
      <c r="L25" s="134" t="s">
        <v>55</v>
      </c>
      <c r="M25" s="134" t="s">
        <v>55</v>
      </c>
      <c r="N25" s="134" t="s">
        <v>55</v>
      </c>
      <c r="O25" s="134">
        <v>0</v>
      </c>
      <c r="P25" s="134" t="s">
        <v>55</v>
      </c>
      <c r="Q25" s="134" t="s">
        <v>55</v>
      </c>
      <c r="R25" s="134" t="s">
        <v>55</v>
      </c>
      <c r="S25" s="134">
        <v>-53356</v>
      </c>
      <c r="T25" s="134" t="s">
        <v>55</v>
      </c>
      <c r="U25" s="134">
        <v>-53356</v>
      </c>
      <c r="V25" s="134" t="s">
        <v>55</v>
      </c>
      <c r="W25" s="134" t="s">
        <v>55</v>
      </c>
      <c r="X25" s="134" t="s">
        <v>55</v>
      </c>
      <c r="Y25" s="134" t="s">
        <v>55</v>
      </c>
      <c r="Z25" s="134" t="s">
        <v>55</v>
      </c>
      <c r="AA25" s="134" t="s">
        <v>55</v>
      </c>
      <c r="AB25" s="134" t="s">
        <v>55</v>
      </c>
      <c r="AC25" s="134" t="s">
        <v>55</v>
      </c>
      <c r="AD25" s="134" t="s">
        <v>55</v>
      </c>
    </row>
    <row r="26" spans="1:30" ht="20.25" customHeight="1" x14ac:dyDescent="0.25">
      <c r="B26" s="20" t="s">
        <v>90</v>
      </c>
      <c r="C26" s="39">
        <v>0</v>
      </c>
      <c r="D26" s="39">
        <v>0</v>
      </c>
      <c r="E26" s="39">
        <v>0</v>
      </c>
      <c r="F26" s="39">
        <v>0</v>
      </c>
      <c r="H26" s="39">
        <v>0</v>
      </c>
      <c r="I26" s="205"/>
      <c r="J26" s="39">
        <v>0</v>
      </c>
      <c r="K26" s="39">
        <v>0</v>
      </c>
      <c r="L26" s="39" t="s">
        <v>55</v>
      </c>
      <c r="M26" s="39" t="s">
        <v>55</v>
      </c>
      <c r="N26" s="39" t="s">
        <v>55</v>
      </c>
      <c r="O26" s="39">
        <v>57801</v>
      </c>
      <c r="P26" s="39" t="s">
        <v>55</v>
      </c>
      <c r="Q26" s="39">
        <v>25046</v>
      </c>
      <c r="R26" s="39">
        <v>32755</v>
      </c>
      <c r="S26" s="39">
        <v>36124</v>
      </c>
      <c r="T26" s="39">
        <v>-14724</v>
      </c>
      <c r="U26" s="39">
        <v>4972</v>
      </c>
      <c r="V26" s="39">
        <v>27427</v>
      </c>
      <c r="W26" s="39">
        <v>100137</v>
      </c>
      <c r="X26" s="39">
        <v>22977</v>
      </c>
      <c r="Y26" s="39">
        <v>26525</v>
      </c>
      <c r="Z26" s="39">
        <v>-13167</v>
      </c>
      <c r="AA26" s="39">
        <v>53314</v>
      </c>
      <c r="AB26" s="39">
        <v>10246</v>
      </c>
      <c r="AC26" s="39">
        <v>1988</v>
      </c>
      <c r="AD26" s="39">
        <v>20812</v>
      </c>
    </row>
    <row r="27" spans="1:30" ht="20.25" customHeight="1" x14ac:dyDescent="0.25">
      <c r="A27" s="188"/>
      <c r="B27" s="135" t="s">
        <v>91</v>
      </c>
      <c r="C27" s="134">
        <v>0</v>
      </c>
      <c r="D27" s="134">
        <v>17087</v>
      </c>
      <c r="E27" s="134">
        <v>0</v>
      </c>
      <c r="F27" s="134">
        <v>45911</v>
      </c>
      <c r="H27" s="134">
        <v>0</v>
      </c>
      <c r="I27" s="208" t="s">
        <v>55</v>
      </c>
      <c r="J27" s="134" t="s">
        <v>55</v>
      </c>
      <c r="K27" s="134">
        <v>45911</v>
      </c>
      <c r="L27" s="134">
        <v>1508</v>
      </c>
      <c r="M27" s="134">
        <v>4358</v>
      </c>
      <c r="N27" s="134">
        <v>22958</v>
      </c>
      <c r="O27" s="134" t="s">
        <v>55</v>
      </c>
      <c r="P27" s="134">
        <v>-45791</v>
      </c>
      <c r="Q27" s="134">
        <v>-335</v>
      </c>
      <c r="R27" s="134">
        <v>46126</v>
      </c>
      <c r="S27" s="134">
        <v>7412</v>
      </c>
      <c r="T27" s="134">
        <v>37182</v>
      </c>
      <c r="U27" s="134" t="s">
        <v>55</v>
      </c>
      <c r="V27" s="134" t="s">
        <v>55</v>
      </c>
      <c r="W27" s="134" t="s">
        <v>55</v>
      </c>
      <c r="X27" s="134" t="s">
        <v>55</v>
      </c>
      <c r="Y27" s="134" t="s">
        <v>55</v>
      </c>
      <c r="Z27" s="134" t="s">
        <v>55</v>
      </c>
      <c r="AA27" s="134" t="s">
        <v>55</v>
      </c>
      <c r="AB27" s="134" t="s">
        <v>55</v>
      </c>
      <c r="AC27" s="134" t="s">
        <v>55</v>
      </c>
      <c r="AD27" s="134" t="s">
        <v>55</v>
      </c>
    </row>
    <row r="28" spans="1:30" ht="20.25" customHeight="1" x14ac:dyDescent="0.25">
      <c r="B28" s="20" t="s">
        <v>92</v>
      </c>
      <c r="C28" s="39">
        <v>0</v>
      </c>
      <c r="D28" s="39">
        <v>0</v>
      </c>
      <c r="E28" s="39">
        <v>0</v>
      </c>
      <c r="F28" s="39" t="s">
        <v>55</v>
      </c>
      <c r="H28" s="39">
        <v>0</v>
      </c>
      <c r="I28" s="205"/>
      <c r="J28" s="39">
        <v>0</v>
      </c>
      <c r="K28" s="39" t="s">
        <v>55</v>
      </c>
      <c r="L28" s="39" t="s">
        <v>55</v>
      </c>
      <c r="M28" s="39" t="s">
        <v>55</v>
      </c>
      <c r="N28" s="39" t="s">
        <v>55</v>
      </c>
      <c r="O28" s="39">
        <v>0</v>
      </c>
      <c r="P28" s="39" t="s">
        <v>55</v>
      </c>
      <c r="Q28" s="39" t="s">
        <v>55</v>
      </c>
      <c r="R28" s="39" t="s">
        <v>55</v>
      </c>
      <c r="S28" s="39">
        <v>171770</v>
      </c>
      <c r="T28" s="39" t="s">
        <v>55</v>
      </c>
      <c r="U28" s="39">
        <v>171770</v>
      </c>
      <c r="V28" s="39" t="s">
        <v>55</v>
      </c>
      <c r="W28" s="39" t="s">
        <v>55</v>
      </c>
      <c r="X28" s="39" t="s">
        <v>55</v>
      </c>
      <c r="Y28" s="39" t="s">
        <v>55</v>
      </c>
      <c r="Z28" s="39" t="s">
        <v>55</v>
      </c>
      <c r="AA28" s="39" t="s">
        <v>55</v>
      </c>
      <c r="AB28" s="39" t="s">
        <v>55</v>
      </c>
      <c r="AC28" s="39" t="s">
        <v>55</v>
      </c>
      <c r="AD28" s="39" t="s">
        <v>55</v>
      </c>
    </row>
    <row r="29" spans="1:30" ht="21" customHeight="1" x14ac:dyDescent="0.25">
      <c r="A29" s="188"/>
      <c r="B29" s="40" t="s">
        <v>93</v>
      </c>
      <c r="C29" s="41">
        <v>25545</v>
      </c>
      <c r="D29" s="41">
        <v>17153</v>
      </c>
      <c r="E29" s="41">
        <v>47546</v>
      </c>
      <c r="F29" s="41">
        <v>67606</v>
      </c>
      <c r="H29" s="41">
        <v>11438</v>
      </c>
      <c r="I29" s="204">
        <v>814</v>
      </c>
      <c r="J29" s="41">
        <v>9744</v>
      </c>
      <c r="K29" s="41">
        <v>67606</v>
      </c>
      <c r="L29" s="41">
        <v>33152</v>
      </c>
      <c r="M29" s="41">
        <v>19907</v>
      </c>
      <c r="N29" s="41">
        <v>-2606</v>
      </c>
      <c r="O29" s="41">
        <v>52051</v>
      </c>
      <c r="P29" s="41">
        <v>15613</v>
      </c>
      <c r="Q29" s="41">
        <v>4052</v>
      </c>
      <c r="R29" s="41">
        <v>12538</v>
      </c>
      <c r="S29" s="41">
        <v>52021</v>
      </c>
      <c r="T29" s="41">
        <v>12380</v>
      </c>
      <c r="U29" s="41">
        <v>15295</v>
      </c>
      <c r="V29" s="41">
        <v>6321</v>
      </c>
      <c r="W29" s="41">
        <v>114530</v>
      </c>
      <c r="X29" s="41">
        <v>14500</v>
      </c>
      <c r="Y29" s="41">
        <v>18102</v>
      </c>
      <c r="Z29" s="41">
        <v>15067</v>
      </c>
      <c r="AA29" s="41">
        <v>56066</v>
      </c>
      <c r="AB29" s="41">
        <v>22891</v>
      </c>
      <c r="AC29" s="41">
        <v>19911</v>
      </c>
      <c r="AD29" s="41">
        <v>8319</v>
      </c>
    </row>
    <row r="30" spans="1:30" ht="21" customHeight="1" x14ac:dyDescent="0.25">
      <c r="B30" s="21" t="s">
        <v>94</v>
      </c>
      <c r="C30" s="113">
        <v>1381078</v>
      </c>
      <c r="D30" s="113">
        <v>1167695</v>
      </c>
      <c r="E30" s="113">
        <v>5091410</v>
      </c>
      <c r="F30" s="113">
        <f>SUM(F11:F29)</f>
        <v>3733458</v>
      </c>
      <c r="H30" s="113">
        <f>SUM(H11:H29)</f>
        <v>1313234</v>
      </c>
      <c r="I30" s="209">
        <f>SUM(I11:I29)</f>
        <v>1397574</v>
      </c>
      <c r="J30" s="113">
        <f>SUM(J11:J29)</f>
        <v>999523</v>
      </c>
      <c r="K30" s="113">
        <f>SUM(K11:K29)</f>
        <v>3733458</v>
      </c>
      <c r="L30" s="113">
        <f>SUM(L11:L29)</f>
        <v>985671</v>
      </c>
      <c r="M30" s="113">
        <v>843650</v>
      </c>
      <c r="N30" s="113">
        <v>736442</v>
      </c>
      <c r="O30" s="113">
        <v>4138171</v>
      </c>
      <c r="P30" s="113">
        <v>923257</v>
      </c>
      <c r="Q30" s="113">
        <v>1108814</v>
      </c>
      <c r="R30" s="113">
        <v>1118281</v>
      </c>
      <c r="S30" s="113">
        <v>5993801</v>
      </c>
      <c r="T30" s="113">
        <v>1674957</v>
      </c>
      <c r="U30" s="113">
        <v>1493803</v>
      </c>
      <c r="V30" s="113">
        <v>1317576</v>
      </c>
      <c r="W30" s="113">
        <v>5969785</v>
      </c>
      <c r="X30" s="113">
        <v>1956813</v>
      </c>
      <c r="Y30" s="113">
        <v>1297355</v>
      </c>
      <c r="Z30" s="113">
        <v>1250122</v>
      </c>
      <c r="AA30" s="113">
        <v>5348159</v>
      </c>
      <c r="AB30" s="113">
        <v>1405777</v>
      </c>
      <c r="AC30" s="113">
        <v>1188377</v>
      </c>
      <c r="AD30" s="113">
        <v>1244244</v>
      </c>
    </row>
    <row r="31" spans="1:30" ht="21" customHeight="1" x14ac:dyDescent="0.25">
      <c r="B31" s="40" t="s">
        <v>95</v>
      </c>
      <c r="C31" s="41">
        <v>-59520</v>
      </c>
      <c r="D31" s="41">
        <v>0</v>
      </c>
      <c r="E31" s="41">
        <v>-59520</v>
      </c>
      <c r="F31" s="41">
        <v>-1616911</v>
      </c>
      <c r="H31" s="41">
        <v>0</v>
      </c>
      <c r="I31" s="204">
        <v>0</v>
      </c>
      <c r="J31" s="41">
        <v>0</v>
      </c>
      <c r="K31" s="41">
        <v>-1616911</v>
      </c>
      <c r="L31" s="41">
        <v>-1616911</v>
      </c>
      <c r="M31" s="41" t="s">
        <v>55</v>
      </c>
      <c r="N31" s="41">
        <v>-42989</v>
      </c>
      <c r="O31" s="41">
        <v>-318795</v>
      </c>
      <c r="P31" s="41" t="s">
        <v>55</v>
      </c>
      <c r="Q31" s="41" t="s">
        <v>55</v>
      </c>
      <c r="R31" s="41">
        <v>-30487</v>
      </c>
      <c r="S31" s="41">
        <v>-6644</v>
      </c>
      <c r="T31" s="41" t="s">
        <v>55</v>
      </c>
      <c r="U31" s="41">
        <v>-6644</v>
      </c>
      <c r="V31" s="41" t="s">
        <v>55</v>
      </c>
      <c r="W31" s="41" t="s">
        <v>55</v>
      </c>
      <c r="X31" s="41" t="s">
        <v>55</v>
      </c>
      <c r="Y31" s="41" t="s">
        <v>55</v>
      </c>
      <c r="Z31" s="41" t="s">
        <v>55</v>
      </c>
      <c r="AA31" s="41" t="s">
        <v>55</v>
      </c>
      <c r="AB31" s="41" t="s">
        <v>55</v>
      </c>
      <c r="AC31" s="41" t="s">
        <v>55</v>
      </c>
      <c r="AD31" s="41" t="s">
        <v>55</v>
      </c>
    </row>
    <row r="32" spans="1:30" ht="21" customHeight="1" x14ac:dyDescent="0.25">
      <c r="B32" s="20" t="s">
        <v>324</v>
      </c>
      <c r="C32" s="39">
        <v>-12446</v>
      </c>
      <c r="D32" s="39">
        <v>0</v>
      </c>
      <c r="E32" s="39">
        <v>-12446</v>
      </c>
      <c r="F32" s="39">
        <v>0</v>
      </c>
      <c r="H32" s="39">
        <v>0</v>
      </c>
      <c r="I32" s="205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</row>
    <row r="33" spans="2:30" ht="21" customHeight="1" x14ac:dyDescent="0.25">
      <c r="B33" s="40" t="s">
        <v>96</v>
      </c>
      <c r="C33" s="41">
        <v>0</v>
      </c>
      <c r="D33" s="41">
        <v>0</v>
      </c>
      <c r="E33" s="41">
        <v>0</v>
      </c>
      <c r="F33" s="41">
        <v>-42989</v>
      </c>
      <c r="H33" s="41">
        <v>0</v>
      </c>
      <c r="I33" s="204">
        <v>0</v>
      </c>
      <c r="J33" s="41" t="s">
        <v>55</v>
      </c>
      <c r="K33" s="41">
        <v>-42989</v>
      </c>
      <c r="L33" s="41"/>
      <c r="M33" s="41"/>
      <c r="N33" s="41"/>
      <c r="O33" s="41">
        <v>0</v>
      </c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</row>
    <row r="34" spans="2:30" ht="21" customHeight="1" x14ac:dyDescent="0.25">
      <c r="B34" s="20" t="s">
        <v>325</v>
      </c>
      <c r="C34" s="39">
        <v>-61746</v>
      </c>
      <c r="D34" s="39">
        <v>0</v>
      </c>
      <c r="E34" s="39">
        <v>-61746</v>
      </c>
      <c r="F34" s="39">
        <v>0</v>
      </c>
      <c r="H34" s="39">
        <v>0</v>
      </c>
      <c r="I34" s="205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</row>
    <row r="35" spans="2:30" ht="21" customHeight="1" x14ac:dyDescent="0.25">
      <c r="B35" s="40" t="s">
        <v>97</v>
      </c>
      <c r="C35" s="41">
        <v>0</v>
      </c>
      <c r="D35" s="41">
        <v>0</v>
      </c>
      <c r="E35" s="41">
        <v>0</v>
      </c>
      <c r="F35" s="41">
        <v>-1520631</v>
      </c>
      <c r="H35" s="41">
        <v>0</v>
      </c>
      <c r="I35" s="204">
        <v>0</v>
      </c>
      <c r="J35" s="41">
        <v>0</v>
      </c>
      <c r="K35" s="41">
        <v>-1520631</v>
      </c>
      <c r="L35" s="41">
        <v>-1520631</v>
      </c>
      <c r="M35" s="41">
        <v>0</v>
      </c>
      <c r="N35" s="41">
        <v>0</v>
      </c>
      <c r="O35" s="41" t="s">
        <v>98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</row>
    <row r="36" spans="2:30" ht="21" customHeight="1" x14ac:dyDescent="0.25">
      <c r="B36" s="21" t="s">
        <v>99</v>
      </c>
      <c r="C36" s="113">
        <v>-133712</v>
      </c>
      <c r="D36" s="113">
        <v>0</v>
      </c>
      <c r="E36" s="113">
        <v>-133712</v>
      </c>
      <c r="F36" s="113">
        <f>SUM(F31:F35)</f>
        <v>-3180531</v>
      </c>
      <c r="H36" s="113">
        <v>0</v>
      </c>
      <c r="I36" s="209">
        <v>0</v>
      </c>
      <c r="J36" s="113">
        <v>0</v>
      </c>
      <c r="K36" s="113">
        <f>SUM(K31:K35)</f>
        <v>-3180531</v>
      </c>
      <c r="L36" s="113">
        <f>L31+L35</f>
        <v>-3137542</v>
      </c>
      <c r="M36" s="113">
        <v>0</v>
      </c>
      <c r="N36" s="113">
        <v>-42989</v>
      </c>
      <c r="O36" s="113">
        <v>-318795</v>
      </c>
      <c r="P36" s="113">
        <v>0</v>
      </c>
      <c r="Q36" s="113">
        <v>0</v>
      </c>
      <c r="R36" s="113">
        <v>-30487</v>
      </c>
      <c r="S36" s="113">
        <v>-6644</v>
      </c>
      <c r="T36" s="113">
        <v>0</v>
      </c>
      <c r="U36" s="113">
        <v>-6644</v>
      </c>
      <c r="V36" s="113">
        <v>0</v>
      </c>
      <c r="W36" s="113">
        <v>0</v>
      </c>
      <c r="X36" s="113">
        <v>0</v>
      </c>
      <c r="Y36" s="113">
        <v>0</v>
      </c>
      <c r="Z36" s="113">
        <v>0</v>
      </c>
      <c r="AA36" s="113">
        <v>0</v>
      </c>
      <c r="AB36" s="113">
        <v>0</v>
      </c>
      <c r="AC36" s="113">
        <v>0</v>
      </c>
      <c r="AD36" s="113">
        <v>0</v>
      </c>
    </row>
    <row r="37" spans="2:30" ht="20.25" customHeight="1" thickBot="1" x14ac:dyDescent="0.3">
      <c r="B37" s="88" t="s">
        <v>100</v>
      </c>
      <c r="C37" s="177">
        <v>1247366</v>
      </c>
      <c r="D37" s="177">
        <v>1167695</v>
      </c>
      <c r="E37" s="177">
        <f>E30+E36</f>
        <v>4957698</v>
      </c>
      <c r="F37" s="177">
        <f>F30+F36</f>
        <v>552927</v>
      </c>
      <c r="H37" s="177">
        <f>H30+H36</f>
        <v>1313234</v>
      </c>
      <c r="I37" s="210">
        <f>I30</f>
        <v>1397574</v>
      </c>
      <c r="J37" s="177">
        <f>J30+J36</f>
        <v>999523</v>
      </c>
      <c r="K37" s="177">
        <f>K30+K36</f>
        <v>552927</v>
      </c>
      <c r="L37" s="177">
        <f>L30+L36</f>
        <v>-2151871</v>
      </c>
      <c r="M37" s="177">
        <v>843650</v>
      </c>
      <c r="N37" s="177">
        <v>693453</v>
      </c>
      <c r="O37" s="177">
        <v>3819376</v>
      </c>
      <c r="P37" s="177">
        <v>923257</v>
      </c>
      <c r="Q37" s="177">
        <v>1108814</v>
      </c>
      <c r="R37" s="177">
        <v>1087794</v>
      </c>
      <c r="S37" s="177">
        <v>5987157</v>
      </c>
      <c r="T37" s="177">
        <v>1674957</v>
      </c>
      <c r="U37" s="177">
        <v>1487159</v>
      </c>
      <c r="V37" s="177">
        <v>1317576</v>
      </c>
      <c r="W37" s="177">
        <v>5969785</v>
      </c>
      <c r="X37" s="177">
        <v>1956813</v>
      </c>
      <c r="Y37" s="177">
        <v>1297355</v>
      </c>
      <c r="Z37" s="177">
        <v>1250122</v>
      </c>
      <c r="AA37" s="177">
        <v>5348159</v>
      </c>
      <c r="AB37" s="177">
        <v>1405777</v>
      </c>
      <c r="AC37" s="177">
        <v>1188377</v>
      </c>
      <c r="AD37" s="177">
        <v>1244244</v>
      </c>
    </row>
    <row r="38" spans="2:30" ht="15.75" thickTop="1" x14ac:dyDescent="0.25"/>
    <row r="39" spans="2:30" x14ac:dyDescent="0.25">
      <c r="B39" s="284"/>
      <c r="C39" s="284"/>
      <c r="D39" s="284"/>
      <c r="E39" s="284"/>
      <c r="F39" s="284"/>
      <c r="K39" s="176"/>
      <c r="L39" s="176"/>
      <c r="M39" s="176"/>
      <c r="N39" s="176"/>
      <c r="O39" s="176"/>
    </row>
    <row r="40" spans="2:30" x14ac:dyDescent="0.25">
      <c r="B40" s="284"/>
      <c r="C40" s="284"/>
      <c r="D40" s="284"/>
      <c r="E40" s="284"/>
      <c r="F40" s="284"/>
      <c r="K40" s="51"/>
      <c r="M40" s="51"/>
      <c r="O40" s="51"/>
    </row>
    <row r="41" spans="2:30" x14ac:dyDescent="0.25">
      <c r="B41" s="284"/>
      <c r="C41" s="284"/>
      <c r="D41" s="284"/>
      <c r="E41" s="284"/>
      <c r="F41" s="284"/>
      <c r="K41" s="51"/>
      <c r="M41" s="51"/>
      <c r="O41" s="51"/>
    </row>
    <row r="42" spans="2:30" x14ac:dyDescent="0.25">
      <c r="K42" s="51"/>
      <c r="M42" s="51"/>
      <c r="O42" s="51"/>
    </row>
    <row r="43" spans="2:30" x14ac:dyDescent="0.25">
      <c r="K43" s="51"/>
      <c r="M43" s="51"/>
      <c r="O43" s="51"/>
    </row>
    <row r="44" spans="2:30" x14ac:dyDescent="0.25">
      <c r="K44" s="51"/>
      <c r="M44" s="51"/>
      <c r="O44" s="51"/>
    </row>
    <row r="45" spans="2:30" x14ac:dyDescent="0.25">
      <c r="K45" s="51"/>
      <c r="M45" s="51"/>
      <c r="O45" s="51"/>
    </row>
    <row r="46" spans="2:30" x14ac:dyDescent="0.25">
      <c r="K46" s="51"/>
      <c r="M46" s="51"/>
      <c r="O46" s="51"/>
    </row>
    <row r="47" spans="2:30" x14ac:dyDescent="0.25">
      <c r="K47" s="51"/>
      <c r="M47" s="51"/>
      <c r="O47" s="51"/>
    </row>
    <row r="48" spans="2:30" x14ac:dyDescent="0.25">
      <c r="K48" s="51"/>
      <c r="M48" s="51"/>
      <c r="O48" s="51"/>
    </row>
    <row r="49" spans="11:15" x14ac:dyDescent="0.25">
      <c r="K49" s="51"/>
      <c r="M49" s="51"/>
      <c r="O49" s="51"/>
    </row>
    <row r="50" spans="11:15" x14ac:dyDescent="0.25">
      <c r="K50" s="51"/>
      <c r="M50" s="51"/>
      <c r="O50" s="51"/>
    </row>
    <row r="51" spans="11:15" x14ac:dyDescent="0.25">
      <c r="K51" s="51"/>
      <c r="M51" s="51"/>
      <c r="O51" s="51"/>
    </row>
    <row r="52" spans="11:15" x14ac:dyDescent="0.25">
      <c r="K52" s="51"/>
      <c r="M52" s="51"/>
      <c r="O52" s="51"/>
    </row>
    <row r="53" spans="11:15" x14ac:dyDescent="0.25">
      <c r="K53" s="51"/>
      <c r="M53" s="51"/>
      <c r="O53" s="51"/>
    </row>
    <row r="54" spans="11:15" x14ac:dyDescent="0.25">
      <c r="K54" s="51"/>
      <c r="M54" s="51"/>
      <c r="O54" s="51"/>
    </row>
    <row r="55" spans="11:15" x14ac:dyDescent="0.25">
      <c r="K55" s="51"/>
      <c r="M55" s="51"/>
      <c r="O55" s="51"/>
    </row>
    <row r="56" spans="11:15" x14ac:dyDescent="0.25">
      <c r="K56" s="51"/>
      <c r="M56" s="51"/>
      <c r="O56" s="51"/>
    </row>
    <row r="57" spans="11:15" x14ac:dyDescent="0.25">
      <c r="K57" s="51"/>
      <c r="M57" s="51"/>
      <c r="O57" s="51"/>
    </row>
    <row r="58" spans="11:15" x14ac:dyDescent="0.25">
      <c r="K58" s="51"/>
      <c r="M58" s="51"/>
      <c r="O58" s="51"/>
    </row>
    <row r="59" spans="11:15" x14ac:dyDescent="0.25">
      <c r="K59" s="51"/>
      <c r="M59" s="51"/>
      <c r="O59" s="51"/>
    </row>
    <row r="60" spans="11:15" x14ac:dyDescent="0.25">
      <c r="K60" s="51"/>
      <c r="M60" s="51"/>
      <c r="O60" s="51"/>
    </row>
    <row r="61" spans="11:15" x14ac:dyDescent="0.25">
      <c r="K61" s="51"/>
      <c r="M61" s="51"/>
      <c r="O61" s="51"/>
    </row>
    <row r="62" spans="11:15" x14ac:dyDescent="0.25">
      <c r="K62" s="51"/>
      <c r="M62" s="51"/>
      <c r="O62" s="51"/>
    </row>
    <row r="63" spans="11:15" x14ac:dyDescent="0.25">
      <c r="K63" s="51"/>
      <c r="M63" s="51"/>
      <c r="O63" s="51"/>
    </row>
  </sheetData>
  <mergeCells count="7">
    <mergeCell ref="B9:B10"/>
    <mergeCell ref="C8:D8"/>
    <mergeCell ref="E8:F8"/>
    <mergeCell ref="C9:C10"/>
    <mergeCell ref="D9:D10"/>
    <mergeCell ref="E9:E10"/>
    <mergeCell ref="F9:F10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3"/>
  <dimension ref="A4:AD64"/>
  <sheetViews>
    <sheetView showGridLines="0" showRowColHeaders="0" zoomScale="60" zoomScaleNormal="60" workbookViewId="0">
      <selection activeCell="E39" sqref="E39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2.7109375" defaultRowHeight="15" x14ac:dyDescent="0.25"/>
  <cols>
    <col min="1" max="1" width="9.85546875" customWidth="1"/>
    <col min="2" max="2" width="61.5703125" bestFit="1" customWidth="1"/>
    <col min="3" max="3" width="16.28515625" customWidth="1"/>
    <col min="4" max="4" width="14.5703125" customWidth="1"/>
    <col min="5" max="5" width="13.28515625" customWidth="1"/>
    <col min="6" max="6" width="13.42578125" customWidth="1"/>
    <col min="7" max="7" width="9.28515625" customWidth="1"/>
    <col min="8" max="8" width="15" customWidth="1"/>
    <col min="9" max="9" width="14.85546875" customWidth="1"/>
    <col min="10" max="10" width="15.42578125" customWidth="1"/>
    <col min="11" max="11" width="13.7109375" customWidth="1"/>
    <col min="12" max="12" width="11.140625" customWidth="1"/>
    <col min="13" max="13" width="10.28515625" customWidth="1"/>
    <col min="14" max="14" width="15.5703125" customWidth="1"/>
    <col min="15" max="15" width="14.5703125" customWidth="1"/>
    <col min="16" max="17" width="10.28515625" customWidth="1"/>
    <col min="18" max="18" width="15.28515625" customWidth="1"/>
    <col min="19" max="19" width="13.85546875" customWidth="1"/>
    <col min="20" max="21" width="10.28515625" customWidth="1"/>
    <col min="22" max="22" width="15.5703125" customWidth="1"/>
    <col min="23" max="23" width="15.42578125" customWidth="1"/>
    <col min="24" max="24" width="10.7109375" bestFit="1" customWidth="1"/>
    <col min="25" max="25" width="11.140625" bestFit="1" customWidth="1"/>
    <col min="26" max="26" width="15.5703125" customWidth="1"/>
    <col min="27" max="27" width="14.140625" customWidth="1"/>
    <col min="28" max="28" width="9.5703125" bestFit="1" customWidth="1"/>
    <col min="29" max="29" width="11.28515625" customWidth="1"/>
    <col min="30" max="30" width="12.85546875" bestFit="1" customWidth="1"/>
  </cols>
  <sheetData>
    <row r="4" spans="1:30" ht="18.75" x14ac:dyDescent="0.25">
      <c r="B4" s="60"/>
      <c r="C4" s="60"/>
      <c r="D4" s="60"/>
    </row>
    <row r="5" spans="1:30" ht="18.75" x14ac:dyDescent="0.25">
      <c r="B5" s="61"/>
      <c r="C5" s="61"/>
      <c r="D5" s="61"/>
    </row>
    <row r="6" spans="1:30" ht="18.75" x14ac:dyDescent="0.25">
      <c r="B6" s="6" t="s">
        <v>16</v>
      </c>
      <c r="C6" s="61"/>
      <c r="D6" s="61"/>
    </row>
    <row r="7" spans="1:30" ht="15" customHeight="1" x14ac:dyDescent="0.25">
      <c r="B7" s="302"/>
      <c r="C7" s="345" t="s">
        <v>366</v>
      </c>
      <c r="D7" s="346"/>
      <c r="E7" s="345" t="s">
        <v>363</v>
      </c>
      <c r="F7" s="346"/>
    </row>
    <row r="8" spans="1:30" x14ac:dyDescent="0.25">
      <c r="B8" s="347"/>
      <c r="C8" s="353" t="s">
        <v>364</v>
      </c>
      <c r="D8" s="353" t="s">
        <v>365</v>
      </c>
      <c r="E8" s="349">
        <v>2025</v>
      </c>
      <c r="F8" s="351">
        <v>2024</v>
      </c>
      <c r="H8" s="303" t="s">
        <v>17</v>
      </c>
      <c r="I8" s="301"/>
      <c r="J8" s="301"/>
      <c r="K8" s="301"/>
      <c r="L8" s="301"/>
      <c r="M8" s="301"/>
      <c r="N8" s="301"/>
      <c r="O8" s="301"/>
      <c r="P8" s="301"/>
      <c r="Q8" s="301"/>
      <c r="R8" s="301"/>
      <c r="S8" s="301"/>
      <c r="T8" s="301"/>
      <c r="U8" s="301"/>
      <c r="V8" s="301"/>
      <c r="W8" s="301"/>
      <c r="X8" s="301"/>
      <c r="Y8" s="301"/>
      <c r="Z8" s="301"/>
      <c r="AA8" s="301"/>
      <c r="AB8" s="301"/>
      <c r="AC8" s="301"/>
      <c r="AD8" s="301"/>
    </row>
    <row r="9" spans="1:30" ht="30" x14ac:dyDescent="0.25">
      <c r="B9" s="348"/>
      <c r="C9" s="350"/>
      <c r="D9" s="350"/>
      <c r="E9" s="350"/>
      <c r="F9" s="352"/>
      <c r="H9" s="207" t="s">
        <v>18</v>
      </c>
      <c r="I9" s="207" t="s">
        <v>21</v>
      </c>
      <c r="J9" s="114" t="s">
        <v>22</v>
      </c>
      <c r="K9" s="114" t="s">
        <v>23</v>
      </c>
      <c r="L9" s="114" t="s">
        <v>19</v>
      </c>
      <c r="M9" s="114" t="s">
        <v>24</v>
      </c>
      <c r="N9" s="114" t="s">
        <v>25</v>
      </c>
      <c r="O9" s="114" t="s">
        <v>26</v>
      </c>
      <c r="P9" s="114" t="s">
        <v>27</v>
      </c>
      <c r="Q9" s="114" t="s">
        <v>28</v>
      </c>
      <c r="R9" s="114" t="s">
        <v>29</v>
      </c>
      <c r="S9" s="114" t="s">
        <v>30</v>
      </c>
      <c r="T9" s="114" t="s">
        <v>31</v>
      </c>
      <c r="U9" s="114" t="s">
        <v>32</v>
      </c>
      <c r="V9" s="114" t="s">
        <v>33</v>
      </c>
      <c r="W9" s="114" t="s">
        <v>34</v>
      </c>
      <c r="X9" s="114" t="s">
        <v>35</v>
      </c>
      <c r="Y9" s="114" t="s">
        <v>36</v>
      </c>
      <c r="Z9" s="114" t="s">
        <v>37</v>
      </c>
      <c r="AA9" s="114" t="s">
        <v>38</v>
      </c>
      <c r="AB9" s="114" t="s">
        <v>39</v>
      </c>
      <c r="AC9" s="114" t="s">
        <v>40</v>
      </c>
      <c r="AD9" s="114" t="s">
        <v>41</v>
      </c>
    </row>
    <row r="10" spans="1:30" x14ac:dyDescent="0.25">
      <c r="B10" s="12" t="s">
        <v>101</v>
      </c>
      <c r="C10" s="73"/>
      <c r="D10" s="73"/>
      <c r="E10" s="73"/>
      <c r="F10" s="73"/>
      <c r="H10" s="73"/>
      <c r="I10" s="211"/>
      <c r="J10" s="35"/>
      <c r="K10" s="35"/>
      <c r="L10" s="35"/>
      <c r="M10" s="12"/>
      <c r="N10" s="35"/>
      <c r="O10" s="35"/>
      <c r="P10" s="35"/>
      <c r="Q10" s="35"/>
      <c r="R10" s="35"/>
      <c r="S10" s="35"/>
      <c r="T10" s="35"/>
      <c r="U10" s="73"/>
      <c r="V10" s="73"/>
      <c r="W10" s="73"/>
      <c r="X10" s="73"/>
      <c r="Y10" s="73"/>
      <c r="Z10" s="73"/>
      <c r="AA10" s="73"/>
      <c r="AB10" s="73"/>
      <c r="AC10" s="73"/>
      <c r="AD10" s="73"/>
    </row>
    <row r="11" spans="1:30" x14ac:dyDescent="0.25">
      <c r="A11" s="196"/>
      <c r="B11" s="20" t="s">
        <v>102</v>
      </c>
      <c r="C11" s="212">
        <v>47548</v>
      </c>
      <c r="D11" s="36">
        <v>67500</v>
      </c>
      <c r="E11" s="212">
        <v>147276</v>
      </c>
      <c r="F11" s="36">
        <v>199196</v>
      </c>
      <c r="H11" s="212">
        <v>25887</v>
      </c>
      <c r="I11" s="212">
        <v>49367</v>
      </c>
      <c r="J11" s="36">
        <v>24474</v>
      </c>
      <c r="K11" s="36">
        <v>199196</v>
      </c>
      <c r="L11" s="36">
        <v>67141</v>
      </c>
      <c r="M11" s="36">
        <v>40321</v>
      </c>
      <c r="N11" s="36">
        <v>24234</v>
      </c>
      <c r="O11" s="36">
        <v>214638</v>
      </c>
      <c r="P11" s="74">
        <v>44224</v>
      </c>
      <c r="Q11" s="36">
        <v>46614</v>
      </c>
      <c r="R11" s="36">
        <v>53541</v>
      </c>
      <c r="S11" s="36">
        <v>210165</v>
      </c>
      <c r="T11" s="36">
        <v>60093</v>
      </c>
      <c r="U11" s="74">
        <v>41475</v>
      </c>
      <c r="V11" s="74">
        <v>35885</v>
      </c>
      <c r="W11" s="74">
        <v>74798</v>
      </c>
      <c r="X11" s="74">
        <v>19977</v>
      </c>
      <c r="Y11" s="74">
        <v>18246</v>
      </c>
      <c r="Z11" s="74">
        <v>8915</v>
      </c>
      <c r="AA11" s="74">
        <v>33268</v>
      </c>
      <c r="AB11" s="74">
        <v>7163</v>
      </c>
      <c r="AC11" s="74">
        <v>8095</v>
      </c>
      <c r="AD11" s="74">
        <v>7280</v>
      </c>
    </row>
    <row r="12" spans="1:30" x14ac:dyDescent="0.25">
      <c r="A12" s="196"/>
      <c r="B12" s="20" t="s">
        <v>103</v>
      </c>
      <c r="C12" s="212">
        <v>1440</v>
      </c>
      <c r="D12" s="36">
        <v>2832</v>
      </c>
      <c r="E12" s="212">
        <v>6371</v>
      </c>
      <c r="F12" s="36">
        <v>6618</v>
      </c>
      <c r="H12" s="212">
        <v>1854</v>
      </c>
      <c r="I12" s="212">
        <v>1784</v>
      </c>
      <c r="J12" s="36">
        <v>1293</v>
      </c>
      <c r="K12" s="36">
        <v>6618</v>
      </c>
      <c r="L12" s="36">
        <v>1158</v>
      </c>
      <c r="M12" s="36">
        <v>1713</v>
      </c>
      <c r="N12" s="36">
        <v>915</v>
      </c>
      <c r="O12" s="36">
        <v>11214</v>
      </c>
      <c r="P12" s="74">
        <v>779</v>
      </c>
      <c r="Q12" s="36">
        <v>2969</v>
      </c>
      <c r="R12" s="36">
        <v>6411</v>
      </c>
      <c r="S12" s="36">
        <v>11775</v>
      </c>
      <c r="T12" s="36">
        <v>3139</v>
      </c>
      <c r="U12" s="74">
        <v>2534</v>
      </c>
      <c r="V12" s="74">
        <v>2097</v>
      </c>
      <c r="W12" s="74">
        <v>7558</v>
      </c>
      <c r="X12" s="74">
        <v>1609</v>
      </c>
      <c r="Y12" s="74">
        <v>1804</v>
      </c>
      <c r="Z12" s="74">
        <v>1359</v>
      </c>
      <c r="AA12" s="74">
        <v>8928</v>
      </c>
      <c r="AB12" s="74">
        <v>1633</v>
      </c>
      <c r="AC12" s="74">
        <v>2794</v>
      </c>
      <c r="AD12" s="74">
        <v>2046</v>
      </c>
    </row>
    <row r="13" spans="1:30" x14ac:dyDescent="0.25">
      <c r="A13" s="196"/>
      <c r="B13" s="20" t="s">
        <v>104</v>
      </c>
      <c r="C13" s="212">
        <v>6077</v>
      </c>
      <c r="D13" s="36">
        <v>8010</v>
      </c>
      <c r="E13" s="212">
        <v>17259</v>
      </c>
      <c r="F13" s="36">
        <v>27122</v>
      </c>
      <c r="H13" s="212">
        <v>5262</v>
      </c>
      <c r="I13" s="212">
        <v>4407</v>
      </c>
      <c r="J13" s="36">
        <v>1513</v>
      </c>
      <c r="K13" s="36">
        <v>27122</v>
      </c>
      <c r="L13" s="36">
        <v>2312</v>
      </c>
      <c r="M13" s="36">
        <v>5171</v>
      </c>
      <c r="N13" s="36">
        <v>11629</v>
      </c>
      <c r="O13" s="36">
        <v>135367</v>
      </c>
      <c r="P13" s="74">
        <v>32098</v>
      </c>
      <c r="Q13" s="36">
        <v>47692</v>
      </c>
      <c r="R13" s="36">
        <v>3699</v>
      </c>
      <c r="S13" s="36">
        <v>39606</v>
      </c>
      <c r="T13" s="36">
        <v>15325</v>
      </c>
      <c r="U13" s="74">
        <v>10906</v>
      </c>
      <c r="V13" s="74">
        <v>10737</v>
      </c>
      <c r="W13" s="74">
        <v>25605</v>
      </c>
      <c r="X13" s="74">
        <v>15425</v>
      </c>
      <c r="Y13" s="74">
        <v>3292</v>
      </c>
      <c r="Z13" s="74">
        <v>2227</v>
      </c>
      <c r="AA13" s="74">
        <v>16953</v>
      </c>
      <c r="AB13" s="74">
        <v>1756</v>
      </c>
      <c r="AC13" s="74">
        <v>2860</v>
      </c>
      <c r="AD13" s="74">
        <v>2124</v>
      </c>
    </row>
    <row r="14" spans="1:30" x14ac:dyDescent="0.25">
      <c r="B14" s="20" t="s">
        <v>105</v>
      </c>
      <c r="C14" s="36">
        <v>0</v>
      </c>
      <c r="D14" s="36">
        <v>0</v>
      </c>
      <c r="E14" s="36">
        <v>0</v>
      </c>
      <c r="F14" s="36">
        <v>0</v>
      </c>
      <c r="H14" s="36">
        <v>0</v>
      </c>
      <c r="I14" s="212"/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 t="s">
        <v>55</v>
      </c>
      <c r="T14" s="36" t="s">
        <v>55</v>
      </c>
      <c r="U14" s="36" t="s">
        <v>55</v>
      </c>
      <c r="V14" s="36" t="s">
        <v>55</v>
      </c>
      <c r="W14" s="36" t="s">
        <v>55</v>
      </c>
      <c r="X14" s="36" t="s">
        <v>55</v>
      </c>
      <c r="Y14" s="36" t="s">
        <v>55</v>
      </c>
      <c r="Z14" s="36" t="s">
        <v>55</v>
      </c>
      <c r="AA14" s="36" t="s">
        <v>55</v>
      </c>
      <c r="AB14" s="36" t="s">
        <v>55</v>
      </c>
      <c r="AC14" s="74">
        <v>4018</v>
      </c>
      <c r="AD14" s="74" t="s">
        <v>55</v>
      </c>
    </row>
    <row r="15" spans="1:30" x14ac:dyDescent="0.25">
      <c r="A15" s="196"/>
      <c r="B15" s="20" t="s">
        <v>106</v>
      </c>
      <c r="C15" s="212">
        <v>3030</v>
      </c>
      <c r="D15" s="36">
        <v>2728</v>
      </c>
      <c r="E15" s="212">
        <v>12352</v>
      </c>
      <c r="F15" s="36">
        <v>9993</v>
      </c>
      <c r="H15" s="212">
        <v>3413</v>
      </c>
      <c r="I15" s="212">
        <v>3106</v>
      </c>
      <c r="J15" s="36">
        <v>2803</v>
      </c>
      <c r="K15" s="36">
        <v>9993</v>
      </c>
      <c r="L15" s="36">
        <v>2292</v>
      </c>
      <c r="M15" s="36">
        <v>2376</v>
      </c>
      <c r="N15" s="36">
        <v>2597</v>
      </c>
      <c r="O15" s="36">
        <v>11179</v>
      </c>
      <c r="P15" s="74">
        <v>3094</v>
      </c>
      <c r="Q15" s="36">
        <v>3504</v>
      </c>
      <c r="R15" s="36">
        <v>1920</v>
      </c>
      <c r="S15" s="36">
        <v>13266</v>
      </c>
      <c r="T15" s="36">
        <v>4414</v>
      </c>
      <c r="U15" s="74">
        <v>2605</v>
      </c>
      <c r="V15" s="74">
        <v>2249</v>
      </c>
      <c r="W15" s="74">
        <v>3741</v>
      </c>
      <c r="X15" s="74">
        <v>813</v>
      </c>
      <c r="Y15" s="74">
        <v>683</v>
      </c>
      <c r="Z15" s="74">
        <v>260</v>
      </c>
      <c r="AA15" s="74">
        <v>3873</v>
      </c>
      <c r="AB15" s="74">
        <v>602</v>
      </c>
      <c r="AC15" s="74">
        <v>1029</v>
      </c>
      <c r="AD15" s="74">
        <v>1512</v>
      </c>
    </row>
    <row r="16" spans="1:30" x14ac:dyDescent="0.25">
      <c r="B16" s="20" t="s">
        <v>107</v>
      </c>
      <c r="C16" s="212">
        <v>-5808</v>
      </c>
      <c r="D16" s="36">
        <v>0</v>
      </c>
      <c r="E16" s="212">
        <v>0</v>
      </c>
      <c r="F16" s="36" t="s">
        <v>55</v>
      </c>
      <c r="H16" s="212">
        <v>5808</v>
      </c>
      <c r="I16" s="212"/>
      <c r="J16" s="36">
        <v>0</v>
      </c>
      <c r="K16" s="36" t="s">
        <v>55</v>
      </c>
      <c r="L16" s="36">
        <v>42227</v>
      </c>
      <c r="M16" s="36">
        <v>0</v>
      </c>
      <c r="N16" s="36">
        <v>0</v>
      </c>
      <c r="O16" s="36">
        <v>276687</v>
      </c>
      <c r="P16" s="74">
        <v>0</v>
      </c>
      <c r="Q16" s="36">
        <v>197496</v>
      </c>
      <c r="R16" s="36">
        <v>103814</v>
      </c>
      <c r="S16" s="36">
        <v>338265</v>
      </c>
      <c r="T16" s="36">
        <v>100087</v>
      </c>
      <c r="U16" s="74" t="s">
        <v>55</v>
      </c>
      <c r="V16" s="74">
        <v>842700</v>
      </c>
      <c r="W16" s="74" t="s">
        <v>55</v>
      </c>
      <c r="X16" s="74">
        <v>35636</v>
      </c>
      <c r="Y16" s="74">
        <v>1042650</v>
      </c>
      <c r="Z16" s="74" t="s">
        <v>55</v>
      </c>
      <c r="AA16" s="74" t="s">
        <v>55</v>
      </c>
      <c r="AB16" s="74" t="s">
        <v>55</v>
      </c>
      <c r="AC16" s="74" t="s">
        <v>55</v>
      </c>
      <c r="AD16" s="74" t="s">
        <v>55</v>
      </c>
    </row>
    <row r="17" spans="1:30" x14ac:dyDescent="0.25">
      <c r="A17" s="196"/>
      <c r="B17" s="20" t="s">
        <v>108</v>
      </c>
      <c r="C17" s="212">
        <v>0</v>
      </c>
      <c r="D17" s="36">
        <v>21242</v>
      </c>
      <c r="E17" s="212">
        <v>0</v>
      </c>
      <c r="F17" s="36">
        <v>146577</v>
      </c>
      <c r="H17" s="212" t="s">
        <v>55</v>
      </c>
      <c r="I17" s="212" t="s">
        <v>55</v>
      </c>
      <c r="J17" s="36" t="s">
        <v>55</v>
      </c>
      <c r="K17" s="36">
        <v>146577</v>
      </c>
      <c r="L17" s="36">
        <v>13285</v>
      </c>
      <c r="M17" s="36">
        <v>70018</v>
      </c>
      <c r="N17" s="36">
        <v>42032</v>
      </c>
      <c r="O17" s="36" t="s">
        <v>55</v>
      </c>
      <c r="P17" s="36">
        <v>102428</v>
      </c>
      <c r="Q17" s="36">
        <v>0</v>
      </c>
      <c r="R17" s="36">
        <v>0</v>
      </c>
      <c r="S17" s="36" t="s">
        <v>55</v>
      </c>
      <c r="T17" s="36" t="s">
        <v>55</v>
      </c>
      <c r="U17" s="74">
        <v>54620</v>
      </c>
      <c r="V17" s="74" t="s">
        <v>55</v>
      </c>
      <c r="W17" s="74" t="s">
        <v>55</v>
      </c>
      <c r="X17" s="74" t="s">
        <v>55</v>
      </c>
      <c r="Y17" s="74" t="s">
        <v>55</v>
      </c>
      <c r="Z17" s="74" t="s">
        <v>55</v>
      </c>
      <c r="AA17" s="74">
        <v>1752688</v>
      </c>
      <c r="AB17" s="74">
        <v>2651</v>
      </c>
      <c r="AC17" s="74">
        <v>486720</v>
      </c>
      <c r="AD17" s="74">
        <v>1314240</v>
      </c>
    </row>
    <row r="18" spans="1:30" x14ac:dyDescent="0.25">
      <c r="B18" s="20" t="s">
        <v>109</v>
      </c>
      <c r="C18" s="36">
        <v>2817</v>
      </c>
      <c r="D18" s="36">
        <v>0</v>
      </c>
      <c r="E18" s="36">
        <v>2817</v>
      </c>
      <c r="F18" s="36">
        <v>0</v>
      </c>
      <c r="H18" s="36">
        <v>0</v>
      </c>
      <c r="I18" s="212"/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 t="s">
        <v>55</v>
      </c>
      <c r="U18" s="36" t="s">
        <v>55</v>
      </c>
      <c r="V18" s="36" t="s">
        <v>55</v>
      </c>
      <c r="W18" s="36" t="s">
        <v>55</v>
      </c>
      <c r="X18" s="36" t="s">
        <v>55</v>
      </c>
      <c r="Y18" s="36" t="s">
        <v>55</v>
      </c>
      <c r="Z18" s="36" t="s">
        <v>55</v>
      </c>
      <c r="AA18" s="36" t="s">
        <v>55</v>
      </c>
      <c r="AB18" s="36" t="s">
        <v>55</v>
      </c>
      <c r="AC18" s="74">
        <v>2680</v>
      </c>
      <c r="AD18" s="74" t="s">
        <v>55</v>
      </c>
    </row>
    <row r="19" spans="1:30" x14ac:dyDescent="0.25">
      <c r="B19" s="20" t="s">
        <v>110</v>
      </c>
      <c r="C19" s="36">
        <v>1896</v>
      </c>
      <c r="D19" s="36">
        <v>0</v>
      </c>
      <c r="E19" s="36">
        <v>1896</v>
      </c>
      <c r="F19" s="36">
        <v>0</v>
      </c>
      <c r="H19" s="36">
        <v>0</v>
      </c>
      <c r="I19" s="212"/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 t="s">
        <v>55</v>
      </c>
      <c r="U19" s="36" t="s">
        <v>55</v>
      </c>
      <c r="V19" s="74">
        <v>575</v>
      </c>
      <c r="W19" s="74">
        <v>4512</v>
      </c>
      <c r="X19" s="74">
        <v>2062</v>
      </c>
      <c r="Y19" s="74">
        <v>1087</v>
      </c>
      <c r="Z19" s="74">
        <v>976</v>
      </c>
      <c r="AA19" s="74">
        <v>11497</v>
      </c>
      <c r="AB19" s="74">
        <v>2107</v>
      </c>
      <c r="AC19" s="74">
        <v>3557</v>
      </c>
      <c r="AD19" s="74">
        <v>4302</v>
      </c>
    </row>
    <row r="20" spans="1:30" x14ac:dyDescent="0.25">
      <c r="A20" s="196"/>
      <c r="B20" s="20" t="s">
        <v>111</v>
      </c>
      <c r="C20" s="212">
        <v>8849</v>
      </c>
      <c r="D20" s="65">
        <v>6250</v>
      </c>
      <c r="E20" s="212">
        <v>23941</v>
      </c>
      <c r="F20" s="65">
        <v>23397</v>
      </c>
      <c r="H20" s="212">
        <v>4392</v>
      </c>
      <c r="I20" s="212">
        <v>7935</v>
      </c>
      <c r="J20" s="65">
        <v>2765</v>
      </c>
      <c r="K20" s="65">
        <v>23397</v>
      </c>
      <c r="L20" s="65">
        <v>4449</v>
      </c>
      <c r="M20" s="65">
        <v>10556</v>
      </c>
      <c r="N20" s="65">
        <v>2142</v>
      </c>
      <c r="O20" s="36">
        <v>25339</v>
      </c>
      <c r="P20" s="74">
        <v>261</v>
      </c>
      <c r="Q20" s="65">
        <v>16774</v>
      </c>
      <c r="R20" s="65">
        <v>6567</v>
      </c>
      <c r="S20" s="65">
        <v>14776</v>
      </c>
      <c r="T20" s="65">
        <v>1421</v>
      </c>
      <c r="U20" s="74">
        <v>3407</v>
      </c>
      <c r="V20" s="74">
        <v>5869</v>
      </c>
      <c r="W20" s="74">
        <v>27472</v>
      </c>
      <c r="X20" s="74" t="s">
        <v>55</v>
      </c>
      <c r="Y20" s="74">
        <v>9640</v>
      </c>
      <c r="Z20" s="74">
        <v>10182</v>
      </c>
      <c r="AA20" s="74">
        <v>66769</v>
      </c>
      <c r="AB20" s="74">
        <v>16553</v>
      </c>
      <c r="AC20" s="74">
        <v>4806</v>
      </c>
      <c r="AD20" s="74">
        <v>11528</v>
      </c>
    </row>
    <row r="21" spans="1:30" x14ac:dyDescent="0.25">
      <c r="A21" s="196"/>
      <c r="B21" s="20" t="s">
        <v>112</v>
      </c>
      <c r="C21" s="212">
        <v>-2515</v>
      </c>
      <c r="D21" s="48">
        <v>-3697</v>
      </c>
      <c r="E21" s="212">
        <v>-7607</v>
      </c>
      <c r="F21" s="48">
        <v>-10702</v>
      </c>
      <c r="H21" s="212">
        <v>-1229</v>
      </c>
      <c r="I21" s="212">
        <v>-2636</v>
      </c>
      <c r="J21" s="48">
        <v>-1227</v>
      </c>
      <c r="K21" s="48">
        <v>-10702</v>
      </c>
      <c r="L21" s="48">
        <v>-3102</v>
      </c>
      <c r="M21" s="48">
        <v>-2221</v>
      </c>
      <c r="N21" s="48">
        <v>-1682</v>
      </c>
      <c r="O21" s="36">
        <v>-16053</v>
      </c>
      <c r="P21" s="75">
        <v>-3104</v>
      </c>
      <c r="Q21" s="48">
        <v>-4662</v>
      </c>
      <c r="R21" s="48">
        <v>-2693</v>
      </c>
      <c r="S21" s="48">
        <v>-23821</v>
      </c>
      <c r="T21" s="48">
        <v>-6239</v>
      </c>
      <c r="U21" s="75">
        <v>-2255</v>
      </c>
      <c r="V21" s="75">
        <v>-2203</v>
      </c>
      <c r="W21" s="75">
        <v>-5653</v>
      </c>
      <c r="X21" s="75">
        <v>-1769</v>
      </c>
      <c r="Y21" s="75">
        <v>-1329</v>
      </c>
      <c r="Z21" s="75">
        <v>-949</v>
      </c>
      <c r="AA21" s="75">
        <v>-3961</v>
      </c>
      <c r="AB21" s="75">
        <v>-1085</v>
      </c>
      <c r="AC21" s="75">
        <v>733</v>
      </c>
      <c r="AD21" s="75">
        <v>-1163</v>
      </c>
    </row>
    <row r="22" spans="1:30" x14ac:dyDescent="0.25">
      <c r="B22" s="20"/>
      <c r="C22" s="213">
        <f>SUM(C11:C21)</f>
        <v>63334</v>
      </c>
      <c r="D22" s="213">
        <f>SUM(D11:D21)</f>
        <v>104865</v>
      </c>
      <c r="E22" s="213">
        <v>204305</v>
      </c>
      <c r="F22" s="64">
        <v>402201</v>
      </c>
      <c r="H22" s="213">
        <v>45387</v>
      </c>
      <c r="I22" s="213">
        <f>SUM(I11:I21)</f>
        <v>63963</v>
      </c>
      <c r="J22" s="64">
        <v>31621</v>
      </c>
      <c r="K22" s="64">
        <v>402201</v>
      </c>
      <c r="L22" s="64">
        <v>129762</v>
      </c>
      <c r="M22" s="64">
        <v>127934</v>
      </c>
      <c r="N22" s="64">
        <v>81867</v>
      </c>
      <c r="O22" s="145">
        <v>658371</v>
      </c>
      <c r="P22" s="76">
        <v>179780</v>
      </c>
      <c r="Q22" s="64">
        <v>310387</v>
      </c>
      <c r="R22" s="64">
        <v>173259</v>
      </c>
      <c r="S22" s="64">
        <v>604032</v>
      </c>
      <c r="T22" s="64">
        <v>178240</v>
      </c>
      <c r="U22" s="76">
        <v>113292</v>
      </c>
      <c r="V22" s="76">
        <v>897909</v>
      </c>
      <c r="W22" s="76">
        <v>138033</v>
      </c>
      <c r="X22" s="76">
        <v>73753</v>
      </c>
      <c r="Y22" s="76">
        <v>1076073</v>
      </c>
      <c r="Z22" s="76">
        <v>22970</v>
      </c>
      <c r="AA22" s="76">
        <v>1890015</v>
      </c>
      <c r="AB22" s="76">
        <v>31380</v>
      </c>
      <c r="AC22" s="76">
        <v>517292</v>
      </c>
      <c r="AD22" s="76">
        <v>1341869</v>
      </c>
    </row>
    <row r="23" spans="1:30" x14ac:dyDescent="0.25">
      <c r="B23" s="21" t="s">
        <v>113</v>
      </c>
      <c r="C23" s="214"/>
      <c r="D23" s="36"/>
      <c r="E23" s="214"/>
      <c r="F23" s="36"/>
      <c r="H23" s="214"/>
      <c r="I23" s="214"/>
      <c r="J23" s="36"/>
      <c r="K23" s="36"/>
      <c r="L23" s="36"/>
      <c r="M23" s="36"/>
      <c r="N23" s="36"/>
      <c r="O23" s="74"/>
      <c r="P23" s="74"/>
      <c r="Q23" s="36"/>
      <c r="R23" s="36"/>
      <c r="S23" s="36"/>
      <c r="T23" s="36"/>
      <c r="U23" s="74"/>
      <c r="V23" s="74"/>
      <c r="W23" s="74"/>
      <c r="X23" s="74"/>
      <c r="Y23" s="74"/>
      <c r="Z23" s="74"/>
      <c r="AA23" s="74"/>
      <c r="AB23" s="74"/>
      <c r="AC23" s="74"/>
      <c r="AD23" s="74"/>
    </row>
    <row r="24" spans="1:30" x14ac:dyDescent="0.25">
      <c r="B24" s="20" t="s">
        <v>114</v>
      </c>
      <c r="C24" s="212">
        <v>-71552</v>
      </c>
      <c r="D24" s="36">
        <v>-81772</v>
      </c>
      <c r="E24" s="212">
        <v>-220122</v>
      </c>
      <c r="F24" s="36">
        <v>-332597</v>
      </c>
      <c r="H24" s="212">
        <v>-61655</v>
      </c>
      <c r="I24" s="212">
        <v>-54435</v>
      </c>
      <c r="J24" s="36">
        <v>-32480</v>
      </c>
      <c r="K24" s="36">
        <v>-332597</v>
      </c>
      <c r="L24" s="36">
        <v>-83966</v>
      </c>
      <c r="M24" s="36">
        <v>-85538</v>
      </c>
      <c r="N24" s="36">
        <v>-81321</v>
      </c>
      <c r="O24" s="36">
        <v>-529238</v>
      </c>
      <c r="P24" s="74">
        <v>-136253</v>
      </c>
      <c r="Q24" s="36">
        <v>-132978</v>
      </c>
      <c r="R24" s="36">
        <v>-137619</v>
      </c>
      <c r="S24" s="36">
        <v>-548186</v>
      </c>
      <c r="T24" s="36">
        <v>-149379</v>
      </c>
      <c r="U24" s="74">
        <v>-135491</v>
      </c>
      <c r="V24" s="74">
        <v>-126960</v>
      </c>
      <c r="W24" s="74">
        <v>-803935</v>
      </c>
      <c r="X24" s="74">
        <v>-191332</v>
      </c>
      <c r="Y24" s="74">
        <v>-194439</v>
      </c>
      <c r="Z24" s="74">
        <v>-251764</v>
      </c>
      <c r="AA24" s="74">
        <v>-926183</v>
      </c>
      <c r="AB24" s="74">
        <v>-249163</v>
      </c>
      <c r="AC24" s="74">
        <v>-224291</v>
      </c>
      <c r="AD24" s="74">
        <v>-249410</v>
      </c>
    </row>
    <row r="25" spans="1:30" x14ac:dyDescent="0.25">
      <c r="B25" s="20" t="s">
        <v>115</v>
      </c>
      <c r="C25" s="212">
        <v>-1125</v>
      </c>
      <c r="D25" s="36">
        <v>-521</v>
      </c>
      <c r="E25" s="212">
        <v>-2328</v>
      </c>
      <c r="F25" s="36">
        <v>-2170</v>
      </c>
      <c r="H25" s="212">
        <v>-450</v>
      </c>
      <c r="I25" s="212">
        <v>-445</v>
      </c>
      <c r="J25" s="36">
        <v>-308</v>
      </c>
      <c r="K25" s="36">
        <v>-2170</v>
      </c>
      <c r="L25" s="36">
        <v>-552</v>
      </c>
      <c r="M25" s="36">
        <v>-549</v>
      </c>
      <c r="N25" s="36">
        <v>-548</v>
      </c>
      <c r="O25" s="36">
        <v>-5845</v>
      </c>
      <c r="P25" s="74">
        <v>-993</v>
      </c>
      <c r="Q25" s="36">
        <v>-956</v>
      </c>
      <c r="R25" s="36">
        <v>-2107</v>
      </c>
      <c r="S25" s="36">
        <v>-2514</v>
      </c>
      <c r="T25" s="36">
        <v>-634</v>
      </c>
      <c r="U25" s="74">
        <v>-604</v>
      </c>
      <c r="V25" s="74">
        <v>-605</v>
      </c>
      <c r="W25" s="74">
        <v>-16359</v>
      </c>
      <c r="X25" s="74">
        <v>-5258</v>
      </c>
      <c r="Y25" s="74">
        <v>-7469</v>
      </c>
      <c r="Z25" s="74">
        <v>-3051</v>
      </c>
      <c r="AA25" s="74">
        <v>-12095</v>
      </c>
      <c r="AB25" s="74">
        <v>-3053</v>
      </c>
      <c r="AC25" s="74">
        <v>-2995</v>
      </c>
      <c r="AD25" s="74">
        <v>-2987</v>
      </c>
    </row>
    <row r="26" spans="1:30" x14ac:dyDescent="0.25">
      <c r="B26" s="20" t="s">
        <v>116</v>
      </c>
      <c r="C26" s="36">
        <v>0</v>
      </c>
      <c r="D26" s="36">
        <v>0</v>
      </c>
      <c r="E26" s="36">
        <v>0</v>
      </c>
      <c r="F26" s="36">
        <v>-715</v>
      </c>
      <c r="H26" s="36">
        <v>0</v>
      </c>
      <c r="I26" s="212" t="s">
        <v>55</v>
      </c>
      <c r="J26" s="36" t="s">
        <v>55</v>
      </c>
      <c r="K26" s="36">
        <v>-715</v>
      </c>
      <c r="L26" s="36">
        <v>0</v>
      </c>
      <c r="M26" s="36">
        <v>-162</v>
      </c>
      <c r="N26" s="36">
        <v>-553</v>
      </c>
      <c r="O26" s="36">
        <v>-4494</v>
      </c>
      <c r="P26" s="74">
        <v>-624</v>
      </c>
      <c r="Q26" s="36">
        <v>-1398</v>
      </c>
      <c r="R26" s="36">
        <v>-1868</v>
      </c>
      <c r="S26" s="36">
        <v>-8996</v>
      </c>
      <c r="T26" s="36">
        <v>-809</v>
      </c>
      <c r="U26" s="74">
        <v>-3674</v>
      </c>
      <c r="V26" s="74">
        <v>-3177</v>
      </c>
      <c r="W26" s="74">
        <v>-15751</v>
      </c>
      <c r="X26" s="74">
        <v>-3649</v>
      </c>
      <c r="Y26" s="74">
        <v>-3570</v>
      </c>
      <c r="Z26" s="74">
        <v>-4158</v>
      </c>
      <c r="AA26" s="74">
        <v>-11920</v>
      </c>
      <c r="AB26" s="74">
        <v>-2767</v>
      </c>
      <c r="AC26" s="74">
        <v>-999</v>
      </c>
      <c r="AD26" s="74">
        <v>-3923</v>
      </c>
    </row>
    <row r="27" spans="1:30" x14ac:dyDescent="0.25">
      <c r="B27" s="20" t="s">
        <v>117</v>
      </c>
      <c r="C27" s="212">
        <v>-10419</v>
      </c>
      <c r="D27" s="36">
        <v>-5115</v>
      </c>
      <c r="E27" s="212">
        <f>-22530</f>
        <v>-22530</v>
      </c>
      <c r="F27" s="36">
        <v>-16179</v>
      </c>
      <c r="H27" s="212">
        <v>-2536</v>
      </c>
      <c r="I27" s="212">
        <v>-3086</v>
      </c>
      <c r="J27" s="36">
        <v>-6489</v>
      </c>
      <c r="K27" s="36">
        <v>-16179</v>
      </c>
      <c r="L27" s="36">
        <v>-2431</v>
      </c>
      <c r="M27" s="36">
        <v>-3567</v>
      </c>
      <c r="N27" s="36">
        <v>-5066</v>
      </c>
      <c r="O27" s="36">
        <v>-13613</v>
      </c>
      <c r="P27" s="74">
        <v>-2487</v>
      </c>
      <c r="Q27" s="36">
        <v>-2003</v>
      </c>
      <c r="R27" s="36">
        <v>-6522</v>
      </c>
      <c r="S27" s="36">
        <v>-4569</v>
      </c>
      <c r="T27" s="36" t="s">
        <v>55</v>
      </c>
      <c r="U27" s="74" t="s">
        <v>55</v>
      </c>
      <c r="V27" s="74">
        <v>-3060</v>
      </c>
      <c r="W27" s="74">
        <v>-44757</v>
      </c>
      <c r="X27" s="74">
        <v>-9748</v>
      </c>
      <c r="Y27" s="74">
        <v>-7818</v>
      </c>
      <c r="Z27" s="74">
        <v>-13592</v>
      </c>
      <c r="AA27" s="74">
        <v>-43337</v>
      </c>
      <c r="AB27" s="74">
        <v>-9998</v>
      </c>
      <c r="AC27" s="74" t="s">
        <v>55</v>
      </c>
      <c r="AD27" s="74">
        <v>-17018</v>
      </c>
    </row>
    <row r="28" spans="1:30" x14ac:dyDescent="0.25">
      <c r="B28" s="20" t="s">
        <v>118</v>
      </c>
      <c r="C28" s="212">
        <v>-2057</v>
      </c>
      <c r="D28" s="36">
        <v>-3796</v>
      </c>
      <c r="E28" s="212">
        <v>-9059</v>
      </c>
      <c r="F28" s="36">
        <v>-12536</v>
      </c>
      <c r="H28" s="212">
        <v>-1906</v>
      </c>
      <c r="I28" s="212">
        <v>-1965</v>
      </c>
      <c r="J28" s="36">
        <v>-3131</v>
      </c>
      <c r="K28" s="36">
        <v>-12536</v>
      </c>
      <c r="L28" s="36">
        <v>-3408</v>
      </c>
      <c r="M28" s="36">
        <v>-3333</v>
      </c>
      <c r="N28" s="36">
        <v>-1999</v>
      </c>
      <c r="O28" s="36">
        <v>-3492</v>
      </c>
      <c r="P28" s="74">
        <v>-1440</v>
      </c>
      <c r="Q28" s="36">
        <v>-2600</v>
      </c>
      <c r="R28" s="36">
        <v>1132</v>
      </c>
      <c r="S28" s="36">
        <v>-18788</v>
      </c>
      <c r="T28" s="36">
        <v>-3359</v>
      </c>
      <c r="U28" s="74">
        <v>-6424</v>
      </c>
      <c r="V28" s="74">
        <v>-5985</v>
      </c>
      <c r="W28" s="74">
        <v>-18131</v>
      </c>
      <c r="X28" s="74">
        <v>-1386</v>
      </c>
      <c r="Y28" s="74">
        <v>-6442</v>
      </c>
      <c r="Z28" s="74">
        <v>-8137</v>
      </c>
      <c r="AA28" s="74">
        <v>-29618</v>
      </c>
      <c r="AB28" s="74">
        <v>-13052</v>
      </c>
      <c r="AC28" s="74">
        <v>-2212</v>
      </c>
      <c r="AD28" s="74">
        <v>-2373</v>
      </c>
    </row>
    <row r="29" spans="1:30" x14ac:dyDescent="0.25">
      <c r="B29" s="20" t="s">
        <v>119</v>
      </c>
      <c r="C29" s="36">
        <v>0</v>
      </c>
      <c r="D29" s="36">
        <v>0</v>
      </c>
      <c r="E29" s="36">
        <v>0</v>
      </c>
      <c r="F29" s="36">
        <v>0</v>
      </c>
      <c r="H29" s="36">
        <v>0</v>
      </c>
      <c r="I29" s="212"/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>
        <v>-46763</v>
      </c>
      <c r="T29" s="36" t="s">
        <v>55</v>
      </c>
      <c r="U29" s="36" t="s">
        <v>55</v>
      </c>
      <c r="V29" s="74" t="s">
        <v>55</v>
      </c>
      <c r="W29" s="74">
        <v>-491037</v>
      </c>
      <c r="X29" s="74">
        <v>-491036</v>
      </c>
      <c r="Y29" s="74" t="s">
        <v>55</v>
      </c>
      <c r="Z29" s="74" t="s">
        <v>55</v>
      </c>
      <c r="AA29" s="74" t="s">
        <v>55</v>
      </c>
      <c r="AB29" s="74" t="s">
        <v>55</v>
      </c>
      <c r="AC29" s="74" t="s">
        <v>55</v>
      </c>
      <c r="AD29" s="74" t="s">
        <v>55</v>
      </c>
    </row>
    <row r="30" spans="1:30" x14ac:dyDescent="0.25">
      <c r="B30" s="20" t="s">
        <v>107</v>
      </c>
      <c r="C30" s="36">
        <v>0</v>
      </c>
      <c r="D30" s="36">
        <v>-232629</v>
      </c>
      <c r="E30" s="36">
        <v>0</v>
      </c>
      <c r="F30" s="36">
        <v>-463887</v>
      </c>
      <c r="H30" s="36">
        <v>0</v>
      </c>
      <c r="I30" s="212" t="s">
        <v>55</v>
      </c>
      <c r="J30" s="36" t="s">
        <v>55</v>
      </c>
      <c r="K30" s="36">
        <v>-463887</v>
      </c>
      <c r="L30" s="36">
        <v>0</v>
      </c>
      <c r="M30" s="36">
        <v>-214451</v>
      </c>
      <c r="N30" s="36">
        <v>-59034</v>
      </c>
      <c r="O30" s="36" t="s">
        <v>55</v>
      </c>
      <c r="P30" s="36">
        <v>-142451</v>
      </c>
      <c r="Q30" s="36">
        <v>0</v>
      </c>
      <c r="R30" s="36">
        <v>0</v>
      </c>
      <c r="S30" s="36" t="s">
        <v>55</v>
      </c>
      <c r="T30" s="36" t="s">
        <v>55</v>
      </c>
      <c r="U30" s="74">
        <v>-500200</v>
      </c>
      <c r="V30" s="74" t="s">
        <v>55</v>
      </c>
      <c r="W30" s="74">
        <v>-353950</v>
      </c>
      <c r="X30" s="74">
        <v>-504600</v>
      </c>
      <c r="Y30" s="74" t="s">
        <v>55</v>
      </c>
      <c r="Z30" s="74">
        <v>-750900</v>
      </c>
      <c r="AA30" s="74">
        <v>-1749000</v>
      </c>
      <c r="AB30" s="74">
        <v>-247050</v>
      </c>
      <c r="AC30" s="74">
        <v>-415950</v>
      </c>
      <c r="AD30" s="74">
        <v>-1752000</v>
      </c>
    </row>
    <row r="31" spans="1:30" x14ac:dyDescent="0.25">
      <c r="B31" s="20" t="s">
        <v>326</v>
      </c>
      <c r="C31" s="36">
        <v>0</v>
      </c>
      <c r="D31" s="36">
        <v>0</v>
      </c>
      <c r="E31" s="36">
        <v>-10564</v>
      </c>
      <c r="F31" s="36">
        <v>0</v>
      </c>
      <c r="H31" s="36">
        <v>0</v>
      </c>
      <c r="I31" s="212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74">
        <v>0</v>
      </c>
      <c r="Q31" s="36">
        <v>0</v>
      </c>
      <c r="R31" s="36">
        <v>0</v>
      </c>
      <c r="S31" s="36">
        <v>0</v>
      </c>
      <c r="T31" s="36">
        <v>0</v>
      </c>
      <c r="U31" s="74">
        <v>0</v>
      </c>
      <c r="V31" s="74">
        <v>0</v>
      </c>
      <c r="W31" s="74">
        <v>0</v>
      </c>
      <c r="X31" s="74">
        <v>0</v>
      </c>
      <c r="Y31" s="74">
        <v>0</v>
      </c>
      <c r="Z31" s="74">
        <v>0</v>
      </c>
      <c r="AA31" s="74">
        <v>0</v>
      </c>
      <c r="AB31" s="74">
        <v>0</v>
      </c>
      <c r="AC31" s="74">
        <v>0</v>
      </c>
      <c r="AD31" s="74">
        <v>0</v>
      </c>
    </row>
    <row r="32" spans="1:30" x14ac:dyDescent="0.25">
      <c r="B32" s="20" t="s">
        <v>120</v>
      </c>
      <c r="C32" s="212">
        <v>-7330</v>
      </c>
      <c r="D32" s="36">
        <v>0</v>
      </c>
      <c r="E32" s="212">
        <v>0</v>
      </c>
      <c r="F32" s="36" t="s">
        <v>55</v>
      </c>
      <c r="H32" s="212">
        <v>-3234</v>
      </c>
      <c r="I32" s="212"/>
      <c r="J32" s="36">
        <v>0</v>
      </c>
      <c r="K32" s="36" t="s">
        <v>55</v>
      </c>
      <c r="L32" s="36">
        <v>0</v>
      </c>
      <c r="M32" s="36">
        <v>0</v>
      </c>
      <c r="N32" s="36">
        <v>0</v>
      </c>
      <c r="O32" s="36">
        <v>-177326</v>
      </c>
      <c r="P32" s="74">
        <v>0</v>
      </c>
      <c r="Q32" s="36">
        <v>-150010</v>
      </c>
      <c r="R32" s="36">
        <v>-12725</v>
      </c>
      <c r="S32" s="36">
        <v>-437887</v>
      </c>
      <c r="T32" s="36">
        <v>-168600</v>
      </c>
      <c r="U32" s="74" t="s">
        <v>55</v>
      </c>
      <c r="V32" s="74">
        <v>-456647</v>
      </c>
      <c r="W32" s="74">
        <v>-537976</v>
      </c>
      <c r="X32" s="74" t="s">
        <v>55</v>
      </c>
      <c r="Y32" s="74">
        <v>-425417</v>
      </c>
      <c r="Z32" s="74">
        <v>-187348</v>
      </c>
      <c r="AA32" s="74" t="s">
        <v>55</v>
      </c>
      <c r="AB32" s="74" t="s">
        <v>55</v>
      </c>
      <c r="AC32" s="74" t="s">
        <v>55</v>
      </c>
      <c r="AD32" s="74" t="s">
        <v>55</v>
      </c>
    </row>
    <row r="33" spans="2:30" x14ac:dyDescent="0.25">
      <c r="B33" s="20" t="s">
        <v>121</v>
      </c>
      <c r="C33" s="212">
        <v>-1431</v>
      </c>
      <c r="D33" s="36">
        <v>-1187</v>
      </c>
      <c r="E33" s="212">
        <v>-5263</v>
      </c>
      <c r="F33" s="36">
        <v>-5391</v>
      </c>
      <c r="H33" s="212">
        <v>-1263</v>
      </c>
      <c r="I33" s="212">
        <v>-1267</v>
      </c>
      <c r="J33" s="36">
        <v>-1302</v>
      </c>
      <c r="K33" s="36">
        <v>-5391</v>
      </c>
      <c r="L33" s="36">
        <v>-1145</v>
      </c>
      <c r="M33" s="36">
        <v>-1187</v>
      </c>
      <c r="N33" s="36">
        <v>-1872</v>
      </c>
      <c r="O33" s="36">
        <v>-7112</v>
      </c>
      <c r="P33" s="74">
        <v>-1886</v>
      </c>
      <c r="Q33" s="36">
        <v>-1734</v>
      </c>
      <c r="R33" s="36">
        <v>-1588</v>
      </c>
      <c r="S33" s="36">
        <v>-5246</v>
      </c>
      <c r="T33" s="36">
        <v>-1253</v>
      </c>
      <c r="U33" s="74">
        <v>-1218</v>
      </c>
      <c r="V33" s="74">
        <v>-1245</v>
      </c>
      <c r="W33" s="74">
        <v>-4856</v>
      </c>
      <c r="X33" s="74">
        <v>-1182</v>
      </c>
      <c r="Y33" s="74">
        <v>-1167</v>
      </c>
      <c r="Z33" s="74">
        <v>-1267</v>
      </c>
      <c r="AA33" s="74">
        <v>-5342</v>
      </c>
      <c r="AB33" s="74">
        <v>-1353</v>
      </c>
      <c r="AC33" s="74">
        <v>-1313</v>
      </c>
      <c r="AD33" s="74">
        <v>-1364</v>
      </c>
    </row>
    <row r="34" spans="2:30" x14ac:dyDescent="0.25">
      <c r="B34" s="20" t="s">
        <v>111</v>
      </c>
      <c r="C34" s="212">
        <v>-3245</v>
      </c>
      <c r="D34" s="48">
        <v>-1494</v>
      </c>
      <c r="E34" s="212">
        <v>-9146</v>
      </c>
      <c r="F34" s="48">
        <v>-13111</v>
      </c>
      <c r="H34" s="212">
        <v>-1625</v>
      </c>
      <c r="I34" s="212">
        <v>-811</v>
      </c>
      <c r="J34" s="48">
        <v>-3465</v>
      </c>
      <c r="K34" s="48">
        <v>-13111</v>
      </c>
      <c r="L34" s="48">
        <v>-1884</v>
      </c>
      <c r="M34" s="48">
        <v>-9507</v>
      </c>
      <c r="N34" s="48">
        <v>-226</v>
      </c>
      <c r="O34" s="36">
        <v>-13088</v>
      </c>
      <c r="P34" s="75">
        <v>-913</v>
      </c>
      <c r="Q34" s="48">
        <v>-3939</v>
      </c>
      <c r="R34" s="48">
        <v>-6150</v>
      </c>
      <c r="S34" s="48">
        <v>-8374</v>
      </c>
      <c r="T34" s="48">
        <v>-1281</v>
      </c>
      <c r="U34" s="75">
        <v>-437</v>
      </c>
      <c r="V34" s="75">
        <v>-3349</v>
      </c>
      <c r="W34" s="75">
        <v>-11991</v>
      </c>
      <c r="X34" s="75">
        <v>-7862</v>
      </c>
      <c r="Y34" s="75">
        <v>-1556</v>
      </c>
      <c r="Z34" s="75" t="s">
        <v>55</v>
      </c>
      <c r="AA34" s="75">
        <v>-6349</v>
      </c>
      <c r="AB34" s="75">
        <v>-423</v>
      </c>
      <c r="AC34" s="75">
        <v>-3234</v>
      </c>
      <c r="AD34" s="75">
        <v>-2467</v>
      </c>
    </row>
    <row r="35" spans="2:30" x14ac:dyDescent="0.25">
      <c r="B35" s="20"/>
      <c r="C35" s="215">
        <f>SUM(C23:C34)</f>
        <v>-97159</v>
      </c>
      <c r="D35" s="215">
        <f>SUM(D23:D34)</f>
        <v>-326514</v>
      </c>
      <c r="E35" s="215">
        <v>-279012</v>
      </c>
      <c r="F35" s="64">
        <v>-846586</v>
      </c>
      <c r="H35" s="215">
        <v>-72669</v>
      </c>
      <c r="I35" s="215">
        <f>SUM(I24:I34)</f>
        <v>-62009</v>
      </c>
      <c r="J35" s="64">
        <v>-47175</v>
      </c>
      <c r="K35" s="64">
        <v>-846586</v>
      </c>
      <c r="L35" s="64">
        <v>-93386</v>
      </c>
      <c r="M35" s="64">
        <v>-318294</v>
      </c>
      <c r="N35" s="64">
        <v>-150619</v>
      </c>
      <c r="O35" s="42">
        <v>-754208</v>
      </c>
      <c r="P35" s="76">
        <v>-287047</v>
      </c>
      <c r="Q35" s="64">
        <v>-295618</v>
      </c>
      <c r="R35" s="64">
        <v>-167447</v>
      </c>
      <c r="S35" s="64">
        <v>-1081323</v>
      </c>
      <c r="T35" s="64">
        <v>-325315</v>
      </c>
      <c r="U35" s="76">
        <v>-648048</v>
      </c>
      <c r="V35" s="76">
        <v>-601028</v>
      </c>
      <c r="W35" s="76">
        <v>-2298743</v>
      </c>
      <c r="X35" s="76">
        <v>-1216053</v>
      </c>
      <c r="Y35" s="76">
        <v>-647878</v>
      </c>
      <c r="Z35" s="76">
        <v>-1220217</v>
      </c>
      <c r="AA35" s="76">
        <v>-2783844</v>
      </c>
      <c r="AB35" s="76">
        <v>-526859</v>
      </c>
      <c r="AC35" s="76">
        <v>-650994</v>
      </c>
      <c r="AD35" s="76">
        <v>-2031542</v>
      </c>
    </row>
    <row r="36" spans="2:30" ht="15.75" thickBot="1" x14ac:dyDescent="0.3">
      <c r="B36" s="21" t="s">
        <v>122</v>
      </c>
      <c r="C36" s="216">
        <f>C35+C22</f>
        <v>-33825</v>
      </c>
      <c r="D36" s="216">
        <f>D35+D22</f>
        <v>-221649</v>
      </c>
      <c r="E36" s="216">
        <f>E35+E22</f>
        <v>-74707</v>
      </c>
      <c r="F36" s="216">
        <f>F35+F22</f>
        <v>-444385</v>
      </c>
      <c r="H36" s="216">
        <v>-27282</v>
      </c>
      <c r="I36" s="216">
        <f>I22+I35</f>
        <v>1954</v>
      </c>
      <c r="J36" s="49">
        <v>-15554</v>
      </c>
      <c r="K36" s="49">
        <v>-444385</v>
      </c>
      <c r="L36" s="49">
        <v>36376</v>
      </c>
      <c r="M36" s="49">
        <v>-190360</v>
      </c>
      <c r="N36" s="49">
        <v>-68752</v>
      </c>
      <c r="O36" s="77">
        <v>-95837</v>
      </c>
      <c r="P36" s="77">
        <v>-107267</v>
      </c>
      <c r="Q36" s="49">
        <v>14769</v>
      </c>
      <c r="R36" s="49">
        <v>5812</v>
      </c>
      <c r="S36" s="49">
        <v>-477291</v>
      </c>
      <c r="T36" s="49">
        <v>-147075</v>
      </c>
      <c r="U36" s="77">
        <v>-534756</v>
      </c>
      <c r="V36" s="77">
        <v>296881</v>
      </c>
      <c r="W36" s="77">
        <v>-2160710</v>
      </c>
      <c r="X36" s="77">
        <v>-1142300</v>
      </c>
      <c r="Y36" s="77">
        <v>428195</v>
      </c>
      <c r="Z36" s="77">
        <v>-1197247</v>
      </c>
      <c r="AA36" s="77">
        <v>-893829</v>
      </c>
      <c r="AB36" s="77">
        <v>-495479</v>
      </c>
      <c r="AC36" s="77">
        <v>-133702</v>
      </c>
      <c r="AD36" s="77">
        <v>-689673</v>
      </c>
    </row>
    <row r="37" spans="2:30" ht="15.75" thickTop="1" x14ac:dyDescent="0.25"/>
    <row r="38" spans="2:30" ht="21.75" customHeight="1" x14ac:dyDescent="0.25">
      <c r="B38" s="284"/>
      <c r="C38" s="284"/>
      <c r="D38" s="284"/>
      <c r="E38" s="284"/>
      <c r="F38" s="284"/>
    </row>
    <row r="39" spans="2:30" ht="22.5" customHeight="1" x14ac:dyDescent="0.25">
      <c r="B39" s="284"/>
      <c r="C39" s="284"/>
      <c r="D39" s="284"/>
      <c r="E39" s="284"/>
      <c r="F39" s="284"/>
      <c r="L39" s="176"/>
      <c r="M39" s="176"/>
      <c r="N39" s="176"/>
      <c r="O39" s="176"/>
      <c r="P39" s="176"/>
    </row>
    <row r="40" spans="2:30" ht="21.75" customHeight="1" x14ac:dyDescent="0.25">
      <c r="B40" s="284"/>
      <c r="C40" s="284"/>
      <c r="D40" s="284"/>
      <c r="E40" s="284"/>
      <c r="F40" s="284"/>
      <c r="L40" s="51"/>
      <c r="N40" s="51"/>
      <c r="P40" s="51"/>
    </row>
    <row r="41" spans="2:30" ht="33" customHeight="1" x14ac:dyDescent="0.25">
      <c r="L41" s="51"/>
      <c r="N41" s="51"/>
      <c r="P41" s="51"/>
    </row>
    <row r="42" spans="2:30" ht="33" customHeight="1" x14ac:dyDescent="0.25">
      <c r="L42" s="51"/>
      <c r="N42" s="51"/>
      <c r="P42" s="51"/>
    </row>
    <row r="43" spans="2:30" ht="33" customHeight="1" x14ac:dyDescent="0.25">
      <c r="L43" s="51"/>
      <c r="N43" s="51"/>
      <c r="P43" s="51"/>
    </row>
    <row r="44" spans="2:30" ht="33" customHeight="1" x14ac:dyDescent="0.25">
      <c r="L44" s="51"/>
      <c r="N44" s="51"/>
      <c r="P44" s="51"/>
    </row>
    <row r="45" spans="2:30" ht="33" customHeight="1" x14ac:dyDescent="0.25">
      <c r="L45" s="51"/>
      <c r="N45" s="51"/>
      <c r="P45" s="51"/>
    </row>
    <row r="46" spans="2:30" ht="33" customHeight="1" x14ac:dyDescent="0.25">
      <c r="L46" s="51"/>
      <c r="N46" s="51"/>
      <c r="P46" s="51"/>
    </row>
    <row r="47" spans="2:30" ht="33" customHeight="1" x14ac:dyDescent="0.25">
      <c r="L47" s="51"/>
      <c r="N47" s="51"/>
      <c r="P47" s="51"/>
    </row>
    <row r="48" spans="2:30" ht="33" customHeight="1" x14ac:dyDescent="0.25">
      <c r="L48" s="51"/>
      <c r="N48" s="51"/>
      <c r="P48" s="51"/>
    </row>
    <row r="49" spans="12:16" ht="33" customHeight="1" x14ac:dyDescent="0.25">
      <c r="L49" s="51"/>
      <c r="N49" s="51"/>
      <c r="P49" s="51"/>
    </row>
    <row r="50" spans="12:16" ht="33" customHeight="1" x14ac:dyDescent="0.25">
      <c r="L50" s="51"/>
      <c r="N50" s="51"/>
      <c r="P50" s="51"/>
    </row>
    <row r="51" spans="12:16" ht="33" customHeight="1" x14ac:dyDescent="0.25">
      <c r="L51" s="51"/>
      <c r="N51" s="51"/>
      <c r="P51" s="51"/>
    </row>
    <row r="52" spans="12:16" ht="33" customHeight="1" x14ac:dyDescent="0.25">
      <c r="L52" s="51"/>
      <c r="N52" s="51"/>
      <c r="P52" s="51"/>
    </row>
    <row r="53" spans="12:16" ht="33" customHeight="1" x14ac:dyDescent="0.25">
      <c r="L53" s="51"/>
      <c r="N53" s="51"/>
      <c r="P53" s="51"/>
    </row>
    <row r="54" spans="12:16" ht="33" customHeight="1" x14ac:dyDescent="0.25">
      <c r="L54" s="51"/>
      <c r="N54" s="51"/>
      <c r="P54" s="51"/>
    </row>
    <row r="55" spans="12:16" ht="33" customHeight="1" x14ac:dyDescent="0.25">
      <c r="L55" s="51"/>
      <c r="N55" s="51"/>
      <c r="P55" s="51"/>
    </row>
    <row r="56" spans="12:16" ht="33" customHeight="1" x14ac:dyDescent="0.25">
      <c r="L56" s="51"/>
      <c r="N56" s="51"/>
      <c r="P56" s="51"/>
    </row>
    <row r="57" spans="12:16" ht="33" customHeight="1" x14ac:dyDescent="0.25">
      <c r="L57" s="51"/>
      <c r="N57" s="51"/>
      <c r="P57" s="51"/>
    </row>
    <row r="58" spans="12:16" x14ac:dyDescent="0.25">
      <c r="L58" s="51"/>
      <c r="N58" s="51"/>
      <c r="P58" s="51"/>
    </row>
    <row r="59" spans="12:16" x14ac:dyDescent="0.25">
      <c r="L59" s="51"/>
      <c r="N59" s="51"/>
      <c r="P59" s="51"/>
    </row>
    <row r="60" spans="12:16" x14ac:dyDescent="0.25">
      <c r="L60" s="51"/>
      <c r="N60" s="51"/>
      <c r="P60" s="51"/>
    </row>
    <row r="61" spans="12:16" x14ac:dyDescent="0.25">
      <c r="L61" s="51"/>
      <c r="N61" s="51"/>
      <c r="P61" s="51"/>
    </row>
    <row r="62" spans="12:16" x14ac:dyDescent="0.25">
      <c r="L62" s="51"/>
      <c r="N62" s="51"/>
      <c r="P62" s="51"/>
    </row>
    <row r="63" spans="12:16" x14ac:dyDescent="0.25">
      <c r="L63" s="51"/>
      <c r="N63" s="51"/>
      <c r="P63" s="51"/>
    </row>
    <row r="64" spans="12:16" x14ac:dyDescent="0.25">
      <c r="L64" s="51"/>
      <c r="N64" s="51"/>
      <c r="P64" s="51"/>
    </row>
  </sheetData>
  <mergeCells count="7">
    <mergeCell ref="C7:D7"/>
    <mergeCell ref="E7:F7"/>
    <mergeCell ref="B8:B9"/>
    <mergeCell ref="E8:E9"/>
    <mergeCell ref="F8:F9"/>
    <mergeCell ref="D8:D9"/>
    <mergeCell ref="C8:C9"/>
  </mergeCells>
  <conditionalFormatting sqref="B10:F36">
    <cfRule type="expression" dxfId="21" priority="2">
      <formula>MOD(ROW(),2)=0</formula>
    </cfRule>
  </conditionalFormatting>
  <conditionalFormatting sqref="H10:AD36">
    <cfRule type="expression" dxfId="20" priority="7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4"/>
  <dimension ref="B1:Z65"/>
  <sheetViews>
    <sheetView showGridLines="0" showRowColHeaders="0" topLeftCell="A4" zoomScale="60" zoomScaleNormal="60" workbookViewId="0">
      <selection activeCell="M28" sqref="M28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31" bestFit="1" customWidth="1"/>
    <col min="3" max="4" width="13.5703125" customWidth="1"/>
    <col min="5" max="5" width="14.42578125" customWidth="1"/>
    <col min="6" max="7" width="13.5703125" customWidth="1"/>
    <col min="8" max="8" width="15.85546875" customWidth="1"/>
    <col min="9" max="9" width="16.85546875" customWidth="1"/>
    <col min="10" max="23" width="13.5703125" customWidth="1"/>
    <col min="24" max="24" width="11.7109375" customWidth="1"/>
    <col min="25" max="25" width="11.42578125" customWidth="1"/>
  </cols>
  <sheetData>
    <row r="1" spans="2:9" hidden="1" x14ac:dyDescent="0.25"/>
    <row r="2" spans="2:9" hidden="1" x14ac:dyDescent="0.25"/>
    <row r="3" spans="2:9" hidden="1" x14ac:dyDescent="0.25"/>
    <row r="4" spans="2:9" ht="15" customHeight="1" x14ac:dyDescent="0.25">
      <c r="B4" s="354"/>
      <c r="C4" s="354"/>
      <c r="D4" s="354"/>
      <c r="E4" s="354"/>
      <c r="F4" s="354"/>
      <c r="G4" s="354"/>
      <c r="H4" s="354"/>
    </row>
    <row r="5" spans="2:9" ht="15" customHeight="1" x14ac:dyDescent="0.25">
      <c r="B5" s="354"/>
      <c r="C5" s="354"/>
      <c r="D5" s="354"/>
      <c r="E5" s="354"/>
      <c r="F5" s="354"/>
      <c r="G5" s="354"/>
      <c r="H5" s="354"/>
    </row>
    <row r="6" spans="2:9" ht="15" customHeight="1" x14ac:dyDescent="0.25">
      <c r="B6" s="354"/>
      <c r="C6" s="354"/>
      <c r="D6" s="354"/>
      <c r="E6" s="354"/>
      <c r="F6" s="354"/>
      <c r="G6" s="354"/>
      <c r="H6" s="354"/>
    </row>
    <row r="7" spans="2:9" ht="15" customHeight="1" x14ac:dyDescent="0.25">
      <c r="B7" s="44"/>
      <c r="C7" s="44"/>
      <c r="D7" s="44"/>
      <c r="E7" s="44"/>
      <c r="F7" s="44"/>
      <c r="G7" s="44"/>
      <c r="H7" s="44"/>
    </row>
    <row r="8" spans="2:9" ht="15" customHeight="1" x14ac:dyDescent="0.25">
      <c r="B8" s="44"/>
      <c r="C8" s="44"/>
      <c r="D8" s="44"/>
      <c r="E8" s="44"/>
      <c r="F8" s="44"/>
      <c r="G8" s="44"/>
      <c r="H8" s="44"/>
    </row>
    <row r="9" spans="2:9" ht="15" customHeight="1" x14ac:dyDescent="0.25">
      <c r="B9" s="44"/>
      <c r="C9" s="44"/>
      <c r="D9" s="44"/>
      <c r="E9" s="44"/>
      <c r="F9" s="44"/>
      <c r="G9" s="44"/>
      <c r="H9" s="44"/>
    </row>
    <row r="10" spans="2:9" ht="15" customHeight="1" x14ac:dyDescent="0.25">
      <c r="B10" s="44"/>
      <c r="C10" s="44"/>
      <c r="D10" s="44"/>
      <c r="E10" s="44"/>
      <c r="F10" s="44"/>
      <c r="G10" s="44"/>
      <c r="H10" s="44"/>
    </row>
    <row r="11" spans="2:9" ht="15" customHeight="1" x14ac:dyDescent="0.25">
      <c r="B11" s="44"/>
      <c r="C11" s="44"/>
      <c r="D11" s="44"/>
      <c r="E11" s="44"/>
      <c r="F11" s="44"/>
      <c r="G11" s="44"/>
      <c r="H11" s="44"/>
    </row>
    <row r="12" spans="2:9" ht="15" customHeight="1" x14ac:dyDescent="0.25">
      <c r="B12" s="44"/>
      <c r="C12" s="44"/>
      <c r="D12" s="44"/>
      <c r="E12" s="44"/>
      <c r="F12" s="44"/>
      <c r="G12" s="44"/>
      <c r="H12" s="44"/>
    </row>
    <row r="13" spans="2:9" ht="20.100000000000001" customHeight="1" x14ac:dyDescent="0.25">
      <c r="B13" s="4" t="s">
        <v>16</v>
      </c>
    </row>
    <row r="14" spans="2:9" ht="34.5" customHeight="1" x14ac:dyDescent="0.25">
      <c r="B14" s="34" t="s">
        <v>123</v>
      </c>
      <c r="C14" s="43">
        <v>2026</v>
      </c>
      <c r="D14" s="43">
        <f>C14+1</f>
        <v>2027</v>
      </c>
      <c r="E14" s="43">
        <f t="shared" ref="E14:G14" si="0">D14+1</f>
        <v>2028</v>
      </c>
      <c r="F14" s="43">
        <f t="shared" si="0"/>
        <v>2029</v>
      </c>
      <c r="G14" s="43">
        <f t="shared" si="0"/>
        <v>2030</v>
      </c>
      <c r="H14" s="43" t="s">
        <v>346</v>
      </c>
      <c r="I14" s="43" t="s">
        <v>74</v>
      </c>
    </row>
    <row r="15" spans="2:9" ht="20.45" customHeight="1" x14ac:dyDescent="0.25">
      <c r="B15" s="268" t="s">
        <v>124</v>
      </c>
      <c r="C15" s="36"/>
      <c r="D15" s="36"/>
      <c r="E15" s="36"/>
      <c r="F15" s="36"/>
      <c r="G15" s="36"/>
      <c r="H15" s="36"/>
      <c r="I15" s="36"/>
    </row>
    <row r="16" spans="2:9" ht="20.45" customHeight="1" x14ac:dyDescent="0.25">
      <c r="B16" s="269" t="s">
        <v>125</v>
      </c>
      <c r="C16" s="218">
        <v>224181</v>
      </c>
      <c r="D16" s="218">
        <v>0</v>
      </c>
      <c r="E16" s="218">
        <v>0</v>
      </c>
      <c r="F16" s="218">
        <v>0</v>
      </c>
      <c r="G16" s="218">
        <v>0</v>
      </c>
      <c r="H16" s="218">
        <v>0</v>
      </c>
      <c r="I16" s="218">
        <v>224181</v>
      </c>
    </row>
    <row r="17" spans="2:10" ht="20.45" customHeight="1" x14ac:dyDescent="0.25">
      <c r="B17" s="268" t="s">
        <v>126</v>
      </c>
      <c r="C17" s="219">
        <f>C16</f>
        <v>224181</v>
      </c>
      <c r="D17" s="219">
        <v>0</v>
      </c>
      <c r="E17" s="219">
        <v>0</v>
      </c>
      <c r="F17" s="219">
        <v>0</v>
      </c>
      <c r="G17" s="219">
        <v>0</v>
      </c>
      <c r="H17" s="219">
        <v>0</v>
      </c>
      <c r="I17" s="219">
        <f t="shared" ref="I17" si="1">I16</f>
        <v>224181</v>
      </c>
    </row>
    <row r="18" spans="2:10" ht="20.45" customHeight="1" x14ac:dyDescent="0.25">
      <c r="B18" s="268" t="s">
        <v>322</v>
      </c>
      <c r="C18" s="219"/>
      <c r="D18" s="219"/>
      <c r="E18" s="219"/>
      <c r="F18" s="219"/>
      <c r="G18" s="219"/>
      <c r="H18" s="219"/>
      <c r="I18" s="219"/>
    </row>
    <row r="19" spans="2:10" ht="20.45" customHeight="1" x14ac:dyDescent="0.25">
      <c r="B19" s="269" t="s">
        <v>127</v>
      </c>
      <c r="C19" s="212">
        <v>12873</v>
      </c>
      <c r="D19" s="212">
        <v>0</v>
      </c>
      <c r="E19" s="212">
        <v>0</v>
      </c>
      <c r="F19" s="212">
        <v>345120</v>
      </c>
      <c r="G19" s="212">
        <v>0</v>
      </c>
      <c r="H19" s="212">
        <v>1508712</v>
      </c>
      <c r="I19" s="212">
        <v>1866705</v>
      </c>
    </row>
    <row r="20" spans="2:10" ht="15.75" customHeight="1" x14ac:dyDescent="0.25">
      <c r="B20" s="269" t="s">
        <v>128</v>
      </c>
      <c r="C20" s="272">
        <v>264057</v>
      </c>
      <c r="D20" s="272">
        <v>233333</v>
      </c>
      <c r="E20" s="272">
        <v>0</v>
      </c>
      <c r="F20" s="272">
        <v>312500</v>
      </c>
      <c r="G20" s="272">
        <v>312500</v>
      </c>
      <c r="H20" s="272" t="s">
        <v>55</v>
      </c>
      <c r="I20" s="272">
        <v>1122390</v>
      </c>
    </row>
    <row r="21" spans="2:10" x14ac:dyDescent="0.25">
      <c r="B21" s="268" t="s">
        <v>129</v>
      </c>
      <c r="C21" s="213">
        <v>276930</v>
      </c>
      <c r="D21" s="213">
        <v>233333</v>
      </c>
      <c r="E21" s="213">
        <v>0</v>
      </c>
      <c r="F21" s="213">
        <v>657620</v>
      </c>
      <c r="G21" s="213">
        <v>312500</v>
      </c>
      <c r="H21" s="213">
        <v>1508712</v>
      </c>
      <c r="I21" s="213">
        <v>2989095</v>
      </c>
    </row>
    <row r="22" spans="2:10" x14ac:dyDescent="0.25">
      <c r="B22" s="269" t="s">
        <v>130</v>
      </c>
      <c r="C22" s="272">
        <v>-857</v>
      </c>
      <c r="D22" s="272">
        <v>-856</v>
      </c>
      <c r="E22" s="272">
        <v>0</v>
      </c>
      <c r="F22" s="272">
        <v>-3806</v>
      </c>
      <c r="G22" s="272">
        <v>0</v>
      </c>
      <c r="H22" s="272">
        <v>-52389</v>
      </c>
      <c r="I22" s="272">
        <v>-57908</v>
      </c>
    </row>
    <row r="23" spans="2:10" ht="21.75" customHeight="1" thickBot="1" x14ac:dyDescent="0.3">
      <c r="B23" s="268" t="s">
        <v>131</v>
      </c>
      <c r="C23" s="271">
        <v>500254</v>
      </c>
      <c r="D23" s="271">
        <v>232477</v>
      </c>
      <c r="E23" s="273">
        <v>0</v>
      </c>
      <c r="F23" s="273">
        <v>653814</v>
      </c>
      <c r="G23" s="271">
        <v>312500</v>
      </c>
      <c r="H23" s="271">
        <v>1456323</v>
      </c>
      <c r="I23" s="271">
        <v>3155368</v>
      </c>
    </row>
    <row r="24" spans="2:10" ht="24.75" customHeight="1" thickTop="1" x14ac:dyDescent="0.25">
      <c r="B24" s="284"/>
      <c r="C24" s="284"/>
      <c r="D24" s="284"/>
      <c r="E24" s="284"/>
      <c r="F24" s="284"/>
      <c r="G24" s="284"/>
      <c r="H24" s="284"/>
      <c r="I24" s="284"/>
      <c r="J24" s="283"/>
    </row>
    <row r="25" spans="2:10" ht="17.25" customHeight="1" x14ac:dyDescent="0.25">
      <c r="B25" s="284"/>
      <c r="C25" s="284"/>
      <c r="D25" s="284"/>
      <c r="E25" s="284"/>
      <c r="F25" s="284"/>
      <c r="G25" s="284"/>
      <c r="H25" s="284"/>
      <c r="I25" s="284"/>
    </row>
    <row r="26" spans="2:10" ht="15.75" thickBot="1" x14ac:dyDescent="0.3">
      <c r="B26" s="267"/>
      <c r="C26" s="2"/>
      <c r="D26" s="2"/>
    </row>
    <row r="27" spans="2:10" ht="60.75" thickBot="1" x14ac:dyDescent="0.3">
      <c r="B27" s="355" t="s">
        <v>132</v>
      </c>
      <c r="C27" s="357" t="s">
        <v>133</v>
      </c>
      <c r="D27" s="364" t="s">
        <v>134</v>
      </c>
      <c r="E27" s="359" t="s">
        <v>135</v>
      </c>
      <c r="F27" s="361" t="s">
        <v>327</v>
      </c>
      <c r="G27" s="362"/>
      <c r="H27" s="363"/>
      <c r="I27" s="54" t="s">
        <v>136</v>
      </c>
    </row>
    <row r="28" spans="2:10" ht="30.75" thickBot="1" x14ac:dyDescent="0.3">
      <c r="B28" s="356"/>
      <c r="C28" s="358"/>
      <c r="D28" s="365"/>
      <c r="E28" s="360"/>
      <c r="F28" s="53" t="s">
        <v>137</v>
      </c>
      <c r="G28" s="54" t="s">
        <v>138</v>
      </c>
      <c r="H28" s="54" t="s">
        <v>74</v>
      </c>
      <c r="I28" s="54" t="s">
        <v>74</v>
      </c>
    </row>
    <row r="29" spans="2:10" ht="23.25" customHeight="1" x14ac:dyDescent="0.25">
      <c r="B29" s="274" t="s">
        <v>328</v>
      </c>
      <c r="C29" s="185" t="s">
        <v>323</v>
      </c>
      <c r="D29" s="282" t="s">
        <v>323</v>
      </c>
      <c r="E29" s="35" t="s">
        <v>323</v>
      </c>
      <c r="F29" s="184"/>
      <c r="G29" s="186"/>
      <c r="H29" s="184"/>
      <c r="I29" s="184"/>
    </row>
    <row r="30" spans="2:10" ht="16.5" customHeight="1" x14ac:dyDescent="0.25">
      <c r="B30" s="269" t="s">
        <v>329</v>
      </c>
      <c r="C30" s="275" t="s">
        <v>139</v>
      </c>
      <c r="D30" s="281" t="s">
        <v>330</v>
      </c>
      <c r="E30" s="281" t="s">
        <v>140</v>
      </c>
      <c r="F30" s="218">
        <v>224181</v>
      </c>
      <c r="G30" s="218">
        <v>0</v>
      </c>
      <c r="H30" s="218">
        <v>224181</v>
      </c>
      <c r="I30" s="218">
        <v>0</v>
      </c>
    </row>
    <row r="31" spans="2:10" ht="16.5" customHeight="1" x14ac:dyDescent="0.25">
      <c r="B31" s="268" t="s">
        <v>161</v>
      </c>
      <c r="C31" s="277" t="s">
        <v>323</v>
      </c>
      <c r="D31" s="278" t="s">
        <v>141</v>
      </c>
      <c r="E31" s="278" t="s">
        <v>141</v>
      </c>
      <c r="F31" s="219">
        <v>224181</v>
      </c>
      <c r="G31" s="219">
        <v>0</v>
      </c>
      <c r="H31" s="219">
        <v>224181</v>
      </c>
      <c r="I31" s="219">
        <v>0</v>
      </c>
    </row>
    <row r="32" spans="2:10" x14ac:dyDescent="0.25">
      <c r="B32" s="268" t="s">
        <v>331</v>
      </c>
      <c r="C32" s="277" t="s">
        <v>323</v>
      </c>
      <c r="D32" s="279" t="s">
        <v>141</v>
      </c>
      <c r="E32" s="279" t="s">
        <v>141</v>
      </c>
      <c r="F32" s="270"/>
      <c r="G32" s="270"/>
      <c r="H32" s="270"/>
      <c r="I32" s="270"/>
    </row>
    <row r="33" spans="2:26" x14ac:dyDescent="0.25">
      <c r="B33" s="269" t="s">
        <v>332</v>
      </c>
      <c r="C33" s="275" t="s">
        <v>142</v>
      </c>
      <c r="D33" s="217" t="s">
        <v>333</v>
      </c>
      <c r="E33" s="217" t="s">
        <v>143</v>
      </c>
      <c r="F33" s="212">
        <v>236442</v>
      </c>
      <c r="G33" s="212">
        <v>233333</v>
      </c>
      <c r="H33" s="212">
        <v>469775</v>
      </c>
      <c r="I33" s="212">
        <v>703560</v>
      </c>
      <c r="K33" s="109"/>
    </row>
    <row r="34" spans="2:26" x14ac:dyDescent="0.25">
      <c r="B34" s="269" t="s">
        <v>334</v>
      </c>
      <c r="C34" s="275" t="s">
        <v>144</v>
      </c>
      <c r="D34" s="276" t="s">
        <v>335</v>
      </c>
      <c r="E34" s="276" t="s">
        <v>143</v>
      </c>
      <c r="F34" s="272">
        <v>1109</v>
      </c>
      <c r="G34" s="272">
        <v>345120</v>
      </c>
      <c r="H34" s="272">
        <v>346229</v>
      </c>
      <c r="I34" s="272">
        <v>332268</v>
      </c>
      <c r="K34" s="109"/>
    </row>
    <row r="35" spans="2:26" ht="25.5" x14ac:dyDescent="0.25">
      <c r="B35" s="269" t="s">
        <v>336</v>
      </c>
      <c r="C35" s="275" t="s">
        <v>145</v>
      </c>
      <c r="D35" s="217" t="s">
        <v>337</v>
      </c>
      <c r="E35" s="217" t="s">
        <v>143</v>
      </c>
      <c r="F35" s="212">
        <v>27615</v>
      </c>
      <c r="G35" s="212">
        <v>625000</v>
      </c>
      <c r="H35" s="212">
        <v>652615</v>
      </c>
      <c r="I35" s="212" t="s">
        <v>55</v>
      </c>
    </row>
    <row r="36" spans="2:26" x14ac:dyDescent="0.25">
      <c r="B36" s="269" t="s">
        <v>338</v>
      </c>
      <c r="C36" s="275" t="s">
        <v>339</v>
      </c>
      <c r="D36" s="276" t="s">
        <v>340</v>
      </c>
      <c r="E36" s="276" t="s">
        <v>323</v>
      </c>
      <c r="F36" s="272">
        <v>7894</v>
      </c>
      <c r="G36" s="272">
        <v>1005807</v>
      </c>
      <c r="H36" s="272">
        <v>1013701</v>
      </c>
      <c r="I36" s="272" t="s">
        <v>55</v>
      </c>
    </row>
    <row r="37" spans="2:26" x14ac:dyDescent="0.25">
      <c r="B37" s="269" t="s">
        <v>341</v>
      </c>
      <c r="C37" s="275" t="s">
        <v>342</v>
      </c>
      <c r="D37" s="276" t="s">
        <v>343</v>
      </c>
      <c r="E37" s="276" t="s">
        <v>323</v>
      </c>
      <c r="F37" s="272">
        <v>3870</v>
      </c>
      <c r="G37" s="272">
        <v>502905</v>
      </c>
      <c r="H37" s="272">
        <v>506775</v>
      </c>
      <c r="I37" s="272" t="s">
        <v>55</v>
      </c>
    </row>
    <row r="38" spans="2:26" x14ac:dyDescent="0.25">
      <c r="B38" s="269" t="s">
        <v>344</v>
      </c>
      <c r="C38" s="275" t="s">
        <v>323</v>
      </c>
      <c r="D38" s="276" t="s">
        <v>323</v>
      </c>
      <c r="E38" s="276" t="s">
        <v>323</v>
      </c>
      <c r="F38" s="272">
        <v>-857</v>
      </c>
      <c r="G38" s="272">
        <v>-57051</v>
      </c>
      <c r="H38" s="272">
        <v>-57908</v>
      </c>
      <c r="I38" s="272">
        <v>-3904</v>
      </c>
      <c r="K38" s="109"/>
    </row>
    <row r="39" spans="2:26" x14ac:dyDescent="0.25">
      <c r="B39" s="268" t="s">
        <v>162</v>
      </c>
      <c r="C39" s="277" t="s">
        <v>323</v>
      </c>
      <c r="D39" s="278" t="s">
        <v>323</v>
      </c>
      <c r="E39" s="278" t="s">
        <v>323</v>
      </c>
      <c r="F39" s="215">
        <v>276073</v>
      </c>
      <c r="G39" s="215">
        <v>2655114</v>
      </c>
      <c r="H39" s="215">
        <v>2931187</v>
      </c>
      <c r="I39" s="215">
        <v>1031924</v>
      </c>
      <c r="K39" s="109"/>
    </row>
    <row r="40" spans="2:26" ht="15.75" thickBot="1" x14ac:dyDescent="0.3">
      <c r="B40" s="268" t="s">
        <v>345</v>
      </c>
      <c r="C40" s="277" t="s">
        <v>323</v>
      </c>
      <c r="D40" s="279" t="s">
        <v>323</v>
      </c>
      <c r="E40" s="279" t="s">
        <v>323</v>
      </c>
      <c r="F40" s="280">
        <v>500254</v>
      </c>
      <c r="G40" s="280">
        <v>2655114</v>
      </c>
      <c r="H40" s="280">
        <v>3155368</v>
      </c>
      <c r="I40" s="280">
        <v>1031924</v>
      </c>
      <c r="K40" s="109"/>
    </row>
    <row r="41" spans="2:26" ht="15.75" thickTop="1" x14ac:dyDescent="0.25">
      <c r="B41" s="284"/>
      <c r="F41" s="284"/>
      <c r="G41" s="284"/>
      <c r="H41" s="284"/>
      <c r="I41" s="284"/>
    </row>
    <row r="42" spans="2:26" x14ac:dyDescent="0.25">
      <c r="B42" s="284"/>
      <c r="F42" s="284"/>
      <c r="G42" s="284"/>
      <c r="H42" s="284"/>
      <c r="I42" s="284"/>
    </row>
    <row r="44" spans="2:26" x14ac:dyDescent="0.25">
      <c r="B44" s="149" t="s">
        <v>16</v>
      </c>
    </row>
    <row r="45" spans="2:26" x14ac:dyDescent="0.25">
      <c r="B45" s="150" t="s">
        <v>17</v>
      </c>
      <c r="C45" s="151">
        <v>2025</v>
      </c>
      <c r="D45" s="151" t="s">
        <v>146</v>
      </c>
      <c r="E45" s="151" t="s">
        <v>147</v>
      </c>
      <c r="F45" s="151" t="s">
        <v>22</v>
      </c>
      <c r="G45" s="151">
        <v>2024</v>
      </c>
      <c r="H45" s="151" t="s">
        <v>148</v>
      </c>
      <c r="I45" s="151" t="s">
        <v>149</v>
      </c>
      <c r="J45" s="151" t="s">
        <v>25</v>
      </c>
      <c r="K45" s="151">
        <v>2023</v>
      </c>
      <c r="L45" s="151" t="s">
        <v>150</v>
      </c>
      <c r="M45" s="152" t="s">
        <v>151</v>
      </c>
      <c r="N45" s="153" t="s">
        <v>29</v>
      </c>
      <c r="O45" s="153">
        <v>2022</v>
      </c>
      <c r="P45" s="151" t="s">
        <v>152</v>
      </c>
      <c r="Q45" s="152" t="s">
        <v>153</v>
      </c>
      <c r="R45" s="153" t="s">
        <v>33</v>
      </c>
      <c r="S45" s="153">
        <v>2021</v>
      </c>
      <c r="T45" s="151" t="s">
        <v>154</v>
      </c>
      <c r="U45" s="152" t="s">
        <v>155</v>
      </c>
      <c r="V45" s="153" t="s">
        <v>37</v>
      </c>
      <c r="W45" s="153">
        <v>2020</v>
      </c>
      <c r="X45" s="153" t="s">
        <v>156</v>
      </c>
      <c r="Y45" s="153" t="s">
        <v>157</v>
      </c>
      <c r="Z45" s="153" t="s">
        <v>158</v>
      </c>
    </row>
    <row r="46" spans="2:26" x14ac:dyDescent="0.25">
      <c r="B46" s="154" t="s">
        <v>159</v>
      </c>
      <c r="C46" s="155">
        <v>224181</v>
      </c>
      <c r="D46" s="155">
        <v>214186</v>
      </c>
      <c r="E46" s="155" t="s">
        <v>360</v>
      </c>
      <c r="F46" s="155" t="s">
        <v>360</v>
      </c>
      <c r="G46" s="155" t="s">
        <v>360</v>
      </c>
      <c r="H46" s="155">
        <v>2147796</v>
      </c>
      <c r="I46" s="155">
        <v>2133148</v>
      </c>
      <c r="J46" s="155">
        <v>1968173</v>
      </c>
      <c r="K46" s="155">
        <v>1854093</v>
      </c>
      <c r="L46" s="155">
        <v>3911139</v>
      </c>
      <c r="M46" s="155">
        <v>3662763</v>
      </c>
      <c r="N46" s="155">
        <v>3964520</v>
      </c>
      <c r="O46" s="155">
        <v>3959805</v>
      </c>
      <c r="P46" s="155">
        <v>5577738</v>
      </c>
      <c r="Q46" s="155">
        <v>5259126</v>
      </c>
      <c r="R46" s="155">
        <v>4882483</v>
      </c>
      <c r="S46" s="155">
        <v>5601097</v>
      </c>
      <c r="T46" s="155">
        <v>5605439</v>
      </c>
      <c r="U46" s="155">
        <v>7523214</v>
      </c>
      <c r="V46" s="155">
        <v>8804151</v>
      </c>
      <c r="W46" s="155">
        <v>7812981</v>
      </c>
      <c r="X46" s="155">
        <v>8712222</v>
      </c>
      <c r="Y46" s="155">
        <v>8231132</v>
      </c>
      <c r="Z46" s="155">
        <v>8022316</v>
      </c>
    </row>
    <row r="47" spans="2:26" s="168" customFormat="1" ht="12.75" x14ac:dyDescent="0.2">
      <c r="B47" s="154" t="s">
        <v>160</v>
      </c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7"/>
      <c r="N47" s="157"/>
      <c r="O47" s="157"/>
      <c r="P47" s="157"/>
      <c r="Q47" s="157"/>
      <c r="R47" s="157"/>
      <c r="S47" s="157"/>
      <c r="T47" s="157"/>
      <c r="U47" s="157">
        <v>16648</v>
      </c>
      <c r="V47" s="157">
        <v>25449</v>
      </c>
      <c r="W47" s="157">
        <v>31290</v>
      </c>
      <c r="X47" s="157">
        <v>156765</v>
      </c>
      <c r="Y47" s="157">
        <v>184910</v>
      </c>
      <c r="Z47" s="157">
        <v>181570</v>
      </c>
    </row>
    <row r="48" spans="2:26" s="168" customFormat="1" ht="12.75" x14ac:dyDescent="0.2">
      <c r="B48" s="154" t="s">
        <v>161</v>
      </c>
      <c r="C48" s="158">
        <v>224181</v>
      </c>
      <c r="D48" s="158">
        <v>214186</v>
      </c>
      <c r="E48" s="158" t="s">
        <v>360</v>
      </c>
      <c r="F48" s="158" t="s">
        <v>360</v>
      </c>
      <c r="G48" s="158" t="s">
        <v>360</v>
      </c>
      <c r="H48" s="158">
        <v>2147796</v>
      </c>
      <c r="I48" s="158">
        <v>2133148</v>
      </c>
      <c r="J48" s="158">
        <v>1968173</v>
      </c>
      <c r="K48" s="158">
        <v>1854093</v>
      </c>
      <c r="L48" s="158">
        <f t="shared" ref="L48:Z48" si="2">L46+L47</f>
        <v>3911139</v>
      </c>
      <c r="M48" s="158">
        <f t="shared" si="2"/>
        <v>3662763</v>
      </c>
      <c r="N48" s="158">
        <f t="shared" si="2"/>
        <v>3964520</v>
      </c>
      <c r="O48" s="158">
        <f t="shared" si="2"/>
        <v>3959805</v>
      </c>
      <c r="P48" s="158">
        <f t="shared" si="2"/>
        <v>5577738</v>
      </c>
      <c r="Q48" s="158">
        <f t="shared" si="2"/>
        <v>5259126</v>
      </c>
      <c r="R48" s="158">
        <f t="shared" si="2"/>
        <v>4882483</v>
      </c>
      <c r="S48" s="158">
        <f t="shared" si="2"/>
        <v>5601097</v>
      </c>
      <c r="T48" s="158">
        <f t="shared" si="2"/>
        <v>5605439</v>
      </c>
      <c r="U48" s="158">
        <f t="shared" si="2"/>
        <v>7539862</v>
      </c>
      <c r="V48" s="158">
        <f t="shared" si="2"/>
        <v>8829600</v>
      </c>
      <c r="W48" s="158">
        <f t="shared" si="2"/>
        <v>7844271</v>
      </c>
      <c r="X48" s="158">
        <f t="shared" si="2"/>
        <v>8868987</v>
      </c>
      <c r="Y48" s="158">
        <f t="shared" si="2"/>
        <v>8416042</v>
      </c>
      <c r="Z48" s="158">
        <f t="shared" si="2"/>
        <v>8203886</v>
      </c>
    </row>
    <row r="49" spans="2:26" s="168" customFormat="1" ht="12.75" x14ac:dyDescent="0.2">
      <c r="B49" s="159" t="s">
        <v>162</v>
      </c>
      <c r="C49" s="160">
        <v>2931187</v>
      </c>
      <c r="D49" s="294">
        <v>1706411</v>
      </c>
      <c r="E49" s="160">
        <v>1689097</v>
      </c>
      <c r="F49" s="160">
        <v>1692935</v>
      </c>
      <c r="G49" s="160">
        <v>1031924</v>
      </c>
      <c r="H49" s="160">
        <v>1053013</v>
      </c>
      <c r="I49" s="160">
        <v>1022938</v>
      </c>
      <c r="J49" s="160">
        <v>1045889</v>
      </c>
      <c r="K49" s="160">
        <v>1014000</v>
      </c>
      <c r="L49" s="160">
        <v>1043551</v>
      </c>
      <c r="M49" s="160">
        <v>1009743</v>
      </c>
      <c r="N49" s="155">
        <v>1036980</v>
      </c>
      <c r="O49" s="155">
        <v>999261</v>
      </c>
      <c r="P49" s="155">
        <v>0</v>
      </c>
      <c r="Q49" s="155">
        <v>0</v>
      </c>
      <c r="R49" s="155">
        <v>0</v>
      </c>
      <c r="S49" s="155">
        <v>428363</v>
      </c>
      <c r="T49" s="155">
        <v>407842</v>
      </c>
      <c r="U49" s="155">
        <v>392068</v>
      </c>
      <c r="V49" s="155">
        <v>371971</v>
      </c>
      <c r="W49" s="155">
        <v>1041440</v>
      </c>
      <c r="X49" s="155">
        <v>1079872</v>
      </c>
      <c r="Y49" s="155">
        <v>1148246</v>
      </c>
      <c r="Z49" s="155">
        <v>1214732</v>
      </c>
    </row>
    <row r="50" spans="2:26" s="168" customFormat="1" ht="13.5" thickBot="1" x14ac:dyDescent="0.25">
      <c r="B50" s="161" t="s">
        <v>163</v>
      </c>
      <c r="C50" s="162">
        <v>3155368</v>
      </c>
      <c r="D50" s="295">
        <v>1920597</v>
      </c>
      <c r="E50" s="162">
        <v>1689097</v>
      </c>
      <c r="F50" s="162">
        <v>1692935</v>
      </c>
      <c r="G50" s="162">
        <v>1031924</v>
      </c>
      <c r="H50" s="162">
        <v>3200809</v>
      </c>
      <c r="I50" s="162">
        <v>3156086</v>
      </c>
      <c r="J50" s="162">
        <v>3014062</v>
      </c>
      <c r="K50" s="162">
        <v>2868093</v>
      </c>
      <c r="L50" s="162">
        <f t="shared" ref="L50:Z50" si="3">L48+L49</f>
        <v>4954690</v>
      </c>
      <c r="M50" s="162">
        <f t="shared" si="3"/>
        <v>4672506</v>
      </c>
      <c r="N50" s="162">
        <f t="shared" si="3"/>
        <v>5001500</v>
      </c>
      <c r="O50" s="162">
        <f t="shared" si="3"/>
        <v>4959066</v>
      </c>
      <c r="P50" s="162">
        <f t="shared" si="3"/>
        <v>5577738</v>
      </c>
      <c r="Q50" s="162">
        <f t="shared" si="3"/>
        <v>5259126</v>
      </c>
      <c r="R50" s="162">
        <f t="shared" si="3"/>
        <v>4882483</v>
      </c>
      <c r="S50" s="162">
        <f t="shared" si="3"/>
        <v>6029460</v>
      </c>
      <c r="T50" s="162">
        <f t="shared" si="3"/>
        <v>6013281</v>
      </c>
      <c r="U50" s="162">
        <f t="shared" si="3"/>
        <v>7931930</v>
      </c>
      <c r="V50" s="162">
        <f t="shared" si="3"/>
        <v>9201571</v>
      </c>
      <c r="W50" s="162">
        <f t="shared" si="3"/>
        <v>8885711</v>
      </c>
      <c r="X50" s="162">
        <f t="shared" si="3"/>
        <v>9948859</v>
      </c>
      <c r="Y50" s="162">
        <f t="shared" si="3"/>
        <v>9564288</v>
      </c>
      <c r="Z50" s="162">
        <f t="shared" si="3"/>
        <v>9418618</v>
      </c>
    </row>
    <row r="51" spans="2:26" s="168" customFormat="1" ht="12" thickTop="1" x14ac:dyDescent="0.2">
      <c r="C51" s="169"/>
      <c r="E51" s="169"/>
    </row>
    <row r="52" spans="2:26" x14ac:dyDescent="0.25">
      <c r="B52" s="168"/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8"/>
      <c r="Y52" s="168"/>
    </row>
    <row r="53" spans="2:26" x14ac:dyDescent="0.25">
      <c r="B53" s="168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69"/>
      <c r="X53" s="168"/>
      <c r="Y53" s="168"/>
    </row>
    <row r="55" spans="2:26" x14ac:dyDescent="0.25">
      <c r="B55" s="149" t="s">
        <v>16</v>
      </c>
    </row>
    <row r="56" spans="2:26" x14ac:dyDescent="0.25">
      <c r="B56" s="150" t="s">
        <v>17</v>
      </c>
      <c r="C56" s="151">
        <v>2025</v>
      </c>
      <c r="D56" s="151" t="s">
        <v>146</v>
      </c>
      <c r="E56" s="151" t="s">
        <v>147</v>
      </c>
      <c r="F56" s="151" t="s">
        <v>22</v>
      </c>
      <c r="G56" s="151">
        <v>2024</v>
      </c>
      <c r="H56" s="152" t="s">
        <v>148</v>
      </c>
      <c r="I56" s="151" t="s">
        <v>149</v>
      </c>
      <c r="J56" s="151" t="s">
        <v>25</v>
      </c>
      <c r="K56" s="151">
        <v>2023</v>
      </c>
      <c r="L56" s="151" t="s">
        <v>150</v>
      </c>
      <c r="M56" s="152" t="s">
        <v>151</v>
      </c>
      <c r="N56" s="153" t="s">
        <v>29</v>
      </c>
      <c r="O56" s="153">
        <v>2022</v>
      </c>
      <c r="P56" s="151" t="s">
        <v>152</v>
      </c>
      <c r="Q56" s="152" t="s">
        <v>153</v>
      </c>
      <c r="R56" s="153" t="s">
        <v>33</v>
      </c>
      <c r="S56" s="153">
        <v>2021</v>
      </c>
      <c r="T56" s="151" t="s">
        <v>154</v>
      </c>
      <c r="U56" s="152" t="s">
        <v>155</v>
      </c>
      <c r="V56" s="153" t="s">
        <v>37</v>
      </c>
      <c r="W56" s="153">
        <v>2020</v>
      </c>
      <c r="X56" s="153" t="s">
        <v>156</v>
      </c>
      <c r="Y56" s="153" t="s">
        <v>157</v>
      </c>
      <c r="Z56" s="153" t="s">
        <v>158</v>
      </c>
    </row>
    <row r="57" spans="2:26" x14ac:dyDescent="0.25">
      <c r="B57" s="154" t="s">
        <v>164</v>
      </c>
      <c r="C57" s="156">
        <f>C50</f>
        <v>3155368</v>
      </c>
      <c r="D57" s="156">
        <v>1920597</v>
      </c>
      <c r="E57" s="156">
        <v>1689097</v>
      </c>
      <c r="F57" s="156">
        <v>1692935</v>
      </c>
      <c r="G57" s="156">
        <v>1031924</v>
      </c>
      <c r="H57" s="156">
        <v>3200809</v>
      </c>
      <c r="I57" s="156">
        <v>3156086</v>
      </c>
      <c r="J57" s="156">
        <v>3014062</v>
      </c>
      <c r="K57" s="156">
        <f t="shared" ref="K57:Z57" si="4">K50</f>
        <v>2868093</v>
      </c>
      <c r="L57" s="156">
        <f t="shared" si="4"/>
        <v>4954690</v>
      </c>
      <c r="M57" s="156">
        <f t="shared" si="4"/>
        <v>4672506</v>
      </c>
      <c r="N57" s="156">
        <f t="shared" si="4"/>
        <v>5001500</v>
      </c>
      <c r="O57" s="156">
        <f t="shared" si="4"/>
        <v>4959066</v>
      </c>
      <c r="P57" s="156">
        <f t="shared" si="4"/>
        <v>5577738</v>
      </c>
      <c r="Q57" s="156">
        <f t="shared" si="4"/>
        <v>5259126</v>
      </c>
      <c r="R57" s="156">
        <f t="shared" si="4"/>
        <v>4882483</v>
      </c>
      <c r="S57" s="156">
        <f t="shared" si="4"/>
        <v>6029460</v>
      </c>
      <c r="T57" s="156">
        <f t="shared" si="4"/>
        <v>6013281</v>
      </c>
      <c r="U57" s="156">
        <f t="shared" si="4"/>
        <v>7931930</v>
      </c>
      <c r="V57" s="156">
        <f t="shared" si="4"/>
        <v>9201571</v>
      </c>
      <c r="W57" s="156">
        <f t="shared" si="4"/>
        <v>8885711</v>
      </c>
      <c r="X57" s="156">
        <f t="shared" si="4"/>
        <v>9948859</v>
      </c>
      <c r="Y57" s="156">
        <f t="shared" si="4"/>
        <v>9564288</v>
      </c>
      <c r="Z57" s="156">
        <f t="shared" si="4"/>
        <v>9418618</v>
      </c>
    </row>
    <row r="58" spans="2:26" x14ac:dyDescent="0.25">
      <c r="B58" s="154" t="s">
        <v>165</v>
      </c>
      <c r="C58" s="163">
        <f>-'BP (Ativo)'!C11</f>
        <v>-226202</v>
      </c>
      <c r="D58" s="163">
        <v>-419808</v>
      </c>
      <c r="E58" s="163">
        <v>-259554</v>
      </c>
      <c r="F58" s="163">
        <v>-588012</v>
      </c>
      <c r="G58" s="163">
        <v>-233739</v>
      </c>
      <c r="H58" s="163">
        <v>-2135269</v>
      </c>
      <c r="I58" s="163">
        <v>-309091</v>
      </c>
      <c r="J58" s="163">
        <v>-199059</v>
      </c>
      <c r="K58" s="163">
        <f>-'BP (Ativo)'!K11</f>
        <v>-361954</v>
      </c>
      <c r="L58" s="163">
        <f>-'BP (Ativo)'!L11</f>
        <v>-530682</v>
      </c>
      <c r="M58" s="163">
        <f>-'BP (Ativo)'!M11</f>
        <v>-544277</v>
      </c>
      <c r="N58" s="163">
        <f>-'BP (Ativo)'!N11</f>
        <v>-325711</v>
      </c>
      <c r="O58" s="163">
        <f>-'BP (Ativo)'!O11</f>
        <v>-292980</v>
      </c>
      <c r="P58" s="163">
        <f>-'BP (Ativo)'!P11</f>
        <v>-598888</v>
      </c>
      <c r="Q58" s="163">
        <f>-'BP (Ativo)'!Q11</f>
        <v>-421321</v>
      </c>
      <c r="R58" s="163">
        <f>-'BP (Ativo)'!R11</f>
        <v>-342470</v>
      </c>
      <c r="S58" s="163">
        <f>-'BP (Ativo)'!S11</f>
        <v>-123071</v>
      </c>
      <c r="T58" s="163">
        <f>-'BP (Ativo)'!T11</f>
        <v>-160268</v>
      </c>
      <c r="U58" s="163">
        <f>-'BP (Ativo)'!U11</f>
        <v>-743809</v>
      </c>
      <c r="V58" s="163">
        <f>-'BP (Ativo)'!V11</f>
        <v>-550820</v>
      </c>
      <c r="W58" s="163">
        <f>-'BP (Ativo)'!W11</f>
        <v>-384397</v>
      </c>
      <c r="X58" s="163">
        <f>-'BP (Ativo)'!X11</f>
        <v>-296513</v>
      </c>
      <c r="Y58" s="163">
        <f>-'BP (Ativo)'!Y11</f>
        <v>-248567</v>
      </c>
      <c r="Z58" s="163">
        <f>-'BP (Ativo)'!Z11</f>
        <v>-346754</v>
      </c>
    </row>
    <row r="59" spans="2:26" x14ac:dyDescent="0.25">
      <c r="B59" s="154" t="s">
        <v>166</v>
      </c>
      <c r="C59" s="163">
        <f>-'BP (Ativo)'!C12</f>
        <v>-237689</v>
      </c>
      <c r="D59" s="163">
        <v>-502328</v>
      </c>
      <c r="E59" s="163">
        <v>-371464</v>
      </c>
      <c r="F59" s="163">
        <v>-790929</v>
      </c>
      <c r="G59" s="163">
        <v>-308827</v>
      </c>
      <c r="H59" s="163">
        <v>-1369422</v>
      </c>
      <c r="I59" s="163">
        <v>-849511</v>
      </c>
      <c r="J59" s="163">
        <v>-1053718</v>
      </c>
      <c r="K59" s="163">
        <f>-'BP (Ativo)'!K12-'BP (Ativo)'!K32</f>
        <v>-575564</v>
      </c>
      <c r="L59" s="163">
        <f>-'BP (Ativo)'!L12-'BP (Ativo)'!L32</f>
        <v>-1205707</v>
      </c>
      <c r="M59" s="163">
        <f>-'BP (Ativo)'!M12-'BP (Ativo)'!M32</f>
        <v>-753507</v>
      </c>
      <c r="N59" s="163">
        <f>-'BP (Ativo)'!N12-'BP (Ativo)'!N32</f>
        <v>-1296818</v>
      </c>
      <c r="O59" s="163">
        <f>-'BP (Ativo)'!O12-'BP (Ativo)'!O32</f>
        <v>-1357464</v>
      </c>
      <c r="P59" s="163">
        <f>-'BP (Ativo)'!P12-'BP (Ativo)'!P32</f>
        <v>-1584890</v>
      </c>
      <c r="Q59" s="163">
        <f>-'BP (Ativo)'!Q12-'BP (Ativo)'!Q32</f>
        <v>-1033526</v>
      </c>
      <c r="R59" s="163">
        <f>-'BP (Ativo)'!R12-'BP (Ativo)'!R32</f>
        <v>-807395</v>
      </c>
      <c r="S59" s="163">
        <f>-'BP (Ativo)'!S12-'BP (Ativo)'!S32</f>
        <v>-1137899</v>
      </c>
      <c r="T59" s="163">
        <f>-'BP (Ativo)'!T12-'BP (Ativo)'!T32</f>
        <v>-893460</v>
      </c>
      <c r="U59" s="163">
        <f>-'BP (Ativo)'!U12-'BP (Ativo)'!U32</f>
        <v>-1562745</v>
      </c>
      <c r="V59" s="163">
        <f>-'BP (Ativo)'!V12-'BP (Ativo)'!V32</f>
        <v>-1121788</v>
      </c>
      <c r="W59" s="163">
        <f>-'BP (Ativo)'!W12-'BP (Ativo)'!W32</f>
        <v>-1386762</v>
      </c>
      <c r="X59" s="163">
        <f>-'BP (Ativo)'!X12-'BP (Ativo)'!X32</f>
        <v>-1467085</v>
      </c>
      <c r="Y59" s="163">
        <f>-'BP (Ativo)'!Y12-'BP (Ativo)'!Y32</f>
        <v>-1112461</v>
      </c>
      <c r="Z59" s="163">
        <f>-'BP (Ativo)'!Z12-'BP (Ativo)'!Z32</f>
        <v>-510381</v>
      </c>
    </row>
    <row r="60" spans="2:26" x14ac:dyDescent="0.25">
      <c r="B60" s="167" t="s">
        <v>167</v>
      </c>
      <c r="C60" s="178">
        <f>-'BP (Passivo)'!C20</f>
        <v>-8508</v>
      </c>
      <c r="D60" s="178">
        <v>-10172</v>
      </c>
      <c r="E60" s="178" t="s">
        <v>58</v>
      </c>
      <c r="F60" s="178" t="s">
        <v>360</v>
      </c>
      <c r="G60" s="163" t="s">
        <v>360</v>
      </c>
      <c r="H60" s="163">
        <v>-499910</v>
      </c>
      <c r="I60" s="163">
        <v>-486625</v>
      </c>
      <c r="J60" s="163">
        <v>-410083</v>
      </c>
      <c r="K60" s="163">
        <v>-368051</v>
      </c>
      <c r="L60" s="163">
        <v>-336789</v>
      </c>
      <c r="M60" s="163">
        <v>-234362</v>
      </c>
      <c r="N60" s="166">
        <v>-599483</v>
      </c>
      <c r="O60" s="166">
        <v>-612208</v>
      </c>
      <c r="P60" s="166">
        <v>-721095</v>
      </c>
      <c r="Q60" s="166">
        <v>-846524</v>
      </c>
      <c r="R60" s="166">
        <v>-756399</v>
      </c>
      <c r="S60" s="166">
        <v>-1213046</v>
      </c>
      <c r="T60" s="166">
        <v>-1302639</v>
      </c>
      <c r="U60" s="166">
        <v>-1290704</v>
      </c>
      <c r="V60" s="166">
        <v>-2761582</v>
      </c>
      <c r="W60" s="166">
        <v>-2948930</v>
      </c>
      <c r="X60" s="166">
        <v>-3284142</v>
      </c>
      <c r="Y60" s="166">
        <v>-3281491</v>
      </c>
      <c r="Z60" s="166">
        <v>-3005184</v>
      </c>
    </row>
    <row r="61" spans="2:26" ht="15.75" thickBot="1" x14ac:dyDescent="0.3">
      <c r="B61" s="161" t="s">
        <v>168</v>
      </c>
      <c r="C61" s="164">
        <f>SUM(C57:C60)</f>
        <v>2682969</v>
      </c>
      <c r="D61" s="164">
        <v>988289</v>
      </c>
      <c r="E61" s="164">
        <v>1058079</v>
      </c>
      <c r="F61" s="164">
        <v>313994</v>
      </c>
      <c r="G61" s="164">
        <v>489358</v>
      </c>
      <c r="H61" s="164">
        <v>-803792</v>
      </c>
      <c r="I61" s="164">
        <v>1510859</v>
      </c>
      <c r="J61" s="164">
        <v>1351202</v>
      </c>
      <c r="K61" s="164">
        <f t="shared" ref="K61:Z61" si="5">SUM(K57:K60)</f>
        <v>1562524</v>
      </c>
      <c r="L61" s="164">
        <f t="shared" si="5"/>
        <v>2881512</v>
      </c>
      <c r="M61" s="164">
        <f t="shared" si="5"/>
        <v>3140360</v>
      </c>
      <c r="N61" s="164">
        <f t="shared" si="5"/>
        <v>2779488</v>
      </c>
      <c r="O61" s="164">
        <f t="shared" si="5"/>
        <v>2696414</v>
      </c>
      <c r="P61" s="164">
        <f t="shared" si="5"/>
        <v>2672865</v>
      </c>
      <c r="Q61" s="164">
        <f t="shared" si="5"/>
        <v>2957755</v>
      </c>
      <c r="R61" s="164">
        <f t="shared" si="5"/>
        <v>2976219</v>
      </c>
      <c r="S61" s="164">
        <f t="shared" si="5"/>
        <v>3555444</v>
      </c>
      <c r="T61" s="164">
        <f t="shared" si="5"/>
        <v>3656914</v>
      </c>
      <c r="U61" s="164">
        <f t="shared" si="5"/>
        <v>4334672</v>
      </c>
      <c r="V61" s="164">
        <f t="shared" si="5"/>
        <v>4767381</v>
      </c>
      <c r="W61" s="164">
        <f t="shared" si="5"/>
        <v>4165622</v>
      </c>
      <c r="X61" s="164">
        <f t="shared" si="5"/>
        <v>4901119</v>
      </c>
      <c r="Y61" s="164">
        <f t="shared" si="5"/>
        <v>4921769</v>
      </c>
      <c r="Z61" s="164">
        <f t="shared" si="5"/>
        <v>5556299</v>
      </c>
    </row>
    <row r="62" spans="2:26" ht="15.75" thickTop="1" x14ac:dyDescent="0.25"/>
    <row r="63" spans="2:26" x14ac:dyDescent="0.25">
      <c r="C63" s="169"/>
      <c r="D63" s="169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</row>
    <row r="64" spans="2:26" x14ac:dyDescent="0.25"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</row>
    <row r="65" spans="3:23" x14ac:dyDescent="0.25"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</row>
  </sheetData>
  <mergeCells count="6">
    <mergeCell ref="B4:H6"/>
    <mergeCell ref="B27:B28"/>
    <mergeCell ref="C27:C28"/>
    <mergeCell ref="E27:E28"/>
    <mergeCell ref="F27:H27"/>
    <mergeCell ref="D27:D28"/>
  </mergeCells>
  <conditionalFormatting sqref="B15:I23">
    <cfRule type="expression" dxfId="19" priority="6">
      <formula>MOD(ROW(),2)=0</formula>
    </cfRule>
  </conditionalFormatting>
  <conditionalFormatting sqref="B29:I40 B49">
    <cfRule type="expression" dxfId="18" priority="18">
      <formula>MOD(ROW(),2)=0</formula>
    </cfRule>
  </conditionalFormatting>
  <conditionalFormatting sqref="B46:Z48 C49:C50 E49:Z50 B50 B57:Z61">
    <cfRule type="expression" dxfId="17" priority="19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16"/>
  <dimension ref="B7:D27"/>
  <sheetViews>
    <sheetView showGridLines="0" showRowColHeaders="0" workbookViewId="0">
      <selection activeCell="B20" sqref="B20:C20"/>
    </sheetView>
  </sheetViews>
  <sheetFormatPr defaultColWidth="9.140625" defaultRowHeight="15" x14ac:dyDescent="0.25"/>
  <cols>
    <col min="1" max="1" width="13.7109375" style="22" customWidth="1"/>
    <col min="2" max="2" width="49.7109375" style="22" customWidth="1"/>
    <col min="3" max="4" width="22.28515625" style="22" customWidth="1"/>
    <col min="5" max="5" width="18.42578125" style="22" customWidth="1"/>
    <col min="6" max="7" width="9.140625" style="22" customWidth="1"/>
    <col min="8" max="16384" width="9.140625" style="22"/>
  </cols>
  <sheetData>
    <row r="7" spans="2:4" x14ac:dyDescent="0.25">
      <c r="B7" s="6" t="s">
        <v>169</v>
      </c>
      <c r="C7" s="3"/>
      <c r="D7" s="3"/>
    </row>
    <row r="8" spans="2:4" x14ac:dyDescent="0.25">
      <c r="B8" s="366" t="s">
        <v>170</v>
      </c>
      <c r="C8" s="25" t="s">
        <v>171</v>
      </c>
    </row>
    <row r="9" spans="2:4" ht="21.6" customHeight="1" x14ac:dyDescent="0.25">
      <c r="B9" s="366"/>
      <c r="C9" s="25">
        <v>2025</v>
      </c>
    </row>
    <row r="10" spans="2:4" ht="17.45" customHeight="1" x14ac:dyDescent="0.25">
      <c r="B10" s="19" t="s">
        <v>172</v>
      </c>
      <c r="C10" s="27">
        <v>411</v>
      </c>
    </row>
    <row r="11" spans="2:4" ht="17.45" customHeight="1" x14ac:dyDescent="0.25">
      <c r="B11" s="23"/>
      <c r="C11" s="28"/>
    </row>
    <row r="12" spans="2:4" ht="17.45" customHeight="1" x14ac:dyDescent="0.25">
      <c r="B12" s="19" t="s">
        <v>173</v>
      </c>
      <c r="C12" s="27">
        <v>461</v>
      </c>
    </row>
    <row r="13" spans="2:4" ht="17.45" customHeight="1" x14ac:dyDescent="0.25">
      <c r="B13" s="23"/>
      <c r="C13" s="28"/>
    </row>
    <row r="14" spans="2:4" ht="17.45" customHeight="1" x14ac:dyDescent="0.25">
      <c r="B14" s="19" t="s">
        <v>174</v>
      </c>
      <c r="C14" s="27">
        <v>5076</v>
      </c>
    </row>
    <row r="15" spans="2:4" ht="17.45" customHeight="1" x14ac:dyDescent="0.25">
      <c r="B15" s="23"/>
      <c r="C15" s="28"/>
    </row>
    <row r="16" spans="2:4" ht="17.45" customHeight="1" x14ac:dyDescent="0.25">
      <c r="B16" s="24" t="s">
        <v>175</v>
      </c>
      <c r="C16" s="26">
        <v>680</v>
      </c>
    </row>
    <row r="17" spans="2:3" ht="17.45" customHeight="1" x14ac:dyDescent="0.25">
      <c r="B17" s="23" t="s">
        <v>176</v>
      </c>
      <c r="C17" s="55">
        <v>314</v>
      </c>
    </row>
    <row r="18" spans="2:3" ht="17.45" customHeight="1" x14ac:dyDescent="0.25">
      <c r="B18" s="23" t="s">
        <v>177</v>
      </c>
      <c r="C18" s="55">
        <v>361</v>
      </c>
    </row>
    <row r="19" spans="2:3" ht="17.45" customHeight="1" x14ac:dyDescent="0.25">
      <c r="B19" s="19" t="s">
        <v>100</v>
      </c>
      <c r="C19" s="26">
        <v>6628</v>
      </c>
    </row>
    <row r="20" spans="2:3" ht="17.45" customHeight="1" x14ac:dyDescent="0.25">
      <c r="B20" s="284"/>
      <c r="C20" s="284"/>
    </row>
    <row r="21" spans="2:3" ht="23.25" x14ac:dyDescent="0.35">
      <c r="B21" s="94" t="s">
        <v>178</v>
      </c>
    </row>
    <row r="22" spans="2:3" ht="23.25" x14ac:dyDescent="0.35">
      <c r="B22" s="94"/>
    </row>
    <row r="24" spans="2:3" hidden="1" x14ac:dyDescent="0.25"/>
    <row r="25" spans="2:3" hidden="1" x14ac:dyDescent="0.25"/>
    <row r="26" spans="2:3" hidden="1" x14ac:dyDescent="0.25"/>
    <row r="27" spans="2:3" hidden="1" x14ac:dyDescent="0.25"/>
  </sheetData>
  <mergeCells count="1">
    <mergeCell ref="B8:B9"/>
  </mergeCells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17"/>
  <dimension ref="A6:Z53"/>
  <sheetViews>
    <sheetView showGridLines="0" zoomScale="55" zoomScaleNormal="55" workbookViewId="0">
      <selection activeCell="B49" sqref="B49:H58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9.140625" defaultRowHeight="15" x14ac:dyDescent="0.25"/>
  <cols>
    <col min="1" max="1" width="9.85546875" customWidth="1"/>
    <col min="2" max="2" width="62.28515625" customWidth="1"/>
    <col min="3" max="3" width="24.85546875" customWidth="1"/>
    <col min="4" max="4" width="16.140625" customWidth="1"/>
    <col min="5" max="5" width="19.85546875" customWidth="1"/>
    <col min="6" max="6" width="17.140625" customWidth="1"/>
    <col min="7" max="25" width="13.28515625" customWidth="1"/>
    <col min="16384" max="16384" width="10.42578125" customWidth="1"/>
  </cols>
  <sheetData>
    <row r="6" spans="1:26" x14ac:dyDescent="0.25">
      <c r="B6" s="354"/>
      <c r="C6" s="354"/>
      <c r="D6" s="354"/>
      <c r="E6" s="354"/>
      <c r="F6" s="354"/>
      <c r="G6" s="367"/>
      <c r="H6" s="367"/>
      <c r="I6" s="367"/>
      <c r="J6" s="367"/>
    </row>
    <row r="7" spans="1:26" x14ac:dyDescent="0.25">
      <c r="B7" s="367"/>
      <c r="C7" s="367"/>
      <c r="D7" s="367"/>
      <c r="E7" s="367"/>
      <c r="F7" s="367"/>
      <c r="G7" s="367"/>
      <c r="H7" s="367"/>
      <c r="I7" s="367"/>
      <c r="J7" s="367"/>
    </row>
    <row r="8" spans="1:26" x14ac:dyDescent="0.25">
      <c r="B8" s="6" t="s">
        <v>16</v>
      </c>
      <c r="C8" s="6"/>
      <c r="D8" s="6"/>
      <c r="E8" s="6"/>
      <c r="F8" s="6"/>
      <c r="G8" s="2"/>
      <c r="H8" s="2"/>
      <c r="I8" s="2"/>
      <c r="J8" s="2"/>
    </row>
    <row r="9" spans="1:26" x14ac:dyDescent="0.25">
      <c r="B9" s="68"/>
      <c r="C9" s="220">
        <v>2025</v>
      </c>
      <c r="D9" s="220" t="s">
        <v>146</v>
      </c>
      <c r="E9" s="138" t="s">
        <v>147</v>
      </c>
      <c r="F9" s="138" t="s">
        <v>22</v>
      </c>
      <c r="G9" s="138">
        <v>2024</v>
      </c>
      <c r="H9" s="138" t="s">
        <v>148</v>
      </c>
      <c r="I9" s="98" t="s">
        <v>149</v>
      </c>
      <c r="J9" s="98" t="s">
        <v>25</v>
      </c>
      <c r="K9" s="72">
        <v>2023</v>
      </c>
      <c r="L9" s="138" t="s">
        <v>150</v>
      </c>
      <c r="M9" s="115" t="s">
        <v>151</v>
      </c>
      <c r="N9" s="72" t="s">
        <v>29</v>
      </c>
      <c r="O9" s="72">
        <v>2022</v>
      </c>
      <c r="P9" s="138" t="s">
        <v>152</v>
      </c>
      <c r="Q9" s="115" t="s">
        <v>153</v>
      </c>
      <c r="R9" s="72" t="s">
        <v>33</v>
      </c>
      <c r="S9" s="72">
        <v>2021</v>
      </c>
      <c r="T9" s="138" t="s">
        <v>154</v>
      </c>
      <c r="U9" s="115" t="s">
        <v>155</v>
      </c>
      <c r="V9" s="72" t="s">
        <v>37</v>
      </c>
      <c r="W9" s="72">
        <v>2020</v>
      </c>
      <c r="X9" s="72" t="s">
        <v>156</v>
      </c>
      <c r="Y9" s="72" t="s">
        <v>157</v>
      </c>
      <c r="Z9" s="72" t="s">
        <v>158</v>
      </c>
    </row>
    <row r="10" spans="1:26" x14ac:dyDescent="0.25">
      <c r="B10" s="21" t="s">
        <v>179</v>
      </c>
      <c r="C10" s="21"/>
      <c r="D10" s="221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</row>
    <row r="11" spans="1:26" x14ac:dyDescent="0.25">
      <c r="A11" s="195"/>
      <c r="B11" s="30" t="s">
        <v>180</v>
      </c>
      <c r="C11" s="222">
        <v>226202</v>
      </c>
      <c r="D11" s="222">
        <v>419808</v>
      </c>
      <c r="E11" s="79">
        <v>259554</v>
      </c>
      <c r="F11" s="79">
        <v>588012</v>
      </c>
      <c r="G11" s="79">
        <v>233739</v>
      </c>
      <c r="H11" s="79">
        <v>2135269</v>
      </c>
      <c r="I11" s="79">
        <v>309091</v>
      </c>
      <c r="J11" s="79">
        <v>199059</v>
      </c>
      <c r="K11" s="79">
        <v>361954</v>
      </c>
      <c r="L11" s="79">
        <v>530682</v>
      </c>
      <c r="M11" s="79">
        <v>544277</v>
      </c>
      <c r="N11" s="79">
        <v>325711</v>
      </c>
      <c r="O11" s="79">
        <v>292980</v>
      </c>
      <c r="P11" s="79">
        <v>598888</v>
      </c>
      <c r="Q11" s="79">
        <v>421321</v>
      </c>
      <c r="R11" s="79">
        <v>342470</v>
      </c>
      <c r="S11" s="79">
        <v>123071</v>
      </c>
      <c r="T11" s="79">
        <v>160268</v>
      </c>
      <c r="U11" s="79">
        <v>743809</v>
      </c>
      <c r="V11" s="79">
        <v>550820</v>
      </c>
      <c r="W11" s="79">
        <v>384397</v>
      </c>
      <c r="X11" s="79">
        <v>296513</v>
      </c>
      <c r="Y11" s="79">
        <v>248567</v>
      </c>
      <c r="Z11" s="79">
        <v>346754</v>
      </c>
    </row>
    <row r="12" spans="1:26" x14ac:dyDescent="0.25">
      <c r="A12" s="195"/>
      <c r="B12" s="30" t="s">
        <v>181</v>
      </c>
      <c r="C12" s="222">
        <v>237689</v>
      </c>
      <c r="D12" s="222">
        <v>502328</v>
      </c>
      <c r="E12" s="79">
        <v>354177</v>
      </c>
      <c r="F12" s="79">
        <v>762786</v>
      </c>
      <c r="G12" s="79">
        <v>224298</v>
      </c>
      <c r="H12" s="79">
        <v>1296180</v>
      </c>
      <c r="I12" s="79">
        <v>803231</v>
      </c>
      <c r="J12" s="79">
        <v>1016027</v>
      </c>
      <c r="K12" s="79">
        <v>575564</v>
      </c>
      <c r="L12" s="79">
        <v>1205707</v>
      </c>
      <c r="M12" s="79">
        <v>750986</v>
      </c>
      <c r="N12" s="79">
        <v>1290745</v>
      </c>
      <c r="O12" s="79">
        <v>1352359</v>
      </c>
      <c r="P12" s="79">
        <v>1579284</v>
      </c>
      <c r="Q12" s="79">
        <v>1016395</v>
      </c>
      <c r="R12" s="79">
        <v>675397</v>
      </c>
      <c r="S12" s="79">
        <v>943789</v>
      </c>
      <c r="T12" s="79">
        <v>692042</v>
      </c>
      <c r="U12" s="79">
        <v>1252198</v>
      </c>
      <c r="V12" s="79">
        <v>884822</v>
      </c>
      <c r="W12" s="79">
        <v>1132281</v>
      </c>
      <c r="X12" s="79">
        <v>1323867</v>
      </c>
      <c r="Y12" s="79">
        <v>1033279</v>
      </c>
      <c r="Z12" s="79">
        <v>472497</v>
      </c>
    </row>
    <row r="13" spans="1:26" x14ac:dyDescent="0.25">
      <c r="A13" s="195"/>
      <c r="B13" s="30" t="s">
        <v>182</v>
      </c>
      <c r="C13" s="222">
        <v>670112</v>
      </c>
      <c r="D13" s="222">
        <v>625674</v>
      </c>
      <c r="E13" s="79">
        <v>560867</v>
      </c>
      <c r="F13" s="79">
        <v>599156</v>
      </c>
      <c r="G13" s="79">
        <v>551131</v>
      </c>
      <c r="H13" s="79">
        <v>508774</v>
      </c>
      <c r="I13" s="79">
        <v>453897</v>
      </c>
      <c r="J13" s="79">
        <v>497110</v>
      </c>
      <c r="K13" s="79">
        <v>654596</v>
      </c>
      <c r="L13" s="79">
        <v>567903</v>
      </c>
      <c r="M13" s="79">
        <v>561777</v>
      </c>
      <c r="N13" s="79">
        <v>859249</v>
      </c>
      <c r="O13" s="79">
        <v>982643</v>
      </c>
      <c r="P13" s="79">
        <v>908487</v>
      </c>
      <c r="Q13" s="79">
        <v>821482</v>
      </c>
      <c r="R13" s="79">
        <v>873591</v>
      </c>
      <c r="S13" s="79">
        <v>681255</v>
      </c>
      <c r="T13" s="79">
        <v>952245</v>
      </c>
      <c r="U13" s="79">
        <v>727741</v>
      </c>
      <c r="V13" s="79">
        <v>815991</v>
      </c>
      <c r="W13" s="79">
        <v>910455</v>
      </c>
      <c r="X13" s="79">
        <v>993596</v>
      </c>
      <c r="Y13" s="79">
        <v>840000</v>
      </c>
      <c r="Z13" s="79">
        <v>905239</v>
      </c>
    </row>
    <row r="14" spans="1:26" x14ac:dyDescent="0.25">
      <c r="A14" s="195"/>
      <c r="B14" s="30" t="s">
        <v>183</v>
      </c>
      <c r="C14" s="222">
        <v>134401</v>
      </c>
      <c r="D14" s="222">
        <v>140758</v>
      </c>
      <c r="E14" s="79">
        <v>139468</v>
      </c>
      <c r="F14" s="79">
        <v>146682</v>
      </c>
      <c r="G14" s="79">
        <v>142400</v>
      </c>
      <c r="H14" s="79">
        <v>136126</v>
      </c>
      <c r="I14" s="79">
        <v>124418</v>
      </c>
      <c r="J14" s="79">
        <v>137236</v>
      </c>
      <c r="K14" s="79">
        <v>135302</v>
      </c>
      <c r="L14" s="79">
        <v>130018</v>
      </c>
      <c r="M14" s="79">
        <v>111996</v>
      </c>
      <c r="N14" s="79">
        <v>104797</v>
      </c>
      <c r="O14" s="79">
        <v>112706</v>
      </c>
      <c r="P14" s="79">
        <v>114238</v>
      </c>
      <c r="Q14" s="79">
        <v>104256</v>
      </c>
      <c r="R14" s="79">
        <v>93273</v>
      </c>
      <c r="S14" s="79">
        <v>113324</v>
      </c>
      <c r="T14" s="79">
        <v>94151</v>
      </c>
      <c r="U14" s="79">
        <v>111204</v>
      </c>
      <c r="V14" s="79">
        <v>109969</v>
      </c>
      <c r="W14" s="79">
        <v>109908</v>
      </c>
      <c r="X14" s="79">
        <v>114249</v>
      </c>
      <c r="Y14" s="79">
        <v>92393</v>
      </c>
      <c r="Z14" s="79">
        <v>94229</v>
      </c>
    </row>
    <row r="15" spans="1:26" x14ac:dyDescent="0.25">
      <c r="A15" s="195"/>
      <c r="B15" s="30" t="s">
        <v>184</v>
      </c>
      <c r="C15" s="222">
        <v>55934</v>
      </c>
      <c r="D15" s="222">
        <v>38654</v>
      </c>
      <c r="E15" s="79">
        <v>34355</v>
      </c>
      <c r="F15" s="79">
        <v>34934</v>
      </c>
      <c r="G15" s="79">
        <v>33696</v>
      </c>
      <c r="H15" s="79">
        <v>35933</v>
      </c>
      <c r="I15" s="79">
        <v>36908</v>
      </c>
      <c r="J15" s="79">
        <v>38938</v>
      </c>
      <c r="K15" s="79">
        <v>44609</v>
      </c>
      <c r="L15" s="79">
        <v>39308</v>
      </c>
      <c r="M15" s="79">
        <v>41939</v>
      </c>
      <c r="N15" s="79">
        <v>40715</v>
      </c>
      <c r="O15" s="79">
        <v>51896</v>
      </c>
      <c r="P15" s="79">
        <v>61622</v>
      </c>
      <c r="Q15" s="79">
        <v>30362</v>
      </c>
      <c r="R15" s="79">
        <v>29424</v>
      </c>
      <c r="S15" s="79">
        <v>31874</v>
      </c>
      <c r="T15" s="79">
        <v>35566</v>
      </c>
      <c r="U15" s="79">
        <v>162725</v>
      </c>
      <c r="V15" s="79">
        <v>234598</v>
      </c>
      <c r="W15" s="79">
        <v>347801</v>
      </c>
      <c r="X15" s="79">
        <v>531145</v>
      </c>
      <c r="Y15" s="79">
        <v>396758</v>
      </c>
      <c r="Z15" s="79">
        <v>53104</v>
      </c>
    </row>
    <row r="16" spans="1:26" x14ac:dyDescent="0.25">
      <c r="A16" s="195"/>
      <c r="B16" s="30" t="s">
        <v>185</v>
      </c>
      <c r="C16" s="222">
        <v>118761</v>
      </c>
      <c r="D16" s="222">
        <v>40046</v>
      </c>
      <c r="E16" s="79">
        <v>18161</v>
      </c>
      <c r="F16" s="79">
        <v>6933</v>
      </c>
      <c r="G16" s="79">
        <v>6080</v>
      </c>
      <c r="H16" s="79">
        <v>731</v>
      </c>
      <c r="I16" s="79">
        <v>6830</v>
      </c>
      <c r="J16" s="79">
        <v>228495</v>
      </c>
      <c r="K16" s="79">
        <v>427108</v>
      </c>
      <c r="L16" s="79">
        <v>629107</v>
      </c>
      <c r="M16" s="79">
        <v>768437</v>
      </c>
      <c r="N16" s="79">
        <v>742261</v>
      </c>
      <c r="O16" s="79">
        <v>774649</v>
      </c>
      <c r="P16" s="79">
        <v>775254</v>
      </c>
      <c r="Q16" s="79">
        <v>772816</v>
      </c>
      <c r="R16" s="79">
        <v>423790</v>
      </c>
      <c r="S16" s="79">
        <v>652515</v>
      </c>
      <c r="T16" s="79">
        <v>657047</v>
      </c>
      <c r="U16" s="79">
        <v>323172</v>
      </c>
      <c r="V16" s="79">
        <v>469531</v>
      </c>
      <c r="W16" s="79">
        <v>467700</v>
      </c>
      <c r="X16" s="79">
        <v>408806</v>
      </c>
      <c r="Y16" s="79">
        <v>406004</v>
      </c>
      <c r="Z16" s="79">
        <v>370127</v>
      </c>
    </row>
    <row r="17" spans="1:26" ht="15" customHeight="1" x14ac:dyDescent="0.25">
      <c r="A17" s="195"/>
      <c r="B17" s="30" t="s">
        <v>186</v>
      </c>
      <c r="C17" s="222">
        <v>3345</v>
      </c>
      <c r="D17" s="222" t="s">
        <v>55</v>
      </c>
      <c r="E17" s="79">
        <v>3964</v>
      </c>
      <c r="F17" s="79">
        <v>9609</v>
      </c>
      <c r="G17" s="79">
        <v>38</v>
      </c>
      <c r="H17" s="79">
        <v>38</v>
      </c>
      <c r="I17" s="79">
        <v>55996</v>
      </c>
      <c r="J17" s="79">
        <v>88246</v>
      </c>
      <c r="K17" s="79">
        <v>0</v>
      </c>
      <c r="L17" s="79">
        <v>68464</v>
      </c>
      <c r="M17" s="79">
        <v>68464</v>
      </c>
      <c r="N17" s="79">
        <v>151829</v>
      </c>
      <c r="O17" s="79">
        <v>140250</v>
      </c>
      <c r="P17" s="79" t="s">
        <v>55</v>
      </c>
      <c r="Q17" s="79">
        <v>125140</v>
      </c>
      <c r="R17" s="79">
        <v>127151</v>
      </c>
      <c r="S17" s="79">
        <v>232098</v>
      </c>
      <c r="T17" s="79">
        <v>16078</v>
      </c>
      <c r="U17" s="79">
        <v>40028</v>
      </c>
      <c r="V17" s="79">
        <v>137170</v>
      </c>
      <c r="W17" s="79">
        <v>117110</v>
      </c>
      <c r="X17" s="79">
        <v>13047</v>
      </c>
      <c r="Y17" s="79">
        <v>26192</v>
      </c>
      <c r="Z17" s="79">
        <v>115104</v>
      </c>
    </row>
    <row r="18" spans="1:26" x14ac:dyDescent="0.25">
      <c r="A18" s="195"/>
      <c r="B18" s="30" t="s">
        <v>187</v>
      </c>
      <c r="C18" s="222">
        <v>346505</v>
      </c>
      <c r="D18" s="222">
        <v>345230</v>
      </c>
      <c r="E18" s="79">
        <v>344280</v>
      </c>
      <c r="F18" s="79">
        <v>336807</v>
      </c>
      <c r="G18" s="79">
        <v>330427</v>
      </c>
      <c r="H18" s="79">
        <v>327904</v>
      </c>
      <c r="I18" s="79">
        <v>326934</v>
      </c>
      <c r="J18" s="79">
        <v>325711</v>
      </c>
      <c r="K18" s="79">
        <v>320444</v>
      </c>
      <c r="L18" s="79">
        <v>318949</v>
      </c>
      <c r="M18" s="79">
        <v>318616</v>
      </c>
      <c r="N18" s="79">
        <v>314504</v>
      </c>
      <c r="O18" s="79">
        <v>309347</v>
      </c>
      <c r="P18" s="79">
        <v>308010</v>
      </c>
      <c r="Q18" s="79">
        <v>306865</v>
      </c>
      <c r="R18" s="79">
        <v>291879</v>
      </c>
      <c r="S18" s="79">
        <v>283233</v>
      </c>
      <c r="T18" s="79">
        <v>277322</v>
      </c>
      <c r="U18" s="79">
        <v>274645</v>
      </c>
      <c r="V18" s="79">
        <v>265354</v>
      </c>
      <c r="W18" s="79">
        <v>258588</v>
      </c>
      <c r="X18" s="79">
        <v>580988</v>
      </c>
      <c r="Y18" s="79">
        <v>582067</v>
      </c>
      <c r="Z18" s="79">
        <v>444197</v>
      </c>
    </row>
    <row r="19" spans="1:26" x14ac:dyDescent="0.25">
      <c r="A19" s="195"/>
      <c r="B19" s="30" t="s">
        <v>188</v>
      </c>
      <c r="C19" s="222">
        <v>1106077</v>
      </c>
      <c r="D19" s="222">
        <v>1115173</v>
      </c>
      <c r="E19" s="79">
        <v>1100756</v>
      </c>
      <c r="F19" s="79">
        <v>1170263</v>
      </c>
      <c r="G19" s="79">
        <v>1131035</v>
      </c>
      <c r="H19" s="79">
        <v>1120601</v>
      </c>
      <c r="I19" s="79">
        <v>880355</v>
      </c>
      <c r="J19" s="79">
        <v>851637</v>
      </c>
      <c r="K19" s="79">
        <v>841371</v>
      </c>
      <c r="L19" s="79">
        <v>822987</v>
      </c>
      <c r="M19" s="79">
        <v>778237</v>
      </c>
      <c r="N19" s="79">
        <v>750951</v>
      </c>
      <c r="O19" s="79">
        <v>720032</v>
      </c>
      <c r="P19" s="79">
        <v>696010</v>
      </c>
      <c r="Q19" s="79">
        <v>667666</v>
      </c>
      <c r="R19" s="79">
        <v>630635</v>
      </c>
      <c r="S19" s="79">
        <v>592337</v>
      </c>
      <c r="T19" s="79">
        <v>533400</v>
      </c>
      <c r="U19" s="79">
        <v>514731</v>
      </c>
      <c r="V19" s="79">
        <v>751918</v>
      </c>
      <c r="W19" s="79">
        <v>718430</v>
      </c>
      <c r="X19" s="79">
        <v>229394</v>
      </c>
      <c r="Y19" s="79">
        <v>159016</v>
      </c>
      <c r="Z19" s="79">
        <v>166220</v>
      </c>
    </row>
    <row r="20" spans="1:26" x14ac:dyDescent="0.25">
      <c r="B20" s="30" t="s">
        <v>189</v>
      </c>
      <c r="C20" s="222">
        <v>0</v>
      </c>
      <c r="D20" s="222">
        <v>0</v>
      </c>
      <c r="E20" s="79">
        <v>0</v>
      </c>
      <c r="F20" s="79">
        <v>0</v>
      </c>
      <c r="G20" s="79">
        <v>0</v>
      </c>
      <c r="H20" s="79" t="s">
        <v>55</v>
      </c>
      <c r="I20" s="79" t="s">
        <v>55</v>
      </c>
      <c r="J20" s="79" t="s">
        <v>55</v>
      </c>
      <c r="K20" s="79" t="s">
        <v>55</v>
      </c>
      <c r="L20" s="79" t="s">
        <v>55</v>
      </c>
      <c r="M20" s="79" t="s">
        <v>55</v>
      </c>
      <c r="N20" s="79" t="s">
        <v>55</v>
      </c>
      <c r="O20" s="79" t="s">
        <v>55</v>
      </c>
      <c r="P20" s="79" t="s">
        <v>55</v>
      </c>
      <c r="Q20" s="79" t="s">
        <v>55</v>
      </c>
      <c r="R20" s="79" t="s">
        <v>55</v>
      </c>
      <c r="S20" s="79" t="s">
        <v>55</v>
      </c>
      <c r="T20" s="79" t="s">
        <v>55</v>
      </c>
      <c r="U20" s="79" t="s">
        <v>55</v>
      </c>
      <c r="V20" s="79" t="s">
        <v>55</v>
      </c>
      <c r="W20" s="79" t="s">
        <v>55</v>
      </c>
      <c r="X20" s="79" t="s">
        <v>55</v>
      </c>
      <c r="Y20" s="79" t="s">
        <v>55</v>
      </c>
      <c r="Z20" s="79">
        <v>30116</v>
      </c>
    </row>
    <row r="21" spans="1:26" x14ac:dyDescent="0.25">
      <c r="B21" s="30" t="s">
        <v>190</v>
      </c>
      <c r="C21" s="222">
        <v>0</v>
      </c>
      <c r="D21" s="222">
        <v>0</v>
      </c>
      <c r="E21" s="79">
        <v>0</v>
      </c>
      <c r="F21" s="79">
        <v>0</v>
      </c>
      <c r="G21" s="79">
        <v>0</v>
      </c>
      <c r="H21" s="79" t="s">
        <v>55</v>
      </c>
      <c r="I21" s="79" t="s">
        <v>55</v>
      </c>
      <c r="J21" s="79" t="s">
        <v>55</v>
      </c>
      <c r="K21" s="79" t="s">
        <v>55</v>
      </c>
      <c r="L21" s="79" t="s">
        <v>55</v>
      </c>
      <c r="M21" s="79" t="s">
        <v>55</v>
      </c>
      <c r="N21" s="79" t="s">
        <v>55</v>
      </c>
      <c r="O21" s="79" t="s">
        <v>55</v>
      </c>
      <c r="P21" s="79" t="s">
        <v>55</v>
      </c>
      <c r="Q21" s="79" t="s">
        <v>55</v>
      </c>
      <c r="R21" s="79" t="s">
        <v>55</v>
      </c>
      <c r="S21" s="79" t="s">
        <v>55</v>
      </c>
      <c r="T21" s="79" t="s">
        <v>55</v>
      </c>
      <c r="U21" s="79" t="s">
        <v>55</v>
      </c>
      <c r="V21" s="79" t="s">
        <v>55</v>
      </c>
      <c r="W21" s="79" t="s">
        <v>55</v>
      </c>
      <c r="X21" s="79" t="s">
        <v>55</v>
      </c>
      <c r="Y21" s="79" t="s">
        <v>55</v>
      </c>
      <c r="Z21" s="79">
        <v>16813</v>
      </c>
    </row>
    <row r="22" spans="1:26" x14ac:dyDescent="0.25">
      <c r="B22" s="30" t="s">
        <v>191</v>
      </c>
      <c r="C22" s="222">
        <v>0</v>
      </c>
      <c r="D22" s="222">
        <v>0</v>
      </c>
      <c r="E22" s="79"/>
      <c r="F22" s="79">
        <v>0</v>
      </c>
      <c r="G22" s="79">
        <v>0</v>
      </c>
      <c r="H22" s="79">
        <v>499910</v>
      </c>
      <c r="I22" s="79">
        <v>486625</v>
      </c>
      <c r="J22" s="79">
        <v>410083</v>
      </c>
      <c r="K22" s="79">
        <v>368051</v>
      </c>
      <c r="L22" s="79" t="s">
        <v>55</v>
      </c>
      <c r="M22" s="79" t="s">
        <v>55</v>
      </c>
      <c r="N22" s="79" t="s">
        <v>55</v>
      </c>
      <c r="O22" s="79">
        <v>0</v>
      </c>
      <c r="P22" s="79">
        <v>68609</v>
      </c>
      <c r="Q22" s="79" t="s">
        <v>55</v>
      </c>
      <c r="R22" s="79" t="s">
        <v>55</v>
      </c>
      <c r="S22" s="79" t="s">
        <v>55</v>
      </c>
      <c r="T22" s="79">
        <v>152802</v>
      </c>
      <c r="U22" s="79">
        <v>160784</v>
      </c>
      <c r="V22" s="79">
        <v>512050</v>
      </c>
      <c r="W22" s="79">
        <v>522579</v>
      </c>
      <c r="X22" s="79">
        <v>619119</v>
      </c>
      <c r="Y22" s="79">
        <v>589555</v>
      </c>
      <c r="Z22" s="79">
        <v>485006</v>
      </c>
    </row>
    <row r="23" spans="1:26" x14ac:dyDescent="0.25">
      <c r="A23" s="195"/>
      <c r="B23" s="30" t="s">
        <v>192</v>
      </c>
      <c r="C23" s="223">
        <v>264278</v>
      </c>
      <c r="D23" s="223">
        <v>186852</v>
      </c>
      <c r="E23" s="80">
        <v>175531</v>
      </c>
      <c r="F23" s="80">
        <v>164944</v>
      </c>
      <c r="G23" s="80">
        <v>139999</v>
      </c>
      <c r="H23" s="80">
        <v>129584</v>
      </c>
      <c r="I23" s="80">
        <v>119618</v>
      </c>
      <c r="J23" s="80">
        <v>121547</v>
      </c>
      <c r="K23" s="80">
        <v>115810</v>
      </c>
      <c r="L23" s="80">
        <v>359581</v>
      </c>
      <c r="M23" s="80">
        <v>347941</v>
      </c>
      <c r="N23" s="80">
        <v>302682</v>
      </c>
      <c r="O23" s="80">
        <v>260733</v>
      </c>
      <c r="P23" s="80">
        <v>214656</v>
      </c>
      <c r="Q23" s="80">
        <v>92375</v>
      </c>
      <c r="R23" s="80">
        <v>122568</v>
      </c>
      <c r="S23" s="80">
        <v>79924</v>
      </c>
      <c r="T23" s="80">
        <v>101918</v>
      </c>
      <c r="U23" s="80">
        <v>283196</v>
      </c>
      <c r="V23" s="80">
        <v>139780</v>
      </c>
      <c r="W23" s="80">
        <v>134942</v>
      </c>
      <c r="X23" s="80">
        <v>137364</v>
      </c>
      <c r="Y23" s="80">
        <v>130219</v>
      </c>
      <c r="Z23" s="80">
        <v>107510</v>
      </c>
    </row>
    <row r="24" spans="1:26" x14ac:dyDescent="0.25">
      <c r="B24" s="30"/>
      <c r="C24" s="224">
        <v>3163304</v>
      </c>
      <c r="D24" s="224">
        <v>3414523</v>
      </c>
      <c r="E24" s="81">
        <f>SUM(E11:E23)</f>
        <v>2991113</v>
      </c>
      <c r="F24" s="81">
        <v>3820126</v>
      </c>
      <c r="G24" s="81">
        <v>2792843</v>
      </c>
      <c r="H24" s="81">
        <v>6191050</v>
      </c>
      <c r="I24" s="81">
        <v>3603903</v>
      </c>
      <c r="J24" s="81">
        <v>3914089</v>
      </c>
      <c r="K24" s="81">
        <v>3844809</v>
      </c>
      <c r="L24" s="81">
        <v>4672706</v>
      </c>
      <c r="M24" s="81">
        <v>4292670</v>
      </c>
      <c r="N24" s="81">
        <v>4883444</v>
      </c>
      <c r="O24" s="81">
        <v>4997595</v>
      </c>
      <c r="P24" s="81">
        <v>5325058</v>
      </c>
      <c r="Q24" s="81">
        <v>4358678</v>
      </c>
      <c r="R24" s="81">
        <v>3610178</v>
      </c>
      <c r="S24" s="81">
        <v>3733420</v>
      </c>
      <c r="T24" s="81">
        <v>3672839</v>
      </c>
      <c r="U24" s="81">
        <v>4594233</v>
      </c>
      <c r="V24" s="81">
        <v>4872003</v>
      </c>
      <c r="W24" s="81">
        <v>5104191</v>
      </c>
      <c r="X24" s="81">
        <v>5248088</v>
      </c>
      <c r="Y24" s="81">
        <v>4504050</v>
      </c>
      <c r="Z24" s="81">
        <v>3606916</v>
      </c>
    </row>
    <row r="25" spans="1:26" x14ac:dyDescent="0.25">
      <c r="B25" s="30"/>
      <c r="C25" s="225"/>
      <c r="D25" s="225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</row>
    <row r="26" spans="1:26" x14ac:dyDescent="0.25">
      <c r="B26" s="30" t="s">
        <v>193</v>
      </c>
      <c r="C26" s="222">
        <v>0</v>
      </c>
      <c r="D26" s="226">
        <v>63794</v>
      </c>
      <c r="E26" s="83">
        <v>57114</v>
      </c>
      <c r="F26" s="83">
        <v>57614</v>
      </c>
      <c r="G26" s="83">
        <v>56864</v>
      </c>
      <c r="H26" s="83">
        <v>38959</v>
      </c>
      <c r="I26" s="83">
        <v>1157394</v>
      </c>
      <c r="J26" s="83">
        <v>1118565</v>
      </c>
      <c r="K26" s="83">
        <v>57866</v>
      </c>
      <c r="L26" s="83">
        <v>408422</v>
      </c>
      <c r="M26" s="83">
        <v>362423</v>
      </c>
      <c r="N26" s="83">
        <v>7212</v>
      </c>
      <c r="O26" s="165">
        <v>0</v>
      </c>
      <c r="P26" s="165">
        <v>0</v>
      </c>
      <c r="Q26" s="165">
        <v>0</v>
      </c>
      <c r="R26" s="165">
        <v>0</v>
      </c>
      <c r="S26" s="165">
        <v>0</v>
      </c>
      <c r="T26" s="165">
        <v>0</v>
      </c>
      <c r="U26" s="165">
        <v>0</v>
      </c>
      <c r="V26" s="165">
        <v>0</v>
      </c>
      <c r="W26" s="165">
        <v>0</v>
      </c>
      <c r="X26" s="165">
        <v>0</v>
      </c>
      <c r="Y26" s="165">
        <v>0</v>
      </c>
      <c r="Z26" s="165">
        <v>0</v>
      </c>
    </row>
    <row r="27" spans="1:26" ht="15.75" customHeight="1" x14ac:dyDescent="0.25">
      <c r="B27" s="30"/>
      <c r="C27" s="227"/>
      <c r="D27" s="227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</row>
    <row r="28" spans="1:26" x14ac:dyDescent="0.25">
      <c r="B28" s="45" t="s">
        <v>194</v>
      </c>
      <c r="C28" s="225">
        <v>3163304</v>
      </c>
      <c r="D28" s="225">
        <v>3478317</v>
      </c>
      <c r="E28" s="82">
        <f>E24+E26</f>
        <v>3048227</v>
      </c>
      <c r="F28" s="82">
        <v>3877740</v>
      </c>
      <c r="G28" s="82">
        <v>2849707</v>
      </c>
      <c r="H28" s="82">
        <v>6230009</v>
      </c>
      <c r="I28" s="82">
        <v>4761297</v>
      </c>
      <c r="J28" s="82">
        <v>5032654</v>
      </c>
      <c r="K28" s="82">
        <v>3902675</v>
      </c>
      <c r="L28" s="82">
        <v>5081128</v>
      </c>
      <c r="M28" s="82">
        <v>4655093</v>
      </c>
      <c r="N28" s="82">
        <v>4890656</v>
      </c>
      <c r="O28" s="82">
        <v>4997595</v>
      </c>
      <c r="P28" s="82">
        <v>5325058</v>
      </c>
      <c r="Q28" s="82">
        <v>4358678</v>
      </c>
      <c r="R28" s="82">
        <v>3610178</v>
      </c>
      <c r="S28" s="81">
        <v>3733420</v>
      </c>
      <c r="T28" s="81">
        <v>3672839</v>
      </c>
      <c r="U28" s="82">
        <v>4594233</v>
      </c>
      <c r="V28" s="82">
        <v>4872003</v>
      </c>
      <c r="W28" s="81">
        <v>5104191</v>
      </c>
      <c r="X28" s="82">
        <v>5248088</v>
      </c>
      <c r="Y28" s="82">
        <v>4504050</v>
      </c>
      <c r="Z28" s="82">
        <v>3606916</v>
      </c>
    </row>
    <row r="29" spans="1:26" x14ac:dyDescent="0.25">
      <c r="B29" s="45"/>
      <c r="C29" s="226"/>
      <c r="D29" s="226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</row>
    <row r="30" spans="1:26" x14ac:dyDescent="0.25">
      <c r="B30" s="21" t="s">
        <v>195</v>
      </c>
      <c r="C30" s="226"/>
      <c r="D30" s="226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</row>
    <row r="31" spans="1:26" x14ac:dyDescent="0.25">
      <c r="B31" s="21" t="s">
        <v>196</v>
      </c>
      <c r="C31" s="225">
        <v>9465312</v>
      </c>
      <c r="D31" s="225">
        <v>9333923</v>
      </c>
      <c r="E31" s="82">
        <f>SUM(E32:E42)</f>
        <v>9341511</v>
      </c>
      <c r="F31" s="82">
        <v>9420424</v>
      </c>
      <c r="G31" s="82">
        <v>9444663</v>
      </c>
      <c r="H31" s="82">
        <v>9375209</v>
      </c>
      <c r="I31" s="82">
        <f>SUM(I32:I42)</f>
        <v>7889307</v>
      </c>
      <c r="J31" s="82">
        <v>7796984</v>
      </c>
      <c r="K31" s="82">
        <v>7708475</v>
      </c>
      <c r="L31" s="82">
        <f t="shared" ref="L31:Z31" si="0">SUM(L32:L42)</f>
        <v>7992140</v>
      </c>
      <c r="M31" s="82">
        <f t="shared" si="0"/>
        <v>7973816</v>
      </c>
      <c r="N31" s="82">
        <f t="shared" si="0"/>
        <v>8336886</v>
      </c>
      <c r="O31" s="82">
        <f t="shared" si="0"/>
        <v>8248261</v>
      </c>
      <c r="P31" s="82">
        <f t="shared" si="0"/>
        <v>8195087</v>
      </c>
      <c r="Q31" s="82">
        <f t="shared" si="0"/>
        <v>8518246</v>
      </c>
      <c r="R31" s="82">
        <f t="shared" si="0"/>
        <v>8472436</v>
      </c>
      <c r="S31" s="82">
        <f t="shared" si="0"/>
        <v>8714860</v>
      </c>
      <c r="T31" s="82">
        <f t="shared" si="0"/>
        <v>8320767</v>
      </c>
      <c r="U31" s="82">
        <f t="shared" si="0"/>
        <v>8325994</v>
      </c>
      <c r="V31" s="82">
        <f t="shared" si="0"/>
        <v>8811806</v>
      </c>
      <c r="W31" s="82">
        <f t="shared" si="0"/>
        <v>8991824</v>
      </c>
      <c r="X31" s="82">
        <f t="shared" si="0"/>
        <v>8431428</v>
      </c>
      <c r="Y31" s="82">
        <f t="shared" si="0"/>
        <v>8712344</v>
      </c>
      <c r="Z31" s="82">
        <f t="shared" si="0"/>
        <v>8682101</v>
      </c>
    </row>
    <row r="32" spans="1:26" ht="15" customHeight="1" x14ac:dyDescent="0.25">
      <c r="B32" s="144" t="s">
        <v>197</v>
      </c>
      <c r="C32" s="222" t="s">
        <v>347</v>
      </c>
      <c r="D32" s="222">
        <v>0</v>
      </c>
      <c r="E32" s="83">
        <v>17287</v>
      </c>
      <c r="F32" s="83">
        <v>28143</v>
      </c>
      <c r="G32" s="83">
        <v>84529</v>
      </c>
      <c r="H32" s="83">
        <v>73242</v>
      </c>
      <c r="I32" s="83">
        <v>46280</v>
      </c>
      <c r="J32" s="83">
        <v>37691</v>
      </c>
      <c r="K32" s="165">
        <v>0</v>
      </c>
      <c r="L32" s="165">
        <v>0</v>
      </c>
      <c r="M32" s="83">
        <v>2521</v>
      </c>
      <c r="N32" s="83">
        <v>6073</v>
      </c>
      <c r="O32" s="83">
        <v>5105</v>
      </c>
      <c r="P32" s="83">
        <v>5606</v>
      </c>
      <c r="Q32" s="83">
        <v>17131</v>
      </c>
      <c r="R32" s="83">
        <v>131998</v>
      </c>
      <c r="S32" s="83">
        <v>194110</v>
      </c>
      <c r="T32" s="83">
        <v>201418</v>
      </c>
      <c r="U32" s="83">
        <v>310547</v>
      </c>
      <c r="V32" s="83">
        <v>236966</v>
      </c>
      <c r="W32" s="83">
        <v>254481</v>
      </c>
      <c r="X32" s="83">
        <v>143218</v>
      </c>
      <c r="Y32" s="83">
        <v>79182</v>
      </c>
      <c r="Z32" s="83">
        <v>37884</v>
      </c>
    </row>
    <row r="33" spans="2:26" ht="17.25" customHeight="1" x14ac:dyDescent="0.25">
      <c r="B33" s="310" t="s">
        <v>198</v>
      </c>
      <c r="C33" s="311">
        <v>482</v>
      </c>
      <c r="D33" s="226">
        <v>894</v>
      </c>
      <c r="E33" s="83">
        <v>1134</v>
      </c>
      <c r="F33" s="83">
        <v>1218</v>
      </c>
      <c r="G33" s="83">
        <v>1604</v>
      </c>
      <c r="H33" s="83">
        <v>2074</v>
      </c>
      <c r="I33" s="83">
        <v>2450</v>
      </c>
      <c r="J33" s="83">
        <v>2830</v>
      </c>
      <c r="K33" s="83">
        <v>2257</v>
      </c>
      <c r="L33" s="83">
        <v>2493</v>
      </c>
      <c r="M33" s="83">
        <v>2690</v>
      </c>
      <c r="N33" s="83">
        <v>4017</v>
      </c>
      <c r="O33" s="83">
        <v>63</v>
      </c>
      <c r="P33" s="83">
        <v>877</v>
      </c>
      <c r="Q33" s="83">
        <v>1534</v>
      </c>
      <c r="R33" s="83">
        <v>2348</v>
      </c>
      <c r="S33" s="83">
        <v>3393</v>
      </c>
      <c r="T33" s="83">
        <v>3929</v>
      </c>
      <c r="U33" s="83">
        <v>9363</v>
      </c>
      <c r="V33" s="83">
        <v>4715</v>
      </c>
      <c r="W33" s="83">
        <v>6774</v>
      </c>
      <c r="X33" s="83">
        <v>8518</v>
      </c>
      <c r="Y33" s="83">
        <v>2973</v>
      </c>
      <c r="Z33" s="83">
        <v>3524</v>
      </c>
    </row>
    <row r="34" spans="2:26" ht="17.25" customHeight="1" x14ac:dyDescent="0.25">
      <c r="B34" s="144" t="s">
        <v>199</v>
      </c>
      <c r="C34" s="226">
        <v>8493</v>
      </c>
      <c r="D34" s="226">
        <v>8403</v>
      </c>
      <c r="E34" s="83">
        <v>8237</v>
      </c>
      <c r="F34" s="83">
        <v>11069</v>
      </c>
      <c r="G34" s="83">
        <v>10627</v>
      </c>
      <c r="H34" s="83">
        <v>10254</v>
      </c>
      <c r="I34" s="83">
        <v>9851</v>
      </c>
      <c r="J34" s="83">
        <v>9485</v>
      </c>
      <c r="K34" s="83">
        <v>9895</v>
      </c>
      <c r="L34" s="83" t="s">
        <v>55</v>
      </c>
      <c r="M34" s="83" t="s">
        <v>55</v>
      </c>
      <c r="N34" s="83" t="s">
        <v>55</v>
      </c>
      <c r="O34" s="83" t="s">
        <v>200</v>
      </c>
      <c r="P34" s="83" t="s">
        <v>55</v>
      </c>
      <c r="Q34" s="83" t="s">
        <v>55</v>
      </c>
      <c r="R34" s="83" t="s">
        <v>55</v>
      </c>
      <c r="S34" s="83" t="s">
        <v>55</v>
      </c>
      <c r="T34" s="83">
        <v>10</v>
      </c>
      <c r="U34" s="83">
        <v>267</v>
      </c>
      <c r="V34" s="83">
        <v>8162</v>
      </c>
      <c r="W34" s="83">
        <v>10969</v>
      </c>
      <c r="X34" s="83">
        <v>6875</v>
      </c>
      <c r="Y34" s="83">
        <v>7102</v>
      </c>
      <c r="Z34" s="83">
        <v>5143</v>
      </c>
    </row>
    <row r="35" spans="2:26" x14ac:dyDescent="0.25">
      <c r="B35" s="144" t="s">
        <v>201</v>
      </c>
      <c r="C35" s="226">
        <v>70115</v>
      </c>
      <c r="D35" s="226">
        <v>58623</v>
      </c>
      <c r="E35" s="83">
        <v>61450</v>
      </c>
      <c r="F35" s="83">
        <v>59414</v>
      </c>
      <c r="G35" s="83">
        <v>57904</v>
      </c>
      <c r="H35" s="83">
        <v>52700</v>
      </c>
      <c r="I35" s="83">
        <v>52920</v>
      </c>
      <c r="J35" s="83">
        <v>52073</v>
      </c>
      <c r="K35" s="83">
        <v>49249</v>
      </c>
      <c r="L35" s="83">
        <v>42341</v>
      </c>
      <c r="M35" s="83">
        <v>45976</v>
      </c>
      <c r="N35" s="83">
        <v>45050</v>
      </c>
      <c r="O35" s="83">
        <v>47280</v>
      </c>
      <c r="P35" s="83">
        <v>49471</v>
      </c>
      <c r="Q35" s="83">
        <v>77399</v>
      </c>
      <c r="R35" s="83">
        <v>73418</v>
      </c>
      <c r="S35" s="83">
        <v>71546</v>
      </c>
      <c r="T35" s="83">
        <v>67483</v>
      </c>
      <c r="U35" s="83">
        <v>55877</v>
      </c>
      <c r="V35" s="83">
        <v>56526</v>
      </c>
      <c r="W35" s="83">
        <v>54760</v>
      </c>
      <c r="X35" s="83">
        <v>52484</v>
      </c>
      <c r="Y35" s="83">
        <v>276853</v>
      </c>
      <c r="Z35" s="83">
        <v>681328</v>
      </c>
    </row>
    <row r="36" spans="2:26" ht="25.5" x14ac:dyDescent="0.25">
      <c r="B36" s="144" t="s">
        <v>202</v>
      </c>
      <c r="C36" s="226">
        <v>147344</v>
      </c>
      <c r="D36" s="226">
        <v>143852</v>
      </c>
      <c r="E36" s="83">
        <v>141103</v>
      </c>
      <c r="F36" s="83">
        <v>154855</v>
      </c>
      <c r="G36" s="83">
        <v>152142</v>
      </c>
      <c r="H36" s="83">
        <v>209290</v>
      </c>
      <c r="I36" s="83">
        <v>207064</v>
      </c>
      <c r="J36" s="83">
        <v>118401</v>
      </c>
      <c r="K36" s="83">
        <v>103044</v>
      </c>
      <c r="L36" s="83">
        <v>52336</v>
      </c>
      <c r="M36" s="83" t="s">
        <v>55</v>
      </c>
      <c r="N36" s="83" t="s">
        <v>55</v>
      </c>
      <c r="O36" s="83" t="s">
        <v>200</v>
      </c>
      <c r="P36" s="83" t="s">
        <v>55</v>
      </c>
      <c r="Q36" s="83" t="s">
        <v>55</v>
      </c>
      <c r="R36" s="83" t="s">
        <v>55</v>
      </c>
      <c r="S36" s="83" t="s">
        <v>55</v>
      </c>
      <c r="T36" s="83" t="s">
        <v>55</v>
      </c>
      <c r="U36" s="83" t="s">
        <v>55</v>
      </c>
      <c r="V36" s="83">
        <v>1797</v>
      </c>
      <c r="W36" s="83" t="s">
        <v>55</v>
      </c>
      <c r="X36" s="83">
        <v>3067</v>
      </c>
      <c r="Y36" s="83">
        <v>3067</v>
      </c>
      <c r="Z36" s="83">
        <v>3067</v>
      </c>
    </row>
    <row r="37" spans="2:26" x14ac:dyDescent="0.25">
      <c r="B37" s="144" t="s">
        <v>203</v>
      </c>
      <c r="C37" s="226">
        <v>203106</v>
      </c>
      <c r="D37" s="226">
        <v>201424</v>
      </c>
      <c r="E37" s="83">
        <v>195159</v>
      </c>
      <c r="F37" s="83">
        <v>190094</v>
      </c>
      <c r="G37" s="83">
        <v>186520</v>
      </c>
      <c r="H37" s="83">
        <v>183719</v>
      </c>
      <c r="I37" s="83">
        <v>185266</v>
      </c>
      <c r="J37" s="83">
        <v>179672</v>
      </c>
      <c r="K37" s="83">
        <v>179089</v>
      </c>
      <c r="L37" s="83">
        <v>177734</v>
      </c>
      <c r="M37" s="83">
        <v>177967</v>
      </c>
      <c r="N37" s="83">
        <v>176160</v>
      </c>
      <c r="O37" s="83">
        <v>174461</v>
      </c>
      <c r="P37" s="83">
        <v>210685</v>
      </c>
      <c r="Q37" s="83">
        <v>205286</v>
      </c>
      <c r="R37" s="83">
        <v>200503</v>
      </c>
      <c r="S37" s="83">
        <v>161820</v>
      </c>
      <c r="T37" s="83">
        <v>160854</v>
      </c>
      <c r="U37" s="83">
        <v>160291</v>
      </c>
      <c r="V37" s="83">
        <v>161088</v>
      </c>
      <c r="W37" s="83">
        <v>160321</v>
      </c>
      <c r="X37" s="83">
        <v>164535</v>
      </c>
      <c r="Y37" s="83">
        <v>168755</v>
      </c>
      <c r="Z37" s="83">
        <v>170322</v>
      </c>
    </row>
    <row r="38" spans="2:26" x14ac:dyDescent="0.25">
      <c r="B38" s="30" t="s">
        <v>190</v>
      </c>
      <c r="C38" s="222">
        <v>0</v>
      </c>
      <c r="D38" s="222">
        <v>0</v>
      </c>
      <c r="E38" s="79">
        <v>0</v>
      </c>
      <c r="F38" s="79">
        <v>0</v>
      </c>
      <c r="G38" s="79">
        <v>0</v>
      </c>
      <c r="H38" s="79" t="s">
        <v>55</v>
      </c>
      <c r="I38" s="79" t="s">
        <v>55</v>
      </c>
      <c r="J38" s="79" t="s">
        <v>55</v>
      </c>
      <c r="K38" s="79" t="s">
        <v>55</v>
      </c>
      <c r="L38" s="79" t="s">
        <v>55</v>
      </c>
      <c r="M38" s="79" t="s">
        <v>55</v>
      </c>
      <c r="N38" s="79" t="s">
        <v>55</v>
      </c>
      <c r="O38" s="79" t="s">
        <v>55</v>
      </c>
      <c r="P38" s="83" t="s">
        <v>55</v>
      </c>
      <c r="Q38" s="83" t="s">
        <v>55</v>
      </c>
      <c r="R38" s="83" t="s">
        <v>55</v>
      </c>
      <c r="S38" s="83" t="s">
        <v>55</v>
      </c>
      <c r="T38" s="83" t="s">
        <v>55</v>
      </c>
      <c r="U38" s="83" t="s">
        <v>55</v>
      </c>
      <c r="V38" s="83" t="s">
        <v>55</v>
      </c>
      <c r="W38" s="83" t="s">
        <v>55</v>
      </c>
      <c r="X38" s="83" t="s">
        <v>55</v>
      </c>
      <c r="Y38" s="83" t="s">
        <v>55</v>
      </c>
      <c r="Z38" s="83">
        <v>6595</v>
      </c>
    </row>
    <row r="39" spans="2:26" x14ac:dyDescent="0.25">
      <c r="B39" s="30" t="s">
        <v>191</v>
      </c>
      <c r="C39" s="222">
        <v>0</v>
      </c>
      <c r="D39" s="222">
        <v>0</v>
      </c>
      <c r="E39" s="79">
        <v>0</v>
      </c>
      <c r="F39" s="79">
        <v>0</v>
      </c>
      <c r="G39" s="79">
        <v>0</v>
      </c>
      <c r="H39" s="79" t="s">
        <v>55</v>
      </c>
      <c r="I39" s="79" t="s">
        <v>55</v>
      </c>
      <c r="J39" s="79" t="s">
        <v>55</v>
      </c>
      <c r="K39" s="79" t="s">
        <v>55</v>
      </c>
      <c r="L39" s="83">
        <v>378531</v>
      </c>
      <c r="M39" s="83">
        <v>339382</v>
      </c>
      <c r="N39" s="83">
        <v>709067</v>
      </c>
      <c r="O39" s="83">
        <v>702734</v>
      </c>
      <c r="P39" s="83">
        <v>744179</v>
      </c>
      <c r="Q39" s="83">
        <v>975023</v>
      </c>
      <c r="R39" s="83">
        <v>866223</v>
      </c>
      <c r="S39" s="83">
        <v>1219176</v>
      </c>
      <c r="T39" s="83">
        <v>1149837</v>
      </c>
      <c r="U39" s="83">
        <v>1188952</v>
      </c>
      <c r="V39" s="83">
        <v>2249532</v>
      </c>
      <c r="W39" s="83">
        <v>2426351</v>
      </c>
      <c r="X39" s="83">
        <v>2665023</v>
      </c>
      <c r="Y39" s="83">
        <v>2691936</v>
      </c>
      <c r="Z39" s="83">
        <v>2520178</v>
      </c>
    </row>
    <row r="40" spans="2:26" x14ac:dyDescent="0.25">
      <c r="B40" s="144" t="s">
        <v>204</v>
      </c>
      <c r="C40" s="226">
        <v>65079</v>
      </c>
      <c r="D40" s="226">
        <v>62451</v>
      </c>
      <c r="E40" s="83">
        <v>61435</v>
      </c>
      <c r="F40" s="83">
        <v>64163</v>
      </c>
      <c r="G40" s="83">
        <v>66002</v>
      </c>
      <c r="H40" s="83">
        <v>58448</v>
      </c>
      <c r="I40" s="83">
        <v>60771</v>
      </c>
      <c r="J40" s="83">
        <v>71265</v>
      </c>
      <c r="K40" s="83">
        <v>63619</v>
      </c>
      <c r="L40" s="83">
        <v>56072</v>
      </c>
      <c r="M40" s="83">
        <v>52759</v>
      </c>
      <c r="N40" s="83">
        <v>53133</v>
      </c>
      <c r="O40" s="83">
        <v>61895</v>
      </c>
      <c r="P40" s="83">
        <v>52754</v>
      </c>
      <c r="Q40" s="83">
        <v>60722</v>
      </c>
      <c r="R40" s="83">
        <v>51174</v>
      </c>
      <c r="S40" s="83">
        <v>55000</v>
      </c>
      <c r="T40" s="83">
        <v>49019</v>
      </c>
      <c r="U40" s="83">
        <v>48697</v>
      </c>
      <c r="V40" s="83">
        <v>47091</v>
      </c>
      <c r="W40" s="83">
        <v>55084</v>
      </c>
      <c r="X40" s="83">
        <v>56180</v>
      </c>
      <c r="Y40" s="83">
        <v>57422</v>
      </c>
      <c r="Z40" s="83">
        <v>55136</v>
      </c>
    </row>
    <row r="41" spans="2:26" x14ac:dyDescent="0.25">
      <c r="B41" s="144" t="s">
        <v>205</v>
      </c>
      <c r="C41" s="226">
        <v>3832591</v>
      </c>
      <c r="D41" s="226">
        <v>3789140</v>
      </c>
      <c r="E41" s="83">
        <v>3763465</v>
      </c>
      <c r="F41" s="83">
        <v>3708991</v>
      </c>
      <c r="G41" s="83">
        <v>3638355</v>
      </c>
      <c r="H41" s="83">
        <v>3581324</v>
      </c>
      <c r="I41" s="83">
        <v>3555130</v>
      </c>
      <c r="J41" s="83">
        <v>3548740</v>
      </c>
      <c r="K41" s="83">
        <v>3494644</v>
      </c>
      <c r="L41" s="83">
        <v>3460375</v>
      </c>
      <c r="M41" s="83">
        <v>3435831</v>
      </c>
      <c r="N41" s="83">
        <v>3403127</v>
      </c>
      <c r="O41" s="83">
        <v>3332528</v>
      </c>
      <c r="P41" s="83">
        <v>3278840</v>
      </c>
      <c r="Q41" s="83">
        <v>3276968</v>
      </c>
      <c r="R41" s="83">
        <v>3375288</v>
      </c>
      <c r="S41" s="83">
        <v>3325170</v>
      </c>
      <c r="T41" s="83">
        <v>3249649</v>
      </c>
      <c r="U41" s="83">
        <v>3199719</v>
      </c>
      <c r="V41" s="83">
        <v>3157385</v>
      </c>
      <c r="W41" s="83">
        <v>3106812</v>
      </c>
      <c r="X41" s="83">
        <v>3944144</v>
      </c>
      <c r="Y41" s="83">
        <v>3982574</v>
      </c>
      <c r="Z41" s="83">
        <v>4153774</v>
      </c>
    </row>
    <row r="42" spans="2:26" x14ac:dyDescent="0.25">
      <c r="B42" s="144" t="s">
        <v>206</v>
      </c>
      <c r="C42" s="226">
        <v>5138102</v>
      </c>
      <c r="D42" s="226">
        <v>5069136</v>
      </c>
      <c r="E42" s="83">
        <v>5092241</v>
      </c>
      <c r="F42" s="83">
        <v>5202477</v>
      </c>
      <c r="G42" s="83">
        <v>5246980</v>
      </c>
      <c r="H42" s="83">
        <v>5204158</v>
      </c>
      <c r="I42" s="83">
        <v>3769575</v>
      </c>
      <c r="J42" s="83">
        <v>3776827</v>
      </c>
      <c r="K42" s="83">
        <v>3806678</v>
      </c>
      <c r="L42" s="83">
        <v>3822258</v>
      </c>
      <c r="M42" s="83">
        <v>3916690</v>
      </c>
      <c r="N42" s="83">
        <v>3940259</v>
      </c>
      <c r="O42" s="83">
        <v>3924195</v>
      </c>
      <c r="P42" s="83">
        <v>3852675</v>
      </c>
      <c r="Q42" s="83">
        <v>3904183</v>
      </c>
      <c r="R42" s="83">
        <v>3771484</v>
      </c>
      <c r="S42" s="83">
        <v>3684645</v>
      </c>
      <c r="T42" s="83">
        <v>3438568</v>
      </c>
      <c r="U42" s="83">
        <v>3352281</v>
      </c>
      <c r="V42" s="83">
        <v>2888544</v>
      </c>
      <c r="W42" s="83">
        <v>2916272</v>
      </c>
      <c r="X42" s="83">
        <v>1387384</v>
      </c>
      <c r="Y42" s="83">
        <v>1442480</v>
      </c>
      <c r="Z42" s="83">
        <v>1045150</v>
      </c>
    </row>
    <row r="43" spans="2:26" x14ac:dyDescent="0.25">
      <c r="B43" s="45" t="s">
        <v>207</v>
      </c>
      <c r="C43" s="226">
        <v>1240207</v>
      </c>
      <c r="D43" s="226">
        <v>1289303</v>
      </c>
      <c r="E43" s="83">
        <v>1328031</v>
      </c>
      <c r="F43" s="83">
        <v>1375837</v>
      </c>
      <c r="G43" s="83">
        <v>1423362</v>
      </c>
      <c r="H43" s="83">
        <v>1569257</v>
      </c>
      <c r="I43" s="83">
        <v>1614910</v>
      </c>
      <c r="J43" s="83">
        <v>1634622</v>
      </c>
      <c r="K43" s="83">
        <v>2883337</v>
      </c>
      <c r="L43" s="83">
        <v>3054484</v>
      </c>
      <c r="M43" s="83">
        <v>3042132</v>
      </c>
      <c r="N43" s="83">
        <v>3383432</v>
      </c>
      <c r="O43" s="83">
        <v>3355051</v>
      </c>
      <c r="P43" s="83">
        <v>3520438</v>
      </c>
      <c r="Q43" s="83">
        <v>3531730</v>
      </c>
      <c r="R43" s="83">
        <v>3500328</v>
      </c>
      <c r="S43" s="83">
        <v>3330193</v>
      </c>
      <c r="T43" s="83">
        <v>3789464</v>
      </c>
      <c r="U43" s="83">
        <v>3610279</v>
      </c>
      <c r="V43" s="83">
        <v>3732520</v>
      </c>
      <c r="W43" s="83">
        <v>3755799</v>
      </c>
      <c r="X43" s="83">
        <v>3980855</v>
      </c>
      <c r="Y43" s="83">
        <v>4020667</v>
      </c>
      <c r="Z43" s="83">
        <v>4043662</v>
      </c>
    </row>
    <row r="44" spans="2:26" x14ac:dyDescent="0.25">
      <c r="B44" s="45" t="s">
        <v>208</v>
      </c>
      <c r="C44" s="226">
        <v>4188713</v>
      </c>
      <c r="D44" s="226">
        <v>3225476</v>
      </c>
      <c r="E44" s="83">
        <v>3194814</v>
      </c>
      <c r="F44" s="83">
        <v>3118134</v>
      </c>
      <c r="G44" s="83">
        <v>3145772</v>
      </c>
      <c r="H44" s="83">
        <v>3061324</v>
      </c>
      <c r="I44" s="83">
        <v>3021630</v>
      </c>
      <c r="J44" s="83">
        <v>3015164</v>
      </c>
      <c r="K44" s="83">
        <v>3035656</v>
      </c>
      <c r="L44" s="83">
        <v>2789560</v>
      </c>
      <c r="M44" s="83">
        <v>2534961</v>
      </c>
      <c r="N44" s="83">
        <v>2353568</v>
      </c>
      <c r="O44" s="83">
        <v>2356699</v>
      </c>
      <c r="P44" s="83">
        <v>2358600</v>
      </c>
      <c r="Q44" s="83">
        <v>2363891</v>
      </c>
      <c r="R44" s="83">
        <v>2387888</v>
      </c>
      <c r="S44" s="83">
        <v>2417525</v>
      </c>
      <c r="T44" s="83">
        <v>2388931</v>
      </c>
      <c r="U44" s="83">
        <v>2391603</v>
      </c>
      <c r="V44" s="83">
        <v>2389711</v>
      </c>
      <c r="W44" s="83">
        <v>2405681</v>
      </c>
      <c r="X44" s="83">
        <v>2402856</v>
      </c>
      <c r="Y44" s="83">
        <v>2420425</v>
      </c>
      <c r="Z44" s="83">
        <v>2427822</v>
      </c>
    </row>
    <row r="45" spans="2:26" x14ac:dyDescent="0.25">
      <c r="B45" s="45" t="s">
        <v>209</v>
      </c>
      <c r="C45" s="226">
        <v>967891</v>
      </c>
      <c r="D45" s="226">
        <v>813100</v>
      </c>
      <c r="E45" s="83">
        <v>649485</v>
      </c>
      <c r="F45" s="83">
        <v>686772</v>
      </c>
      <c r="G45" s="83">
        <v>724771</v>
      </c>
      <c r="H45" s="83">
        <v>758849</v>
      </c>
      <c r="I45" s="83">
        <v>786560</v>
      </c>
      <c r="J45" s="83">
        <v>824202</v>
      </c>
      <c r="K45" s="83">
        <v>859086</v>
      </c>
      <c r="L45" s="83">
        <v>874657</v>
      </c>
      <c r="M45" s="83">
        <v>900379</v>
      </c>
      <c r="N45" s="83">
        <v>935900</v>
      </c>
      <c r="O45" s="83">
        <v>974169</v>
      </c>
      <c r="P45" s="83">
        <v>1005412</v>
      </c>
      <c r="Q45" s="83">
        <v>1039476</v>
      </c>
      <c r="R45" s="83">
        <v>1076140</v>
      </c>
      <c r="S45" s="83">
        <v>1112912</v>
      </c>
      <c r="T45" s="83">
        <v>1148323</v>
      </c>
      <c r="U45" s="83">
        <v>1061423</v>
      </c>
      <c r="V45" s="83">
        <v>155195</v>
      </c>
      <c r="W45" s="83">
        <v>156486</v>
      </c>
      <c r="X45" s="83">
        <v>137825</v>
      </c>
      <c r="Y45" s="83">
        <v>139913</v>
      </c>
      <c r="Z45" s="83">
        <v>150996</v>
      </c>
    </row>
    <row r="46" spans="2:26" x14ac:dyDescent="0.25">
      <c r="B46" s="45" t="s">
        <v>210</v>
      </c>
      <c r="C46" s="226">
        <v>127581</v>
      </c>
      <c r="D46" s="226">
        <v>70357</v>
      </c>
      <c r="E46" s="83">
        <v>70622</v>
      </c>
      <c r="F46" s="83">
        <v>73198</v>
      </c>
      <c r="G46" s="83">
        <v>76061</v>
      </c>
      <c r="H46" s="83">
        <v>65632</v>
      </c>
      <c r="I46" s="83">
        <v>68326</v>
      </c>
      <c r="J46" s="83">
        <v>72688</v>
      </c>
      <c r="K46" s="83">
        <v>75384</v>
      </c>
      <c r="L46" s="83">
        <v>75244</v>
      </c>
      <c r="M46" s="83">
        <v>77553</v>
      </c>
      <c r="N46" s="83">
        <v>63469</v>
      </c>
      <c r="O46" s="83">
        <v>57219</v>
      </c>
      <c r="P46" s="83">
        <v>42261</v>
      </c>
      <c r="Q46" s="83">
        <v>38157</v>
      </c>
      <c r="R46" s="83">
        <v>40296</v>
      </c>
      <c r="S46" s="83">
        <v>41864</v>
      </c>
      <c r="T46" s="83">
        <v>43956</v>
      </c>
      <c r="U46" s="83">
        <v>35713</v>
      </c>
      <c r="V46" s="83">
        <v>40217</v>
      </c>
      <c r="W46" s="83">
        <v>41884</v>
      </c>
      <c r="X46" s="83">
        <v>44191</v>
      </c>
      <c r="Y46" s="83">
        <v>46171</v>
      </c>
      <c r="Z46" s="83">
        <v>49491</v>
      </c>
    </row>
    <row r="47" spans="2:26" x14ac:dyDescent="0.25">
      <c r="B47" s="45" t="s">
        <v>211</v>
      </c>
      <c r="C47" s="228">
        <v>15989704</v>
      </c>
      <c r="D47" s="228">
        <v>14732159</v>
      </c>
      <c r="E47" s="85">
        <f>SUM(E32:E46)</f>
        <v>14584463</v>
      </c>
      <c r="F47" s="85">
        <v>14674365</v>
      </c>
      <c r="G47" s="85">
        <v>14814629</v>
      </c>
      <c r="H47" s="85">
        <v>14830271</v>
      </c>
      <c r="I47" s="85">
        <v>13380733</v>
      </c>
      <c r="J47" s="85">
        <v>13343660</v>
      </c>
      <c r="K47" s="85">
        <v>14561938</v>
      </c>
      <c r="L47" s="85">
        <v>14786085</v>
      </c>
      <c r="M47" s="85">
        <v>14528841</v>
      </c>
      <c r="N47" s="85">
        <v>15073255</v>
      </c>
      <c r="O47" s="85">
        <v>14991399</v>
      </c>
      <c r="P47" s="85">
        <v>15121798</v>
      </c>
      <c r="Q47" s="85">
        <v>15491500</v>
      </c>
      <c r="R47" s="85">
        <v>15477088</v>
      </c>
      <c r="S47" s="85">
        <v>15617354</v>
      </c>
      <c r="T47" s="85">
        <v>15691441</v>
      </c>
      <c r="U47" s="85">
        <v>15425012</v>
      </c>
      <c r="V47" s="85">
        <v>15129449</v>
      </c>
      <c r="W47" s="85">
        <v>15351674</v>
      </c>
      <c r="X47" s="85">
        <v>14997155</v>
      </c>
      <c r="Y47" s="85">
        <v>15339520</v>
      </c>
      <c r="Z47" s="85">
        <v>15354072</v>
      </c>
    </row>
    <row r="48" spans="2:26" x14ac:dyDescent="0.25">
      <c r="B48" s="45" t="s">
        <v>212</v>
      </c>
      <c r="C48" s="228">
        <v>19153008</v>
      </c>
      <c r="D48" s="228">
        <v>18210476</v>
      </c>
      <c r="E48" s="85">
        <f>E47+E28</f>
        <v>17632690</v>
      </c>
      <c r="F48" s="85">
        <v>18552105</v>
      </c>
      <c r="G48" s="85">
        <v>17664336</v>
      </c>
      <c r="H48" s="85">
        <v>21060280</v>
      </c>
      <c r="I48" s="85">
        <v>18142030</v>
      </c>
      <c r="J48" s="85">
        <v>18376314</v>
      </c>
      <c r="K48" s="85">
        <v>18464613</v>
      </c>
      <c r="L48" s="85">
        <v>19867213</v>
      </c>
      <c r="M48" s="85">
        <v>19183934</v>
      </c>
      <c r="N48" s="85">
        <v>19963911</v>
      </c>
      <c r="O48" s="85">
        <v>19988994</v>
      </c>
      <c r="P48" s="85">
        <v>20446856</v>
      </c>
      <c r="Q48" s="85">
        <v>19850178</v>
      </c>
      <c r="R48" s="85">
        <v>19087266</v>
      </c>
      <c r="S48" s="85">
        <v>19350774</v>
      </c>
      <c r="T48" s="85">
        <v>19364280</v>
      </c>
      <c r="U48" s="85">
        <v>20019245</v>
      </c>
      <c r="V48" s="85">
        <v>20001452</v>
      </c>
      <c r="W48" s="85">
        <v>20455865</v>
      </c>
      <c r="X48" s="85">
        <v>20245243</v>
      </c>
      <c r="Y48" s="85">
        <v>19843570</v>
      </c>
      <c r="Z48" s="85">
        <v>18960988</v>
      </c>
    </row>
    <row r="50" spans="2:7" x14ac:dyDescent="0.25">
      <c r="B50" s="284"/>
      <c r="C50" s="284"/>
      <c r="G50" s="284"/>
    </row>
    <row r="51" spans="2:7" x14ac:dyDescent="0.25">
      <c r="B51" s="284"/>
      <c r="C51" s="284"/>
      <c r="G51" s="284"/>
    </row>
    <row r="52" spans="2:7" x14ac:dyDescent="0.25">
      <c r="B52" s="284"/>
      <c r="C52" s="284"/>
      <c r="G52" s="284"/>
    </row>
    <row r="53" spans="2:7" x14ac:dyDescent="0.25">
      <c r="B53" s="284"/>
      <c r="C53" s="284"/>
      <c r="G53" s="284"/>
    </row>
  </sheetData>
  <mergeCells count="1">
    <mergeCell ref="B6:J7"/>
  </mergeCells>
  <conditionalFormatting sqref="B10:Z48">
    <cfRule type="expression" dxfId="16" priority="1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ignoredErrors>
    <ignoredError sqref="M31:Z3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5a5651-c003-4491-8bb4-cf333821dd20" xsi:nil="true"/>
    <lcf76f155ced4ddcb4097134ff3c332f xmlns="dd672efd-914e-43b9-8a12-d5de897e3e1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B725659268684A8C3698EDD7A4A760" ma:contentTypeVersion="15" ma:contentTypeDescription="Crie um novo documento." ma:contentTypeScope="" ma:versionID="42f5fe2d5776a9573698420cd22675ef">
  <xsd:schema xmlns:xsd="http://www.w3.org/2001/XMLSchema" xmlns:xs="http://www.w3.org/2001/XMLSchema" xmlns:p="http://schemas.microsoft.com/office/2006/metadata/properties" xmlns:ns2="dd672efd-914e-43b9-8a12-d5de897e3e13" xmlns:ns3="965a5651-c003-4491-8bb4-cf333821dd20" targetNamespace="http://schemas.microsoft.com/office/2006/metadata/properties" ma:root="true" ma:fieldsID="848156c38f40100fb0dc6b76ec21ab24" ns2:_="" ns3:_="">
    <xsd:import namespace="dd672efd-914e-43b9-8a12-d5de897e3e13"/>
    <xsd:import namespace="965a5651-c003-4491-8bb4-cf333821dd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72efd-914e-43b9-8a12-d5de897e3e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8ba655b3-91bc-415c-bde2-f58ae48cbc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5a5651-c003-4491-8bb4-cf333821dd2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1043a09-3a06-4711-81f7-8c54c6ac56d6}" ma:internalName="TaxCatchAll" ma:showField="CatchAllData" ma:web="965a5651-c003-4491-8bb4-cf333821dd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AF2AD7-7310-4AFC-87B9-F10CA69323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E728B0-589A-45A6-818B-781FFD100BCB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965a5651-c003-4491-8bb4-cf333821dd20"/>
    <ds:schemaRef ds:uri="dd672efd-914e-43b9-8a12-d5de897e3e13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BA2BE3D-AE3A-415A-8034-7F36C075D4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672efd-914e-43b9-8a12-d5de897e3e13"/>
    <ds:schemaRef ds:uri="965a5651-c003-4491-8bb4-cf333821dd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158201a-9c91-4077-8c8c-35afb0b2b6e2}" enabled="1" method="Privileged" siteId="{97ce2340-9c1d-45b1-a835-7ea811b6fe9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3</vt:i4>
      </vt:variant>
    </vt:vector>
  </HeadingPairs>
  <TitlesOfParts>
    <vt:vector size="16" baseType="lpstr">
      <vt:lpstr>Cemig GT (Sumário)</vt:lpstr>
      <vt:lpstr>Balanço de Energia</vt:lpstr>
      <vt:lpstr>Venda de energia por classe</vt:lpstr>
      <vt:lpstr>Receita</vt:lpstr>
      <vt:lpstr>Custos e Despesas</vt:lpstr>
      <vt:lpstr>Resultado Financeiro</vt:lpstr>
      <vt:lpstr>Endividamento</vt:lpstr>
      <vt:lpstr>Investimentos</vt:lpstr>
      <vt:lpstr>BP (Ativo)</vt:lpstr>
      <vt:lpstr>BP (Passivo)</vt:lpstr>
      <vt:lpstr>LAJIDA</vt:lpstr>
      <vt:lpstr>DRE</vt:lpstr>
      <vt:lpstr>DFC</vt:lpstr>
      <vt:lpstr>'Custos e Despesas'!_Hlk160453777</vt:lpstr>
      <vt:lpstr>'BP (Passivo)'!_Toc282006926</vt:lpstr>
      <vt:lpstr>'BP (Passivo)'!_Toc282006927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CYNTHIA OLIVEIRA LARA</cp:lastModifiedBy>
  <cp:revision/>
  <dcterms:created xsi:type="dcterms:W3CDTF">2020-11-04T13:02:04Z</dcterms:created>
  <dcterms:modified xsi:type="dcterms:W3CDTF">2026-03-20T03:13:22Z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1438892837</vt:lpwstr>
  </property>
  <property fmtid="{D5CDD505-2E9C-101B-9397-08002B2CF9AE}" pid="3" name="EcoUpdateMessage">
    <vt:lpwstr>2025/08/05-20:27:17</vt:lpwstr>
  </property>
  <property fmtid="{D5CDD505-2E9C-101B-9397-08002B2CF9AE}" pid="4" name="EcoUpdateStatus">
    <vt:lpwstr>2025-08-04=BRA:St,ME,Fd,TP;USA:St;ARG:St,ME,Fd,TP;MEX:St,Fd,TP;CHL:Fd;COL:St,ME;PER:St,ME;SAU:St|2025-08-05=USA:ME;MEX:ME;CHL:St,ME;COL:Fd|2022-10-17=USA:TP|2021-11-17=CHL:TP|2014-02-26=VEN:St|2002-11-08=JPN:St|2025-07-30=GBR:St,ME|2016-08-18=NNN:St|2025-08-01=PER:Fd|2025-07-31=PER:TP|2007-01-31=ESP:St|2003-01-29=CHN:St|2003-01-28=TWN:St|2003-01-30=HKG:St;KOR:St|2023-01-19=OTH:St|2025-06-24=PAN:St|2024-06-24=SAU:ME</vt:lpwstr>
  </property>
  <property fmtid="{D5CDD505-2E9C-101B-9397-08002B2CF9AE}" pid="5" name="ContentTypeId">
    <vt:lpwstr>0x010100F4B725659268684A8C3698EDD7A4A760</vt:lpwstr>
  </property>
  <property fmtid="{D5CDD505-2E9C-101B-9397-08002B2CF9AE}" pid="6" name="MediaServiceImageTags">
    <vt:lpwstr/>
  </property>
</Properties>
</file>