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migbr-my.sharepoint.com/personal/eduardo_domingues_cemig_com_br/Documents/"/>
    </mc:Choice>
  </mc:AlternateContent>
  <xr:revisionPtr revIDLastSave="149" documentId="8_{D2F63F35-FACA-4419-AD42-3D2F8B1729F3}" xr6:coauthVersionLast="47" xr6:coauthVersionMax="47" xr10:uidLastSave="{691B9A92-DCB5-432F-ABC8-689450177464}"/>
  <bookViews>
    <workbookView xWindow="-8565" yWindow="-15600" windowWidth="19440" windowHeight="14880" xr2:uid="{FA5BD2A8-F7FA-4C99-987E-6AF40B2595FB}"/>
  </bookViews>
  <sheets>
    <sheet name="CMIG3 - CMIG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0" i="1" l="1"/>
  <c r="H57" i="1"/>
  <c r="K56" i="1"/>
  <c r="J55" i="1"/>
  <c r="K55" i="1" s="1"/>
  <c r="J54" i="1"/>
  <c r="K54" i="1" s="1"/>
  <c r="J57" i="1" l="1"/>
  <c r="K59" i="1" l="1"/>
  <c r="J71" i="1"/>
  <c r="I71" i="1"/>
  <c r="G71" i="1"/>
  <c r="H71" i="1"/>
  <c r="I61" i="1"/>
  <c r="H61" i="1"/>
  <c r="G61" i="1"/>
  <c r="K65" i="1"/>
  <c r="K66" i="1"/>
  <c r="K67" i="1"/>
  <c r="K68" i="1"/>
  <c r="K64" i="1"/>
  <c r="K63" i="1"/>
  <c r="K70" i="1"/>
  <c r="K69" i="1"/>
  <c r="K51" i="1"/>
  <c r="K53" i="1"/>
  <c r="K52" i="1"/>
  <c r="I53" i="1"/>
  <c r="I52" i="1"/>
  <c r="I57" i="1" s="1"/>
  <c r="G53" i="1"/>
  <c r="G52" i="1"/>
  <c r="G49" i="1"/>
  <c r="J49" i="1"/>
  <c r="I49" i="1"/>
  <c r="H49" i="1"/>
  <c r="K48" i="1"/>
  <c r="K57" i="1" l="1"/>
  <c r="G57" i="1"/>
  <c r="K61" i="1"/>
  <c r="J61" i="1"/>
  <c r="K71" i="1"/>
  <c r="J44" i="1"/>
  <c r="I44" i="1"/>
  <c r="H44" i="1"/>
  <c r="G44" i="1"/>
  <c r="J38" i="1"/>
  <c r="I38" i="1"/>
  <c r="H38" i="1"/>
  <c r="G38" i="1"/>
  <c r="J35" i="1"/>
  <c r="I35" i="1"/>
  <c r="H35" i="1"/>
  <c r="G35" i="1"/>
  <c r="G30" i="1"/>
  <c r="I30" i="1"/>
  <c r="H30" i="1"/>
  <c r="J28" i="1"/>
  <c r="K28" i="1" s="1"/>
  <c r="K47" i="1"/>
  <c r="K46" i="1"/>
  <c r="K43" i="1"/>
  <c r="K41" i="1"/>
  <c r="K34" i="1"/>
  <c r="K49" i="1" l="1"/>
  <c r="J30" i="1"/>
  <c r="K32" i="1"/>
  <c r="K33" i="1"/>
  <c r="K37" i="1"/>
  <c r="K38" i="1" s="1"/>
  <c r="K40" i="1"/>
  <c r="K42" i="1"/>
  <c r="K29" i="1"/>
  <c r="K30" i="1" s="1"/>
  <c r="K44" i="1" l="1"/>
  <c r="K35" i="1"/>
  <c r="H26" i="1"/>
  <c r="J26" i="1"/>
  <c r="H18" i="1"/>
  <c r="J18" i="1"/>
  <c r="K14" i="1" l="1"/>
  <c r="K15" i="1"/>
  <c r="K10" i="1" l="1"/>
  <c r="K11" i="1"/>
  <c r="K16" i="1"/>
  <c r="K17" i="1"/>
  <c r="K20" i="1"/>
  <c r="K21" i="1"/>
  <c r="K22" i="1"/>
  <c r="K23" i="1"/>
  <c r="K24" i="1"/>
  <c r="K25" i="1"/>
  <c r="K18" i="1" l="1"/>
  <c r="K26" i="1"/>
  <c r="K9" i="1"/>
  <c r="I25" i="1"/>
  <c r="I24" i="1"/>
  <c r="G25" i="1"/>
  <c r="G24" i="1"/>
  <c r="I23" i="1"/>
  <c r="I22" i="1"/>
  <c r="G23" i="1"/>
  <c r="G22" i="1"/>
  <c r="I21" i="1"/>
  <c r="I20" i="1"/>
  <c r="G21" i="1"/>
  <c r="G20" i="1"/>
  <c r="I17" i="1"/>
  <c r="I16" i="1"/>
  <c r="G17" i="1"/>
  <c r="G16" i="1"/>
  <c r="I15" i="1"/>
  <c r="I14" i="1"/>
  <c r="G15" i="1"/>
  <c r="G14" i="1"/>
  <c r="I8" i="1"/>
  <c r="I7" i="1"/>
  <c r="I6" i="1"/>
  <c r="I5" i="1"/>
  <c r="I10" i="1"/>
  <c r="I9" i="1"/>
  <c r="G10" i="1"/>
  <c r="G9" i="1"/>
  <c r="K7" i="1"/>
  <c r="K8" i="1"/>
  <c r="G8" i="1"/>
  <c r="G7" i="1"/>
  <c r="K6" i="1"/>
  <c r="K5" i="1"/>
  <c r="G6" i="1"/>
  <c r="G5" i="1"/>
  <c r="H12" i="1"/>
  <c r="G18" i="1" l="1"/>
  <c r="J12" i="1"/>
  <c r="I18" i="1"/>
  <c r="I26" i="1"/>
  <c r="G26" i="1"/>
  <c r="K3" i="1"/>
  <c r="K4" i="1"/>
  <c r="I4" i="1"/>
  <c r="I3" i="1"/>
  <c r="G4" i="1"/>
  <c r="G3" i="1"/>
  <c r="I12" i="1" l="1"/>
  <c r="K12" i="1"/>
  <c r="G12" i="1"/>
</calcChain>
</file>

<file path=xl/sharedStrings.xml><?xml version="1.0" encoding="utf-8"?>
<sst xmlns="http://schemas.openxmlformats.org/spreadsheetml/2006/main" count="52" uniqueCount="18">
  <si>
    <t>Provento</t>
  </si>
  <si>
    <t>Data de Aprovação</t>
  </si>
  <si>
    <t>Data Record</t>
  </si>
  <si>
    <t>Data Ex-Dividendos</t>
  </si>
  <si>
    <t>Data de Pagamento</t>
  </si>
  <si>
    <t>Por ação ordinária (R$)</t>
  </si>
  <si>
    <t>Montante 
Ordinária  
(R$ '000)</t>
  </si>
  <si>
    <t>Por ação preferencial (R$)</t>
  </si>
  <si>
    <t>Montante Preferencial (R$ '000)</t>
  </si>
  <si>
    <t>Montante 
Total
 (R$ '000)</t>
  </si>
  <si>
    <t>Lucro Líquido
 (R$ '000)</t>
  </si>
  <si>
    <t>JSCP</t>
  </si>
  <si>
    <t>TOTAL</t>
  </si>
  <si>
    <t>Dividendos</t>
  </si>
  <si>
    <t xml:space="preserve"> 23/09/2022</t>
  </si>
  <si>
    <t>Dividendos Extraordinários</t>
  </si>
  <si>
    <t xml:space="preserve">Dividendos Extraordinários </t>
  </si>
  <si>
    <t>Exercício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</si>
</sst>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164" fontId="4" fillId="0" borderId="0" applyFont="0" applyFill="0" applyBorder="0" applyAlignment="0" applyProtection="0"/>
  </cellStyleXfs>
  <cellXfs count="12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0" fontId="6" fillId="0" borderId="5" xfId="0" applyFont="1" applyBorder="1" applyAlignment="1">
      <alignment horizontal="center" vertical="center"/>
    </xf>
    <xf numFmtId="166" fontId="6" fillId="0" borderId="0" xfId="1" applyNumberFormat="1" applyFont="1" applyBorder="1"/>
    <xf numFmtId="166" fontId="6" fillId="0" borderId="6" xfId="1" applyNumberFormat="1" applyFont="1" applyBorder="1" applyAlignment="1"/>
    <xf numFmtId="166" fontId="6" fillId="0" borderId="6" xfId="1" applyNumberFormat="1" applyFont="1" applyBorder="1"/>
    <xf numFmtId="14" fontId="8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66" fontId="7" fillId="0" borderId="0" xfId="1" applyNumberFormat="1" applyFont="1" applyBorder="1"/>
    <xf numFmtId="166" fontId="7" fillId="0" borderId="6" xfId="1" applyNumberFormat="1" applyFont="1" applyBorder="1"/>
    <xf numFmtId="166" fontId="6" fillId="0" borderId="6" xfId="0" applyNumberFormat="1" applyFont="1" applyBorder="1"/>
    <xf numFmtId="0" fontId="0" fillId="0" borderId="6" xfId="0" applyBorder="1"/>
    <xf numFmtId="14" fontId="6" fillId="0" borderId="5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43" fontId="6" fillId="0" borderId="0" xfId="1" applyFont="1" applyFill="1" applyBorder="1"/>
    <xf numFmtId="166" fontId="6" fillId="0" borderId="0" xfId="1" applyNumberFormat="1" applyFont="1" applyFill="1" applyBorder="1" applyAlignment="1"/>
    <xf numFmtId="43" fontId="6" fillId="0" borderId="6" xfId="1" applyFont="1" applyFill="1" applyBorder="1"/>
    <xf numFmtId="166" fontId="6" fillId="0" borderId="6" xfId="1" applyNumberFormat="1" applyFont="1" applyFill="1" applyBorder="1" applyAlignment="1"/>
    <xf numFmtId="166" fontId="0" fillId="0" borderId="0" xfId="1" applyNumberFormat="1" applyFont="1" applyFill="1"/>
    <xf numFmtId="166" fontId="0" fillId="0" borderId="0" xfId="1" applyNumberFormat="1" applyFont="1" applyFill="1" applyAlignment="1"/>
    <xf numFmtId="0" fontId="6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43" fontId="6" fillId="0" borderId="5" xfId="1" applyFont="1" applyFill="1" applyBorder="1"/>
    <xf numFmtId="166" fontId="6" fillId="0" borderId="5" xfId="1" applyNumberFormat="1" applyFont="1" applyFill="1" applyBorder="1" applyAlignment="1"/>
    <xf numFmtId="166" fontId="6" fillId="0" borderId="5" xfId="1" applyNumberFormat="1" applyFont="1" applyBorder="1"/>
    <xf numFmtId="166" fontId="6" fillId="0" borderId="5" xfId="0" applyNumberFormat="1" applyFont="1" applyBorder="1"/>
    <xf numFmtId="14" fontId="6" fillId="0" borderId="6" xfId="0" applyNumberFormat="1" applyFont="1" applyBorder="1" applyAlignment="1">
      <alignment horizontal="center" vertical="center"/>
    </xf>
    <xf numFmtId="166" fontId="6" fillId="0" borderId="5" xfId="1" applyNumberFormat="1" applyFont="1" applyBorder="1" applyAlignment="1"/>
    <xf numFmtId="14" fontId="8" fillId="0" borderId="6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43" fontId="8" fillId="0" borderId="6" xfId="1" applyFont="1" applyFill="1" applyBorder="1"/>
    <xf numFmtId="43" fontId="8" fillId="0" borderId="5" xfId="1" applyFont="1" applyFill="1" applyBorder="1"/>
    <xf numFmtId="0" fontId="8" fillId="0" borderId="7" xfId="0" applyFont="1" applyBorder="1" applyAlignment="1">
      <alignment horizontal="center"/>
    </xf>
    <xf numFmtId="166" fontId="6" fillId="0" borderId="6" xfId="1" applyNumberFormat="1" applyFont="1" applyFill="1" applyBorder="1"/>
    <xf numFmtId="166" fontId="6" fillId="0" borderId="5" xfId="1" applyNumberFormat="1" applyFont="1" applyFill="1" applyBorder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/>
    </xf>
    <xf numFmtId="43" fontId="7" fillId="3" borderId="0" xfId="1" applyFont="1" applyFill="1" applyBorder="1"/>
    <xf numFmtId="166" fontId="7" fillId="3" borderId="0" xfId="1" applyNumberFormat="1" applyFont="1" applyFill="1" applyBorder="1"/>
    <xf numFmtId="0" fontId="7" fillId="3" borderId="0" xfId="0" applyFont="1" applyFill="1"/>
    <xf numFmtId="0" fontId="7" fillId="0" borderId="0" xfId="0" applyFont="1" applyAlignment="1">
      <alignment horizontal="center" vertical="center"/>
    </xf>
    <xf numFmtId="43" fontId="7" fillId="0" borderId="0" xfId="1" applyFont="1" applyFill="1" applyBorder="1"/>
    <xf numFmtId="166" fontId="7" fillId="0" borderId="0" xfId="1" applyNumberFormat="1" applyFont="1" applyFill="1" applyBorder="1"/>
    <xf numFmtId="0" fontId="7" fillId="0" borderId="0" xfId="0" applyFont="1"/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166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166" fontId="6" fillId="0" borderId="5" xfId="1" applyNumberFormat="1" applyFont="1" applyFill="1" applyBorder="1" applyAlignment="1">
      <alignment horizontal="center" vertical="center"/>
    </xf>
    <xf numFmtId="166" fontId="6" fillId="0" borderId="5" xfId="1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 wrapText="1"/>
    </xf>
    <xf numFmtId="3" fontId="10" fillId="0" borderId="0" xfId="0" applyNumberFormat="1" applyFont="1"/>
    <xf numFmtId="0" fontId="0" fillId="0" borderId="0" xfId="0" applyFont="1"/>
    <xf numFmtId="14" fontId="9" fillId="0" borderId="7" xfId="0" applyNumberFormat="1" applyFont="1" applyBorder="1" applyAlignment="1">
      <alignment horizontal="center"/>
    </xf>
    <xf numFmtId="43" fontId="9" fillId="0" borderId="7" xfId="1" applyFont="1" applyFill="1" applyBorder="1"/>
    <xf numFmtId="166" fontId="9" fillId="0" borderId="7" xfId="1" applyNumberFormat="1" applyFont="1" applyFill="1" applyBorder="1"/>
    <xf numFmtId="166" fontId="9" fillId="0" borderId="7" xfId="1" applyNumberFormat="1" applyFont="1" applyBorder="1"/>
    <xf numFmtId="166" fontId="9" fillId="0" borderId="7" xfId="0" applyNumberFormat="1" applyFont="1" applyBorder="1"/>
    <xf numFmtId="14" fontId="9" fillId="0" borderId="0" xfId="0" applyNumberFormat="1" applyFont="1" applyAlignment="1">
      <alignment horizontal="center"/>
    </xf>
    <xf numFmtId="43" fontId="9" fillId="0" borderId="0" xfId="1" applyFont="1" applyFill="1" applyBorder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166" fontId="9" fillId="0" borderId="0" xfId="0" applyNumberFormat="1" applyFont="1"/>
    <xf numFmtId="14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14" fontId="9" fillId="3" borderId="0" xfId="0" applyNumberFormat="1" applyFont="1" applyFill="1" applyAlignment="1">
      <alignment horizontal="center"/>
    </xf>
    <xf numFmtId="43" fontId="11" fillId="3" borderId="0" xfId="1" applyFont="1" applyFill="1" applyBorder="1"/>
    <xf numFmtId="166" fontId="11" fillId="3" borderId="0" xfId="1" applyNumberFormat="1" applyFont="1" applyFill="1" applyBorder="1"/>
    <xf numFmtId="1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3" fontId="11" fillId="0" borderId="0" xfId="1" applyFont="1" applyFill="1" applyBorder="1"/>
    <xf numFmtId="166" fontId="11" fillId="0" borderId="0" xfId="1" applyNumberFormat="1" applyFont="1" applyFill="1" applyBorder="1"/>
    <xf numFmtId="166" fontId="11" fillId="0" borderId="0" xfId="1" applyNumberFormat="1" applyFont="1" applyBorder="1"/>
    <xf numFmtId="14" fontId="9" fillId="0" borderId="0" xfId="0" applyNumberFormat="1" applyFont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/>
    </xf>
    <xf numFmtId="43" fontId="9" fillId="0" borderId="5" xfId="1" applyFont="1" applyFill="1" applyBorder="1"/>
    <xf numFmtId="166" fontId="9" fillId="0" borderId="5" xfId="1" applyNumberFormat="1" applyFont="1" applyFill="1" applyBorder="1"/>
    <xf numFmtId="166" fontId="9" fillId="0" borderId="5" xfId="1" applyNumberFormat="1" applyFont="1" applyBorder="1"/>
    <xf numFmtId="166" fontId="9" fillId="0" borderId="5" xfId="0" applyNumberFormat="1" applyFont="1" applyBorder="1"/>
    <xf numFmtId="14" fontId="9" fillId="0" borderId="6" xfId="0" applyNumberFormat="1" applyFont="1" applyBorder="1" applyAlignment="1">
      <alignment horizontal="center"/>
    </xf>
    <xf numFmtId="43" fontId="9" fillId="0" borderId="6" xfId="1" applyFont="1" applyFill="1" applyBorder="1"/>
    <xf numFmtId="166" fontId="9" fillId="0" borderId="6" xfId="1" applyNumberFormat="1" applyFont="1" applyFill="1" applyBorder="1"/>
    <xf numFmtId="166" fontId="9" fillId="0" borderId="6" xfId="1" applyNumberFormat="1" applyFont="1" applyBorder="1"/>
    <xf numFmtId="166" fontId="9" fillId="0" borderId="6" xfId="0" applyNumberFormat="1" applyFont="1" applyBorder="1"/>
    <xf numFmtId="43" fontId="7" fillId="3" borderId="0" xfId="1" applyNumberFormat="1" applyFont="1" applyFill="1" applyBorder="1"/>
    <xf numFmtId="0" fontId="9" fillId="0" borderId="0" xfId="0" applyFont="1" applyAlignment="1">
      <alignment horizontal="center"/>
    </xf>
    <xf numFmtId="14" fontId="9" fillId="0" borderId="5" xfId="0" applyNumberFormat="1" applyFont="1" applyBorder="1" applyAlignment="1">
      <alignment horizontal="center" vertical="center"/>
    </xf>
  </cellXfs>
  <cellStyles count="4">
    <cellStyle name="˙˙˙˙˙˙˙˙˙˙˙˙˙˙˙˙˙˙˙˙˙˙˙˙˙˙˙˙˙˙˙˙˙˙˙˙˙˙˙˙˙_x0008_" xfId="2" xr:uid="{099C3385-3A99-48C2-8A78-83459B968A0A}"/>
    <cellStyle name="Normal" xfId="0" builtinId="0"/>
    <cellStyle name="Separador de milhares 2" xfId="3" xr:uid="{A0AD7A63-349F-48C8-9B22-BDE0ED5204C6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4A38-B44E-4BFC-997E-51F472B366D5}">
  <dimension ref="A1:L73"/>
  <sheetViews>
    <sheetView showGridLines="0" tabSelected="1" zoomScaleNormal="100" workbookViewId="0">
      <pane ySplit="1" topLeftCell="A2" activePane="bottomLeft" state="frozen"/>
      <selection pane="bottomLeft" activeCell="O59" sqref="O59"/>
    </sheetView>
  </sheetViews>
  <sheetFormatPr defaultRowHeight="15" x14ac:dyDescent="0.25"/>
  <cols>
    <col min="1" max="1" width="12" customWidth="1"/>
    <col min="2" max="2" width="13.42578125" customWidth="1"/>
    <col min="3" max="12" width="12" customWidth="1"/>
  </cols>
  <sheetData>
    <row r="1" spans="1:12" ht="38.25" x14ac:dyDescent="0.25">
      <c r="A1" s="1" t="s">
        <v>17</v>
      </c>
      <c r="B1" s="2" t="s">
        <v>0</v>
      </c>
      <c r="C1" s="3" t="s">
        <v>1</v>
      </c>
      <c r="D1" s="4" t="s">
        <v>2</v>
      </c>
      <c r="E1" s="2" t="s">
        <v>3</v>
      </c>
      <c r="F1" s="5" t="s">
        <v>4</v>
      </c>
      <c r="G1" s="3" t="s">
        <v>5</v>
      </c>
      <c r="H1" s="4" t="s">
        <v>6</v>
      </c>
      <c r="I1" s="6" t="s">
        <v>7</v>
      </c>
      <c r="J1" s="4" t="s">
        <v>8</v>
      </c>
      <c r="K1" s="4" t="s">
        <v>9</v>
      </c>
      <c r="L1" s="4" t="s">
        <v>10</v>
      </c>
    </row>
    <row r="2" spans="1:12" ht="7.5" customHeight="1" x14ac:dyDescent="0.25">
      <c r="A2" s="57"/>
      <c r="B2" s="57"/>
      <c r="C2" s="58"/>
      <c r="D2" s="59"/>
      <c r="E2" s="58"/>
      <c r="F2" s="60"/>
      <c r="H2" s="27"/>
      <c r="J2" s="26"/>
      <c r="K2" s="61"/>
    </row>
    <row r="3" spans="1:12" x14ac:dyDescent="0.25">
      <c r="A3" s="67">
        <v>2022</v>
      </c>
      <c r="B3" s="71" t="s">
        <v>11</v>
      </c>
      <c r="C3" s="79">
        <v>44917</v>
      </c>
      <c r="D3" s="70">
        <v>44922</v>
      </c>
      <c r="E3" s="79">
        <v>44923</v>
      </c>
      <c r="F3" s="31">
        <v>45107</v>
      </c>
      <c r="G3" s="22">
        <f>0.23426869112/2</f>
        <v>0.11713434556000001</v>
      </c>
      <c r="H3" s="23">
        <v>86193.017921417704</v>
      </c>
      <c r="I3" s="22">
        <f>0.23426869112/2</f>
        <v>0.11713434556000001</v>
      </c>
      <c r="J3" s="10">
        <v>171563.982086053</v>
      </c>
      <c r="K3" s="7">
        <f t="shared" ref="K3:K25" si="0">J3+H3</f>
        <v>257757.00000747072</v>
      </c>
      <c r="L3" s="8"/>
    </row>
    <row r="4" spans="1:12" x14ac:dyDescent="0.25">
      <c r="A4" s="67"/>
      <c r="B4" s="74"/>
      <c r="C4" s="80"/>
      <c r="D4" s="74"/>
      <c r="E4" s="80"/>
      <c r="F4" s="20">
        <v>45290</v>
      </c>
      <c r="G4" s="32">
        <f>0.23426869112/2</f>
        <v>0.11713434556000001</v>
      </c>
      <c r="H4" s="33">
        <v>86193.017921417704</v>
      </c>
      <c r="I4" s="32">
        <f>0.23426869112/2</f>
        <v>0.11713434556000001</v>
      </c>
      <c r="J4" s="34">
        <v>171563.982086053</v>
      </c>
      <c r="K4" s="35">
        <f t="shared" si="0"/>
        <v>257757.00000747072</v>
      </c>
      <c r="L4" s="8"/>
    </row>
    <row r="5" spans="1:12" x14ac:dyDescent="0.25">
      <c r="A5" s="67"/>
      <c r="B5" s="72" t="s">
        <v>11</v>
      </c>
      <c r="C5" s="78">
        <v>44909</v>
      </c>
      <c r="D5" s="78">
        <v>44916</v>
      </c>
      <c r="E5" s="78">
        <v>44917</v>
      </c>
      <c r="F5" s="21">
        <v>45107</v>
      </c>
      <c r="G5" s="24">
        <f>0.18114181218/2</f>
        <v>9.057090609E-2</v>
      </c>
      <c r="H5" s="25">
        <v>66646.376811621201</v>
      </c>
      <c r="I5" s="24">
        <f>0.18114181218/2</f>
        <v>9.057090609E-2</v>
      </c>
      <c r="J5" s="11">
        <v>132657.123200325</v>
      </c>
      <c r="K5" s="18">
        <f t="shared" si="0"/>
        <v>199303.50001194619</v>
      </c>
      <c r="L5" s="8"/>
    </row>
    <row r="6" spans="1:12" x14ac:dyDescent="0.25">
      <c r="A6" s="67"/>
      <c r="B6" s="74"/>
      <c r="C6" s="80"/>
      <c r="D6" s="80"/>
      <c r="E6" s="80"/>
      <c r="F6" s="20">
        <v>45290</v>
      </c>
      <c r="G6" s="32">
        <f>0.18114181218/2</f>
        <v>9.057090609E-2</v>
      </c>
      <c r="H6" s="33">
        <v>66646.376811621201</v>
      </c>
      <c r="I6" s="32">
        <f>0.18114181218/2</f>
        <v>9.057090609E-2</v>
      </c>
      <c r="J6" s="37">
        <v>132657.123200325</v>
      </c>
      <c r="K6" s="35">
        <f t="shared" si="0"/>
        <v>199303.50001194619</v>
      </c>
      <c r="L6" s="8"/>
    </row>
    <row r="7" spans="1:12" x14ac:dyDescent="0.25">
      <c r="A7" s="67"/>
      <c r="B7" s="72" t="s">
        <v>11</v>
      </c>
      <c r="C7" s="78">
        <v>44824</v>
      </c>
      <c r="D7" s="72" t="s">
        <v>14</v>
      </c>
      <c r="E7" s="78">
        <v>44830</v>
      </c>
      <c r="F7" s="21">
        <v>45107</v>
      </c>
      <c r="G7" s="24">
        <f>0.21428027494/2</f>
        <v>0.10714013746999999</v>
      </c>
      <c r="H7" s="25">
        <v>78838.804661542104</v>
      </c>
      <c r="I7" s="24">
        <f>0.21428027494/2</f>
        <v>0.10714013746999999</v>
      </c>
      <c r="J7" s="12">
        <v>156925.695338458</v>
      </c>
      <c r="K7" s="18">
        <f t="shared" si="0"/>
        <v>235764.50000000012</v>
      </c>
      <c r="L7" s="8"/>
    </row>
    <row r="8" spans="1:12" x14ac:dyDescent="0.25">
      <c r="A8" s="67"/>
      <c r="B8" s="74"/>
      <c r="C8" s="80"/>
      <c r="D8" s="74"/>
      <c r="E8" s="80"/>
      <c r="F8" s="20">
        <v>45290</v>
      </c>
      <c r="G8" s="32">
        <f>0.21428027494/2</f>
        <v>0.10714013746999999</v>
      </c>
      <c r="H8" s="33">
        <v>78838.804661542104</v>
      </c>
      <c r="I8" s="32">
        <f>0.21428027494/2</f>
        <v>0.10714013746999999</v>
      </c>
      <c r="J8" s="34">
        <v>156925.695338458</v>
      </c>
      <c r="K8" s="35">
        <f t="shared" si="0"/>
        <v>235764.50000000012</v>
      </c>
      <c r="L8" s="8"/>
    </row>
    <row r="9" spans="1:12" x14ac:dyDescent="0.25">
      <c r="A9" s="67"/>
      <c r="B9" s="72" t="s">
        <v>11</v>
      </c>
      <c r="C9" s="78">
        <v>44727</v>
      </c>
      <c r="D9" s="81">
        <v>44736</v>
      </c>
      <c r="E9" s="78">
        <v>44739</v>
      </c>
      <c r="F9" s="21">
        <v>45107</v>
      </c>
      <c r="G9" s="24">
        <f>0.160416299/2</f>
        <v>8.0208149500000006E-2</v>
      </c>
      <c r="H9" s="25">
        <v>59020.968053780503</v>
      </c>
      <c r="I9" s="24">
        <f>0.160416299/2</f>
        <v>8.0208149500000006E-2</v>
      </c>
      <c r="J9" s="12">
        <v>117479.031945628</v>
      </c>
      <c r="K9" s="18">
        <f t="shared" si="0"/>
        <v>176499.99999940849</v>
      </c>
      <c r="L9" s="8"/>
    </row>
    <row r="10" spans="1:12" x14ac:dyDescent="0.25">
      <c r="A10" s="67"/>
      <c r="B10" s="74"/>
      <c r="C10" s="80"/>
      <c r="D10" s="74"/>
      <c r="E10" s="80"/>
      <c r="F10" s="20">
        <v>45290</v>
      </c>
      <c r="G10" s="32">
        <f>0.160416299/2</f>
        <v>8.0208149500000006E-2</v>
      </c>
      <c r="H10" s="33">
        <v>59020.968053780503</v>
      </c>
      <c r="I10" s="32">
        <f>0.160416299/2</f>
        <v>8.0208149500000006E-2</v>
      </c>
      <c r="J10" s="34">
        <v>117479.031945628</v>
      </c>
      <c r="K10" s="34">
        <f t="shared" si="0"/>
        <v>176499.99999940849</v>
      </c>
      <c r="L10" s="8"/>
    </row>
    <row r="11" spans="1:12" x14ac:dyDescent="0.25">
      <c r="A11" s="67"/>
      <c r="B11" s="14" t="s">
        <v>11</v>
      </c>
      <c r="C11" s="15">
        <v>44643</v>
      </c>
      <c r="D11" s="36">
        <v>44648</v>
      </c>
      <c r="E11" s="15">
        <v>44649</v>
      </c>
      <c r="F11" s="21">
        <v>44924</v>
      </c>
      <c r="G11" s="24">
        <v>0.14473821881000001</v>
      </c>
      <c r="H11" s="25">
        <v>81927.122752048614</v>
      </c>
      <c r="I11" s="24">
        <v>0.14473821881000001</v>
      </c>
      <c r="J11" s="12">
        <v>163072.87724301894</v>
      </c>
      <c r="K11" s="12">
        <f>J11+H11</f>
        <v>244999.99999506754</v>
      </c>
      <c r="L11" s="8"/>
    </row>
    <row r="12" spans="1:12" x14ac:dyDescent="0.25">
      <c r="A12" s="67"/>
      <c r="B12" s="46" t="s">
        <v>12</v>
      </c>
      <c r="C12" s="47"/>
      <c r="D12" s="48"/>
      <c r="E12" s="47"/>
      <c r="F12" s="49"/>
      <c r="G12" s="50">
        <f>SUM(G3:G11)</f>
        <v>0.93484529605</v>
      </c>
      <c r="H12" s="51">
        <f>SUM(H3:H11)</f>
        <v>663325.4576487717</v>
      </c>
      <c r="I12" s="50">
        <f>SUM(I3:I11)</f>
        <v>0.93484529605</v>
      </c>
      <c r="J12" s="51">
        <f>SUM(J3:J11)</f>
        <v>1320324.5423839469</v>
      </c>
      <c r="K12" s="51">
        <f>SUM(K3:K11)</f>
        <v>1983650.0000327185</v>
      </c>
      <c r="L12" s="52"/>
    </row>
    <row r="13" spans="1:12" ht="6.75" customHeight="1" x14ac:dyDescent="0.25">
      <c r="A13" s="28"/>
      <c r="B13" s="53"/>
      <c r="C13" s="29"/>
      <c r="D13" s="30"/>
      <c r="E13" s="29"/>
      <c r="F13" s="31"/>
      <c r="G13" s="54"/>
      <c r="H13" s="55"/>
      <c r="I13" s="54"/>
      <c r="J13" s="55"/>
      <c r="K13" s="55"/>
      <c r="L13" s="56"/>
    </row>
    <row r="14" spans="1:12" x14ac:dyDescent="0.25">
      <c r="A14" s="67">
        <v>2021</v>
      </c>
      <c r="B14" s="71" t="s">
        <v>13</v>
      </c>
      <c r="C14" s="79">
        <v>44680</v>
      </c>
      <c r="D14" s="79">
        <v>44680</v>
      </c>
      <c r="E14" s="79">
        <v>44683</v>
      </c>
      <c r="F14" s="31">
        <v>44742</v>
      </c>
      <c r="G14" s="22">
        <f>0.59741792736/2</f>
        <v>0.29870896367999999</v>
      </c>
      <c r="H14" s="23">
        <v>169080.19274982371</v>
      </c>
      <c r="I14" s="22">
        <f>0.59741792736/2</f>
        <v>0.29870896367999999</v>
      </c>
      <c r="J14" s="10">
        <v>336547.80725017627</v>
      </c>
      <c r="K14" s="10">
        <f t="shared" si="0"/>
        <v>505628</v>
      </c>
      <c r="L14" s="8"/>
    </row>
    <row r="15" spans="1:12" x14ac:dyDescent="0.25">
      <c r="A15" s="67"/>
      <c r="B15" s="74"/>
      <c r="C15" s="80"/>
      <c r="D15" s="80"/>
      <c r="E15" s="80"/>
      <c r="F15" s="20">
        <v>44924</v>
      </c>
      <c r="G15" s="32">
        <f>0.59741792736/2</f>
        <v>0.29870896367999999</v>
      </c>
      <c r="H15" s="33">
        <v>169080.19274982371</v>
      </c>
      <c r="I15" s="32">
        <f>0.59741792736/2</f>
        <v>0.29870896367999999</v>
      </c>
      <c r="J15" s="34">
        <v>336547.80725017627</v>
      </c>
      <c r="K15" s="34">
        <f t="shared" si="0"/>
        <v>505628</v>
      </c>
      <c r="L15" s="8"/>
    </row>
    <row r="16" spans="1:12" x14ac:dyDescent="0.25">
      <c r="A16" s="67"/>
      <c r="B16" s="72" t="s">
        <v>11</v>
      </c>
      <c r="C16" s="78">
        <v>44540</v>
      </c>
      <c r="D16" s="82">
        <v>44551</v>
      </c>
      <c r="E16" s="78">
        <v>44552</v>
      </c>
      <c r="F16" s="21">
        <v>44742</v>
      </c>
      <c r="G16" s="24">
        <f>0.5643502659/2</f>
        <v>0.28217513295000002</v>
      </c>
      <c r="H16" s="25">
        <v>159721.44016168499</v>
      </c>
      <c r="I16" s="24">
        <f>0.5643502659/2</f>
        <v>0.28217513295000002</v>
      </c>
      <c r="J16" s="12">
        <v>317919.55984336539</v>
      </c>
      <c r="K16" s="12">
        <f>J16+H16</f>
        <v>477641.00000505039</v>
      </c>
      <c r="L16" s="8"/>
    </row>
    <row r="17" spans="1:12" x14ac:dyDescent="0.25">
      <c r="A17" s="67"/>
      <c r="B17" s="71"/>
      <c r="C17" s="79"/>
      <c r="D17" s="83"/>
      <c r="E17" s="79"/>
      <c r="F17" s="31">
        <v>44924</v>
      </c>
      <c r="G17" s="22">
        <f>0.5643502659/2</f>
        <v>0.28217513295000002</v>
      </c>
      <c r="H17" s="23">
        <v>159721.44016168499</v>
      </c>
      <c r="I17" s="22">
        <f>0.5643502659/2</f>
        <v>0.28217513295000002</v>
      </c>
      <c r="J17" s="10">
        <v>317919.55984336539</v>
      </c>
      <c r="K17" s="10">
        <f>J17+H17</f>
        <v>477641.00000505039</v>
      </c>
      <c r="L17" s="8"/>
    </row>
    <row r="18" spans="1:12" x14ac:dyDescent="0.25">
      <c r="A18" s="67"/>
      <c r="B18" s="46" t="s">
        <v>12</v>
      </c>
      <c r="C18" s="47"/>
      <c r="D18" s="45"/>
      <c r="E18" s="47"/>
      <c r="F18" s="49"/>
      <c r="G18" s="50">
        <f>SUM(G14:G17)</f>
        <v>1.1617681932599999</v>
      </c>
      <c r="H18" s="51">
        <f t="shared" ref="H18:K18" si="1">SUM(H14:H17)</f>
        <v>657603.26582301734</v>
      </c>
      <c r="I18" s="50">
        <f t="shared" si="1"/>
        <v>1.1617681932599999</v>
      </c>
      <c r="J18" s="51">
        <f t="shared" si="1"/>
        <v>1308934.7341870833</v>
      </c>
      <c r="K18" s="51">
        <f t="shared" si="1"/>
        <v>1966538.0000101007</v>
      </c>
      <c r="L18" s="51">
        <v>3752869</v>
      </c>
    </row>
    <row r="19" spans="1:12" ht="6.75" customHeight="1" x14ac:dyDescent="0.25">
      <c r="A19" s="28"/>
      <c r="B19" s="53"/>
      <c r="C19" s="29"/>
      <c r="D19" s="28"/>
      <c r="E19" s="29"/>
      <c r="F19" s="31"/>
      <c r="G19" s="54"/>
      <c r="H19" s="55"/>
      <c r="I19" s="54"/>
      <c r="J19" s="55"/>
      <c r="K19" s="55"/>
      <c r="L19" s="55"/>
    </row>
    <row r="20" spans="1:12" x14ac:dyDescent="0.25">
      <c r="A20" s="67">
        <v>2020</v>
      </c>
      <c r="B20" s="71" t="s">
        <v>13</v>
      </c>
      <c r="C20" s="79">
        <v>44316</v>
      </c>
      <c r="D20" s="79">
        <v>44316</v>
      </c>
      <c r="E20" s="79">
        <v>44319</v>
      </c>
      <c r="F20" s="31">
        <v>44377</v>
      </c>
      <c r="G20" s="22">
        <f>0.61169613494/2</f>
        <v>0.30584806746999998</v>
      </c>
      <c r="H20" s="23">
        <v>155269.95508737362</v>
      </c>
      <c r="I20" s="22">
        <f>0.61169613494/2</f>
        <v>0.30584806746999998</v>
      </c>
      <c r="J20" s="10">
        <v>309059.04490868474</v>
      </c>
      <c r="K20" s="10">
        <f t="shared" si="0"/>
        <v>464328.99999605835</v>
      </c>
      <c r="L20" s="8"/>
    </row>
    <row r="21" spans="1:12" x14ac:dyDescent="0.25">
      <c r="A21" s="67"/>
      <c r="B21" s="74"/>
      <c r="C21" s="80"/>
      <c r="D21" s="80"/>
      <c r="E21" s="80"/>
      <c r="F21" s="20">
        <v>44559</v>
      </c>
      <c r="G21" s="32">
        <f>0.61169613494/2</f>
        <v>0.30584806746999998</v>
      </c>
      <c r="H21" s="33">
        <v>155269.95508737362</v>
      </c>
      <c r="I21" s="32">
        <f>0.61169613494/2</f>
        <v>0.30584806746999998</v>
      </c>
      <c r="J21" s="34">
        <v>309059.04490868474</v>
      </c>
      <c r="K21" s="34">
        <f t="shared" si="0"/>
        <v>464328.99999605835</v>
      </c>
      <c r="L21" s="8"/>
    </row>
    <row r="22" spans="1:12" x14ac:dyDescent="0.25">
      <c r="A22" s="67"/>
      <c r="B22" s="72" t="s">
        <v>11</v>
      </c>
      <c r="C22" s="78">
        <v>44188</v>
      </c>
      <c r="D22" s="69">
        <v>44195</v>
      </c>
      <c r="E22" s="78">
        <v>44200</v>
      </c>
      <c r="F22" s="21">
        <v>44377</v>
      </c>
      <c r="G22" s="24">
        <f>0.28553346242/2</f>
        <v>0.14276673121</v>
      </c>
      <c r="H22" s="25">
        <v>72478.417556528104</v>
      </c>
      <c r="I22" s="24">
        <f>0.28553346242/2</f>
        <v>0.14276673121</v>
      </c>
      <c r="J22" s="12">
        <v>144265.58244258151</v>
      </c>
      <c r="K22" s="18">
        <f t="shared" si="0"/>
        <v>216743.9999991096</v>
      </c>
      <c r="L22" s="8"/>
    </row>
    <row r="23" spans="1:12" x14ac:dyDescent="0.25">
      <c r="A23" s="67"/>
      <c r="B23" s="74"/>
      <c r="C23" s="80"/>
      <c r="D23" s="74"/>
      <c r="E23" s="80"/>
      <c r="F23" s="20">
        <v>44559</v>
      </c>
      <c r="G23" s="32">
        <f>0.28553346242/2</f>
        <v>0.14276673121</v>
      </c>
      <c r="H23" s="33">
        <v>72478.417556528104</v>
      </c>
      <c r="I23" s="32">
        <f>0.28553346242/2</f>
        <v>0.14276673121</v>
      </c>
      <c r="J23" s="34">
        <v>144265.58244258151</v>
      </c>
      <c r="K23" s="35">
        <f t="shared" si="0"/>
        <v>216743.9999991096</v>
      </c>
      <c r="L23" s="8"/>
    </row>
    <row r="24" spans="1:12" x14ac:dyDescent="0.25">
      <c r="A24" s="67"/>
      <c r="B24" s="72" t="s">
        <v>11</v>
      </c>
      <c r="C24" s="78">
        <v>44096</v>
      </c>
      <c r="D24" s="69">
        <v>44099</v>
      </c>
      <c r="E24" s="78">
        <v>44102</v>
      </c>
      <c r="F24" s="21">
        <v>44377</v>
      </c>
      <c r="G24" s="24">
        <f>0.07904259285/2</f>
        <v>3.9521296424999998E-2</v>
      </c>
      <c r="H24" s="25">
        <v>20063.785171722371</v>
      </c>
      <c r="I24" s="24">
        <f>0.07904259285/2</f>
        <v>3.9521296424999998E-2</v>
      </c>
      <c r="J24" s="12">
        <v>39936.214826211391</v>
      </c>
      <c r="K24" s="18">
        <f t="shared" si="0"/>
        <v>59999.999997933759</v>
      </c>
      <c r="L24" s="8"/>
    </row>
    <row r="25" spans="1:12" x14ac:dyDescent="0.25">
      <c r="A25" s="67"/>
      <c r="B25" s="71"/>
      <c r="C25" s="79"/>
      <c r="D25" s="70"/>
      <c r="E25" s="79"/>
      <c r="F25" s="31">
        <v>44559</v>
      </c>
      <c r="G25" s="22">
        <f>0.07904259285/2</f>
        <v>3.9521296424999998E-2</v>
      </c>
      <c r="H25" s="23">
        <v>20063.785171722371</v>
      </c>
      <c r="I25" s="22">
        <f>0.07904259285/2</f>
        <v>3.9521296424999998E-2</v>
      </c>
      <c r="J25" s="10">
        <v>39936.214826211391</v>
      </c>
      <c r="K25" s="7">
        <f t="shared" si="0"/>
        <v>59999.999997933759</v>
      </c>
      <c r="L25" s="8"/>
    </row>
    <row r="26" spans="1:12" x14ac:dyDescent="0.25">
      <c r="A26" s="67"/>
      <c r="B26" s="46" t="s">
        <v>12</v>
      </c>
      <c r="C26" s="47"/>
      <c r="D26" s="45"/>
      <c r="E26" s="47"/>
      <c r="F26" s="49"/>
      <c r="G26" s="50">
        <f>SUM(G20:G25)</f>
        <v>0.97627219021</v>
      </c>
      <c r="H26" s="51">
        <f t="shared" ref="H26:K26" si="2">SUM(H20:H25)</f>
        <v>495624.31563124817</v>
      </c>
      <c r="I26" s="50">
        <f t="shared" si="2"/>
        <v>0.97627219021</v>
      </c>
      <c r="J26" s="51">
        <f t="shared" si="2"/>
        <v>986521.68435495533</v>
      </c>
      <c r="K26" s="51">
        <f t="shared" si="2"/>
        <v>1482145.9999862036</v>
      </c>
      <c r="L26" s="51">
        <v>2865121</v>
      </c>
    </row>
    <row r="27" spans="1:12" ht="6.75" customHeight="1" x14ac:dyDescent="0.25">
      <c r="A27" s="28"/>
      <c r="B27" s="53"/>
      <c r="C27" s="29"/>
      <c r="D27" s="28"/>
      <c r="E27" s="29"/>
      <c r="F27" s="31"/>
      <c r="G27" s="54"/>
      <c r="H27" s="55"/>
      <c r="I27" s="54"/>
      <c r="J27" s="55"/>
      <c r="K27" s="55"/>
      <c r="L27" s="55"/>
    </row>
    <row r="28" spans="1:12" x14ac:dyDescent="0.25">
      <c r="A28" s="67">
        <v>2019</v>
      </c>
      <c r="B28" s="9" t="s">
        <v>13</v>
      </c>
      <c r="C28" s="13">
        <v>44043</v>
      </c>
      <c r="D28" s="13">
        <v>44043</v>
      </c>
      <c r="E28" s="13">
        <v>44046</v>
      </c>
      <c r="F28" s="20">
        <v>44195</v>
      </c>
      <c r="G28" s="32">
        <v>0.2497483385</v>
      </c>
      <c r="H28" s="33">
        <v>121780.82229309974</v>
      </c>
      <c r="I28" s="32">
        <v>0.2497483385</v>
      </c>
      <c r="J28" s="34">
        <f>242400177.700337/1000</f>
        <v>242400.17770033699</v>
      </c>
      <c r="K28" s="34">
        <f t="shared" ref="K28:K48" si="3">J28+H28</f>
        <v>364180.99999343674</v>
      </c>
      <c r="L28" s="16"/>
    </row>
    <row r="29" spans="1:12" x14ac:dyDescent="0.25">
      <c r="A29" s="67"/>
      <c r="B29" s="14" t="s">
        <v>11</v>
      </c>
      <c r="C29" s="15">
        <v>43817</v>
      </c>
      <c r="D29" s="15">
        <v>43822</v>
      </c>
      <c r="E29" s="15">
        <v>43825</v>
      </c>
      <c r="F29" s="21">
        <v>44195</v>
      </c>
      <c r="G29" s="24">
        <v>0.27431232107999998</v>
      </c>
      <c r="H29" s="25">
        <v>133758.56763207735</v>
      </c>
      <c r="I29" s="24">
        <v>0.27431232107999998</v>
      </c>
      <c r="J29" s="12">
        <v>266241.43237366842</v>
      </c>
      <c r="K29" s="12">
        <f t="shared" si="3"/>
        <v>400000.00000574579</v>
      </c>
      <c r="L29" s="16"/>
    </row>
    <row r="30" spans="1:12" x14ac:dyDescent="0.25">
      <c r="A30" s="67"/>
      <c r="B30" s="46" t="s">
        <v>12</v>
      </c>
      <c r="C30" s="47"/>
      <c r="D30" s="45"/>
      <c r="E30" s="47"/>
      <c r="F30" s="49"/>
      <c r="G30" s="50">
        <f>SUM(G28:G29)</f>
        <v>0.52406065957999992</v>
      </c>
      <c r="H30" s="51">
        <f>SUM(H28:H29)</f>
        <v>255539.38992517709</v>
      </c>
      <c r="I30" s="50">
        <f>SUM(I28:I29)</f>
        <v>0.52406065957999992</v>
      </c>
      <c r="J30" s="51">
        <f>SUM(J28:J29)</f>
        <v>508641.61007400544</v>
      </c>
      <c r="K30" s="51">
        <f>SUM(K28:K29)</f>
        <v>764180.99999918253</v>
      </c>
      <c r="L30" s="51">
        <v>3194353</v>
      </c>
    </row>
    <row r="31" spans="1:12" ht="6.75" customHeight="1" x14ac:dyDescent="0.25">
      <c r="A31" s="28"/>
      <c r="B31" s="53"/>
      <c r="C31" s="29"/>
      <c r="D31" s="28"/>
      <c r="E31" s="29"/>
      <c r="F31" s="31"/>
      <c r="G31" s="54"/>
      <c r="H31" s="55"/>
      <c r="I31" s="54"/>
      <c r="J31" s="55"/>
      <c r="K31" s="55"/>
      <c r="L31" s="55"/>
    </row>
    <row r="32" spans="1:12" x14ac:dyDescent="0.25">
      <c r="A32" s="67">
        <v>2018</v>
      </c>
      <c r="B32" s="28" t="s">
        <v>13</v>
      </c>
      <c r="C32" s="29">
        <v>43588</v>
      </c>
      <c r="D32" s="29">
        <v>43588</v>
      </c>
      <c r="E32" s="29">
        <v>43591</v>
      </c>
      <c r="F32" s="31">
        <v>43826</v>
      </c>
      <c r="G32" s="22">
        <v>0.450798011</v>
      </c>
      <c r="H32" s="23">
        <v>219815.48625066757</v>
      </c>
      <c r="I32" s="22">
        <v>0.450798011</v>
      </c>
      <c r="J32" s="10">
        <v>437534.51426207717</v>
      </c>
      <c r="K32" s="10">
        <f t="shared" si="3"/>
        <v>657350.00051274477</v>
      </c>
      <c r="L32" s="16"/>
    </row>
    <row r="33" spans="1:12" x14ac:dyDescent="0.25">
      <c r="A33" s="67"/>
      <c r="B33" s="72" t="s">
        <v>11</v>
      </c>
      <c r="C33" s="78">
        <v>43452</v>
      </c>
      <c r="D33" s="78">
        <v>43455</v>
      </c>
      <c r="E33" s="78">
        <v>43460</v>
      </c>
      <c r="F33" s="21">
        <v>43644</v>
      </c>
      <c r="G33" s="24">
        <v>7.2006984499999996E-2</v>
      </c>
      <c r="H33" s="25">
        <v>35111.62410898877</v>
      </c>
      <c r="I33" s="24">
        <v>7.2006984499999996E-2</v>
      </c>
      <c r="J33" s="12">
        <v>69888.376208218033</v>
      </c>
      <c r="K33" s="12">
        <f t="shared" si="3"/>
        <v>105000.00031720681</v>
      </c>
      <c r="L33" s="17"/>
    </row>
    <row r="34" spans="1:12" x14ac:dyDescent="0.25">
      <c r="A34" s="67"/>
      <c r="B34" s="71"/>
      <c r="C34" s="79"/>
      <c r="D34" s="79"/>
      <c r="E34" s="79"/>
      <c r="F34" s="31">
        <v>43826</v>
      </c>
      <c r="G34" s="22">
        <v>7.2006984499999996E-2</v>
      </c>
      <c r="H34" s="23">
        <v>35111.62410898877</v>
      </c>
      <c r="I34" s="22">
        <v>7.2006984499999996E-2</v>
      </c>
      <c r="J34" s="10">
        <v>69888.376208218033</v>
      </c>
      <c r="K34" s="10">
        <f t="shared" si="3"/>
        <v>105000.00031720681</v>
      </c>
      <c r="L34" s="16"/>
    </row>
    <row r="35" spans="1:12" x14ac:dyDescent="0.25">
      <c r="A35" s="67"/>
      <c r="B35" s="46" t="s">
        <v>12</v>
      </c>
      <c r="C35" s="47"/>
      <c r="D35" s="45"/>
      <c r="E35" s="47"/>
      <c r="F35" s="49"/>
      <c r="G35" s="50">
        <f>SUM(G32:G34)</f>
        <v>0.59481198000000002</v>
      </c>
      <c r="H35" s="51">
        <f>SUM(H32:H34)</f>
        <v>290038.73446864513</v>
      </c>
      <c r="I35" s="50">
        <f>SUM(I32:I34)</f>
        <v>0.59481198000000002</v>
      </c>
      <c r="J35" s="51">
        <f>SUM(J32:J34)</f>
        <v>577311.26667851326</v>
      </c>
      <c r="K35" s="51">
        <f>SUM(K32:K34)</f>
        <v>867350.00114715844</v>
      </c>
      <c r="L35" s="51">
        <v>1741713</v>
      </c>
    </row>
    <row r="36" spans="1:12" ht="6.75" customHeight="1" x14ac:dyDescent="0.25">
      <c r="A36" s="28"/>
      <c r="B36" s="53"/>
      <c r="C36" s="29"/>
      <c r="D36" s="28"/>
      <c r="E36" s="29"/>
      <c r="F36" s="31"/>
      <c r="G36" s="54"/>
      <c r="H36" s="55"/>
      <c r="I36" s="54"/>
      <c r="J36" s="55"/>
      <c r="K36" s="55"/>
      <c r="L36" s="55"/>
    </row>
    <row r="37" spans="1:12" x14ac:dyDescent="0.25">
      <c r="A37" s="67">
        <v>2017</v>
      </c>
      <c r="B37" s="28" t="s">
        <v>11</v>
      </c>
      <c r="C37" s="29">
        <v>43220</v>
      </c>
      <c r="D37" s="29">
        <v>43220</v>
      </c>
      <c r="E37" s="29">
        <v>43222</v>
      </c>
      <c r="F37" s="31">
        <v>43462</v>
      </c>
      <c r="G37" s="22">
        <v>3.0572901999999999E-2</v>
      </c>
      <c r="H37" s="23">
        <v>14907.779438325888</v>
      </c>
      <c r="I37" s="22">
        <v>0.50028882200000002</v>
      </c>
      <c r="J37" s="10">
        <v>485569.1937037335</v>
      </c>
      <c r="K37" s="7">
        <f t="shared" si="3"/>
        <v>500476.9731420594</v>
      </c>
      <c r="L37" s="16"/>
    </row>
    <row r="38" spans="1:12" x14ac:dyDescent="0.25">
      <c r="A38" s="67"/>
      <c r="B38" s="46" t="s">
        <v>12</v>
      </c>
      <c r="C38" s="47"/>
      <c r="D38" s="45"/>
      <c r="E38" s="47"/>
      <c r="F38" s="49"/>
      <c r="G38" s="50">
        <f>SUM(G37)</f>
        <v>3.0572901999999999E-2</v>
      </c>
      <c r="H38" s="51">
        <f>SUM(H37)</f>
        <v>14907.779438325888</v>
      </c>
      <c r="I38" s="50">
        <f>SUM(I37)</f>
        <v>0.50028882200000002</v>
      </c>
      <c r="J38" s="51">
        <f>SUM(J37)</f>
        <v>485569.1937037335</v>
      </c>
      <c r="K38" s="51">
        <f>SUM(K37)</f>
        <v>500476.9731420594</v>
      </c>
      <c r="L38" s="51">
        <v>1001596</v>
      </c>
    </row>
    <row r="39" spans="1:12" ht="6.75" customHeight="1" x14ac:dyDescent="0.25">
      <c r="A39" s="28"/>
      <c r="B39" s="53"/>
      <c r="C39" s="29"/>
      <c r="D39" s="28"/>
      <c r="E39" s="29"/>
      <c r="F39" s="31"/>
      <c r="G39" s="54"/>
      <c r="H39" s="55"/>
      <c r="I39" s="54"/>
      <c r="J39" s="55"/>
      <c r="K39" s="55"/>
      <c r="L39" s="55"/>
    </row>
    <row r="40" spans="1:12" x14ac:dyDescent="0.25">
      <c r="A40" s="67">
        <v>2016</v>
      </c>
      <c r="B40" s="72" t="s">
        <v>11</v>
      </c>
      <c r="C40" s="78">
        <v>42867</v>
      </c>
      <c r="D40" s="78">
        <v>42867</v>
      </c>
      <c r="E40" s="78">
        <v>42870</v>
      </c>
      <c r="F40" s="21">
        <v>42916</v>
      </c>
      <c r="G40" s="24">
        <v>0</v>
      </c>
      <c r="H40" s="25">
        <v>0</v>
      </c>
      <c r="I40" s="24">
        <v>0.1217797795</v>
      </c>
      <c r="J40" s="12">
        <v>101993</v>
      </c>
      <c r="K40" s="18">
        <f t="shared" si="3"/>
        <v>101993</v>
      </c>
      <c r="L40" s="19"/>
    </row>
    <row r="41" spans="1:12" x14ac:dyDescent="0.25">
      <c r="A41" s="67"/>
      <c r="B41" s="74"/>
      <c r="C41" s="80"/>
      <c r="D41" s="80"/>
      <c r="E41" s="80"/>
      <c r="F41" s="20">
        <v>43097</v>
      </c>
      <c r="G41" s="32">
        <v>0</v>
      </c>
      <c r="H41" s="33">
        <v>0</v>
      </c>
      <c r="I41" s="32">
        <v>0.1217797795</v>
      </c>
      <c r="J41" s="34">
        <v>101993</v>
      </c>
      <c r="K41" s="35">
        <f t="shared" si="3"/>
        <v>101993</v>
      </c>
    </row>
    <row r="42" spans="1:12" x14ac:dyDescent="0.25">
      <c r="A42" s="67"/>
      <c r="B42" s="72" t="s">
        <v>11</v>
      </c>
      <c r="C42" s="78">
        <v>42725</v>
      </c>
      <c r="D42" s="78">
        <v>42730</v>
      </c>
      <c r="E42" s="78">
        <v>42731</v>
      </c>
      <c r="F42" s="21">
        <v>42916</v>
      </c>
      <c r="G42" s="24">
        <v>0.15099966500000001</v>
      </c>
      <c r="H42" s="25">
        <v>63535.319532845933</v>
      </c>
      <c r="I42" s="24">
        <v>0.15099966500000001</v>
      </c>
      <c r="J42" s="12">
        <v>126464.68027904052</v>
      </c>
      <c r="K42" s="18">
        <f t="shared" si="3"/>
        <v>189999.99981188646</v>
      </c>
      <c r="L42" s="16"/>
    </row>
    <row r="43" spans="1:12" x14ac:dyDescent="0.25">
      <c r="A43" s="67"/>
      <c r="B43" s="71"/>
      <c r="C43" s="79"/>
      <c r="D43" s="79"/>
      <c r="E43" s="79"/>
      <c r="F43" s="31">
        <v>43097</v>
      </c>
      <c r="G43" s="22">
        <v>0.15099966500000001</v>
      </c>
      <c r="H43" s="23">
        <v>63535.319532845933</v>
      </c>
      <c r="I43" s="22">
        <v>0.15099966500000001</v>
      </c>
      <c r="J43" s="10">
        <v>126464.68027904052</v>
      </c>
      <c r="K43" s="7">
        <f t="shared" si="3"/>
        <v>189999.99981188646</v>
      </c>
      <c r="L43" s="16"/>
    </row>
    <row r="44" spans="1:12" x14ac:dyDescent="0.25">
      <c r="A44" s="67"/>
      <c r="B44" s="46" t="s">
        <v>12</v>
      </c>
      <c r="C44" s="47"/>
      <c r="D44" s="45"/>
      <c r="E44" s="47"/>
      <c r="F44" s="49"/>
      <c r="G44" s="50">
        <f>SUM(G40:G43)</f>
        <v>0.30199933000000001</v>
      </c>
      <c r="H44" s="51">
        <f>SUM(H40:H43)</f>
        <v>127070.63906569187</v>
      </c>
      <c r="I44" s="50">
        <f>SUM(I40:I43)</f>
        <v>0.54555888900000005</v>
      </c>
      <c r="J44" s="51">
        <f>SUM(J40:J43)</f>
        <v>456915.36055808107</v>
      </c>
      <c r="K44" s="51">
        <f>SUM(K40:K43)</f>
        <v>583985.99962377292</v>
      </c>
      <c r="L44" s="51">
        <v>334754</v>
      </c>
    </row>
    <row r="45" spans="1:12" ht="6.75" customHeight="1" x14ac:dyDescent="0.25">
      <c r="A45" s="28"/>
      <c r="B45" s="53"/>
      <c r="C45" s="29"/>
      <c r="D45" s="28"/>
      <c r="E45" s="29"/>
      <c r="F45" s="31"/>
      <c r="G45" s="54"/>
      <c r="H45" s="55"/>
      <c r="I45" s="54"/>
      <c r="J45" s="16"/>
      <c r="K45" s="16"/>
      <c r="L45" s="16"/>
    </row>
    <row r="46" spans="1:12" x14ac:dyDescent="0.25">
      <c r="A46" s="67">
        <v>2015</v>
      </c>
      <c r="B46" s="71" t="s">
        <v>11</v>
      </c>
      <c r="C46" s="79">
        <v>42368</v>
      </c>
      <c r="D46" s="79">
        <v>42368</v>
      </c>
      <c r="E46" s="79">
        <v>42373</v>
      </c>
      <c r="F46" s="31">
        <v>42551</v>
      </c>
      <c r="G46" s="22">
        <v>7.9473507999999998E-2</v>
      </c>
      <c r="H46" s="23">
        <v>33439.641903683609</v>
      </c>
      <c r="I46" s="22">
        <v>7.9473507999999998E-2</v>
      </c>
      <c r="J46" s="10">
        <v>66560.358129759872</v>
      </c>
      <c r="K46" s="7">
        <f t="shared" si="3"/>
        <v>100000.00003344347</v>
      </c>
      <c r="L46" s="16"/>
    </row>
    <row r="47" spans="1:12" x14ac:dyDescent="0.25">
      <c r="A47" s="67"/>
      <c r="B47" s="74"/>
      <c r="C47" s="80"/>
      <c r="D47" s="80"/>
      <c r="E47" s="80"/>
      <c r="F47" s="20">
        <v>42733</v>
      </c>
      <c r="G47" s="32">
        <v>7.9473507999999998E-2</v>
      </c>
      <c r="H47" s="33">
        <v>33439.641903683609</v>
      </c>
      <c r="I47" s="32">
        <v>7.9473507999999998E-2</v>
      </c>
      <c r="J47" s="34">
        <v>66560.358129759872</v>
      </c>
      <c r="K47" s="35">
        <f t="shared" si="3"/>
        <v>100000.00003344347</v>
      </c>
      <c r="L47" s="16"/>
    </row>
    <row r="48" spans="1:12" x14ac:dyDescent="0.25">
      <c r="A48" s="67"/>
      <c r="B48" s="14" t="s">
        <v>13</v>
      </c>
      <c r="C48" s="15">
        <v>42489</v>
      </c>
      <c r="D48" s="15">
        <v>42489</v>
      </c>
      <c r="E48" s="15">
        <v>42492</v>
      </c>
      <c r="F48" s="21">
        <v>42733</v>
      </c>
      <c r="G48" s="24">
        <v>0.34488959299999999</v>
      </c>
      <c r="H48" s="25">
        <v>145117.34509350194</v>
      </c>
      <c r="I48" s="24">
        <v>0.34488959299999999</v>
      </c>
      <c r="J48" s="12">
        <v>288850.65480319713</v>
      </c>
      <c r="K48" s="18">
        <f t="shared" si="3"/>
        <v>433967.9998966991</v>
      </c>
      <c r="L48" s="16"/>
    </row>
    <row r="49" spans="1:12" x14ac:dyDescent="0.25">
      <c r="A49" s="67"/>
      <c r="B49" s="46" t="s">
        <v>12</v>
      </c>
      <c r="C49" s="47"/>
      <c r="D49" s="45"/>
      <c r="E49" s="47"/>
      <c r="F49" s="49"/>
      <c r="G49" s="50">
        <f>SUM(G46:G48)</f>
        <v>0.50383660899999994</v>
      </c>
      <c r="H49" s="51">
        <f>SUM(H46:H48)</f>
        <v>211996.62890086917</v>
      </c>
      <c r="I49" s="50">
        <f>SUM(I46:I48)</f>
        <v>0.50383660899999994</v>
      </c>
      <c r="J49" s="51">
        <f>SUM(J46:J48)</f>
        <v>421971.37106271688</v>
      </c>
      <c r="K49" s="51">
        <f>SUM(K46:K48)</f>
        <v>633967.99996358599</v>
      </c>
      <c r="L49" s="51">
        <v>2469003</v>
      </c>
    </row>
    <row r="50" spans="1:12" ht="6.75" customHeight="1" x14ac:dyDescent="0.25">
      <c r="A50" s="28"/>
      <c r="B50" s="53"/>
      <c r="C50" s="29"/>
      <c r="D50" s="28"/>
      <c r="E50" s="29"/>
      <c r="F50" s="31"/>
      <c r="G50" s="54"/>
      <c r="H50" s="55"/>
      <c r="I50" s="54"/>
      <c r="J50" s="16"/>
      <c r="K50" s="16"/>
      <c r="L50" s="16"/>
    </row>
    <row r="51" spans="1:12" x14ac:dyDescent="0.25">
      <c r="A51" s="67">
        <v>2014</v>
      </c>
      <c r="B51" s="9" t="s">
        <v>13</v>
      </c>
      <c r="C51" s="20">
        <v>42124</v>
      </c>
      <c r="D51" s="20">
        <v>42124</v>
      </c>
      <c r="E51" s="84">
        <v>42128</v>
      </c>
      <c r="F51" s="20">
        <v>42366</v>
      </c>
      <c r="G51" s="32">
        <v>0.45086672100000003</v>
      </c>
      <c r="H51" s="33">
        <v>189708.77309867874</v>
      </c>
      <c r="I51" s="32">
        <v>0.45086672100000003</v>
      </c>
      <c r="J51" s="34">
        <v>377608.22661245213</v>
      </c>
      <c r="K51" s="35">
        <f t="shared" ref="K51:K65" si="4">J51+H51</f>
        <v>567316.99971113086</v>
      </c>
    </row>
    <row r="52" spans="1:12" x14ac:dyDescent="0.25">
      <c r="A52" s="67"/>
      <c r="B52" s="72" t="s">
        <v>11</v>
      </c>
      <c r="C52" s="68">
        <v>41999</v>
      </c>
      <c r="D52" s="68">
        <v>41999</v>
      </c>
      <c r="E52" s="68">
        <v>42002</v>
      </c>
      <c r="F52" s="38">
        <v>42185</v>
      </c>
      <c r="G52" s="24">
        <f>0.182789068/2</f>
        <v>9.1394533999999999E-2</v>
      </c>
      <c r="H52" s="25">
        <v>38455.588105083225</v>
      </c>
      <c r="I52" s="24">
        <f>0.182789068/2</f>
        <v>9.1394533999999999E-2</v>
      </c>
      <c r="J52" s="12">
        <v>76544.411681720594</v>
      </c>
      <c r="K52" s="18">
        <f t="shared" si="4"/>
        <v>114999.99978680382</v>
      </c>
    </row>
    <row r="53" spans="1:12" x14ac:dyDescent="0.25">
      <c r="A53" s="67"/>
      <c r="B53" s="74"/>
      <c r="C53" s="73"/>
      <c r="D53" s="73"/>
      <c r="E53" s="73"/>
      <c r="F53" s="39">
        <v>42366</v>
      </c>
      <c r="G53" s="32">
        <f>0.182789068/2</f>
        <v>9.1394533999999999E-2</v>
      </c>
      <c r="H53" s="33">
        <v>38455.588105083225</v>
      </c>
      <c r="I53" s="32">
        <f>0.182789068/2</f>
        <v>9.1394533999999999E-2</v>
      </c>
      <c r="J53" s="34">
        <v>76544.411681720594</v>
      </c>
      <c r="K53" s="35">
        <f t="shared" si="4"/>
        <v>114999.99978680382</v>
      </c>
    </row>
    <row r="54" spans="1:12" ht="38.25" x14ac:dyDescent="0.25">
      <c r="A54" s="67"/>
      <c r="B54" s="62" t="s">
        <v>15</v>
      </c>
      <c r="C54" s="121">
        <v>41950</v>
      </c>
      <c r="D54" s="121">
        <v>41950</v>
      </c>
      <c r="E54" s="121">
        <v>41953</v>
      </c>
      <c r="F54" s="121">
        <v>41992</v>
      </c>
      <c r="G54" s="63">
        <v>0.87420858800000001</v>
      </c>
      <c r="H54" s="64">
        <v>367836.06094051973</v>
      </c>
      <c r="I54" s="63">
        <v>0.87420858800000001</v>
      </c>
      <c r="J54" s="65">
        <f>732163939.427359/1000</f>
        <v>732163.93942735903</v>
      </c>
      <c r="K54" s="66">
        <f t="shared" ref="K54:K56" si="5">J54+H54</f>
        <v>1100000.0003678787</v>
      </c>
    </row>
    <row r="55" spans="1:12" x14ac:dyDescent="0.25">
      <c r="A55" s="67"/>
      <c r="B55" s="76" t="s">
        <v>16</v>
      </c>
      <c r="C55" s="82">
        <v>41817</v>
      </c>
      <c r="D55" s="82">
        <v>41817</v>
      </c>
      <c r="E55" s="82">
        <v>41820</v>
      </c>
      <c r="F55" s="114">
        <v>41828</v>
      </c>
      <c r="G55" s="40">
        <v>0.87420858800000001</v>
      </c>
      <c r="H55" s="43">
        <v>367836.06094051973</v>
      </c>
      <c r="I55" s="24">
        <v>0.87420858800000001</v>
      </c>
      <c r="J55" s="12">
        <f>732163939.427359/1000</f>
        <v>732163.93942735903</v>
      </c>
      <c r="K55" s="18">
        <f t="shared" si="5"/>
        <v>1100000.0003678787</v>
      </c>
    </row>
    <row r="56" spans="1:12" x14ac:dyDescent="0.25">
      <c r="A56" s="67"/>
      <c r="B56" s="77"/>
      <c r="C56" s="108"/>
      <c r="D56" s="108"/>
      <c r="E56" s="108"/>
      <c r="F56" s="109">
        <v>41912</v>
      </c>
      <c r="G56" s="41">
        <v>0.48001998800000001</v>
      </c>
      <c r="H56" s="44">
        <v>201975.43696360433</v>
      </c>
      <c r="I56" s="41">
        <v>0.48001998800000001</v>
      </c>
      <c r="J56" s="34">
        <v>402024.56283574447</v>
      </c>
      <c r="K56" s="35">
        <f t="shared" si="5"/>
        <v>603999.99979934876</v>
      </c>
    </row>
    <row r="57" spans="1:12" x14ac:dyDescent="0.25">
      <c r="A57" s="67"/>
      <c r="B57" s="46" t="s">
        <v>12</v>
      </c>
      <c r="C57" s="47"/>
      <c r="D57" s="45"/>
      <c r="E57" s="47"/>
      <c r="F57" s="49"/>
      <c r="G57" s="119">
        <f>SUM(G51:G56)</f>
        <v>2.8620929529999999</v>
      </c>
      <c r="H57" s="51">
        <f>SUM(H51:H56)</f>
        <v>1204267.5081534889</v>
      </c>
      <c r="I57" s="119">
        <f>SUM(I51:I56)</f>
        <v>2.8620929529999999</v>
      </c>
      <c r="J57" s="51">
        <f>SUM(J51:J56)</f>
        <v>2397049.4916663561</v>
      </c>
      <c r="K57" s="51">
        <f>SUM(K51:K56)</f>
        <v>3601316.9998198445</v>
      </c>
      <c r="L57" s="51">
        <v>3136903</v>
      </c>
    </row>
    <row r="58" spans="1:12" ht="6.75" customHeight="1" x14ac:dyDescent="0.25">
      <c r="A58" s="28"/>
      <c r="B58" s="53"/>
      <c r="C58" s="29"/>
      <c r="D58" s="28"/>
      <c r="E58" s="29"/>
      <c r="F58" s="31"/>
      <c r="G58" s="54"/>
      <c r="H58" s="55"/>
      <c r="I58" s="54"/>
      <c r="J58" s="16"/>
      <c r="K58" s="16"/>
      <c r="L58" s="16"/>
    </row>
    <row r="59" spans="1:12" x14ac:dyDescent="0.25">
      <c r="A59" s="67">
        <v>2013</v>
      </c>
      <c r="B59" s="42" t="s">
        <v>13</v>
      </c>
      <c r="C59" s="87">
        <v>41759</v>
      </c>
      <c r="D59" s="87">
        <v>41759</v>
      </c>
      <c r="E59" s="87">
        <v>41760</v>
      </c>
      <c r="F59" s="87">
        <v>41820</v>
      </c>
      <c r="G59" s="88">
        <v>0.89205277400000005</v>
      </c>
      <c r="H59" s="89">
        <v>375344.2634210586</v>
      </c>
      <c r="I59" s="88">
        <v>0.89205277400000005</v>
      </c>
      <c r="J59" s="90">
        <v>747108.73600905784</v>
      </c>
      <c r="K59" s="91">
        <f>J59+H59</f>
        <v>1122452.9994301165</v>
      </c>
    </row>
    <row r="60" spans="1:12" x14ac:dyDescent="0.25">
      <c r="A60" s="67"/>
      <c r="B60" s="120" t="s">
        <v>11</v>
      </c>
      <c r="C60" s="92">
        <v>41613</v>
      </c>
      <c r="D60" s="92">
        <v>41613</v>
      </c>
      <c r="E60" s="92">
        <v>41614</v>
      </c>
      <c r="F60" s="92">
        <v>41627</v>
      </c>
      <c r="G60" s="93">
        <v>0.554058049</v>
      </c>
      <c r="H60" s="94">
        <v>233128.0732025347</v>
      </c>
      <c r="I60" s="93">
        <v>0.554058049</v>
      </c>
      <c r="J60" s="95">
        <v>300020.92704966478</v>
      </c>
      <c r="K60" s="96">
        <f>J60+H60</f>
        <v>533149.00025219948</v>
      </c>
    </row>
    <row r="61" spans="1:12" x14ac:dyDescent="0.25">
      <c r="A61" s="67"/>
      <c r="B61" s="46" t="s">
        <v>12</v>
      </c>
      <c r="C61" s="97"/>
      <c r="D61" s="98"/>
      <c r="E61" s="97"/>
      <c r="F61" s="99"/>
      <c r="G61" s="100">
        <f>SUM(G59:G60)</f>
        <v>1.4461108230000002</v>
      </c>
      <c r="H61" s="101">
        <f>SUM(H59:H60)</f>
        <v>608472.33662359323</v>
      </c>
      <c r="I61" s="100">
        <f>SUM(I59:I60)</f>
        <v>1.4461108230000002</v>
      </c>
      <c r="J61" s="101">
        <f>SUM(J59:J60)</f>
        <v>1047129.6630587226</v>
      </c>
      <c r="K61" s="101">
        <f>SUM(K59:K60)</f>
        <v>1655601.9996823161</v>
      </c>
      <c r="L61" s="51">
        <v>3103855</v>
      </c>
    </row>
    <row r="62" spans="1:12" ht="6.75" customHeight="1" x14ac:dyDescent="0.25">
      <c r="A62" s="28"/>
      <c r="B62" s="53"/>
      <c r="C62" s="102"/>
      <c r="D62" s="103"/>
      <c r="E62" s="102"/>
      <c r="F62" s="92"/>
      <c r="G62" s="104"/>
      <c r="H62" s="105"/>
      <c r="I62" s="104"/>
      <c r="J62" s="106"/>
      <c r="K62" s="106"/>
      <c r="L62" s="16"/>
    </row>
    <row r="63" spans="1:12" x14ac:dyDescent="0.25">
      <c r="A63" s="67">
        <v>2012</v>
      </c>
      <c r="B63" s="71" t="s">
        <v>13</v>
      </c>
      <c r="C63" s="107">
        <v>41394</v>
      </c>
      <c r="D63" s="107">
        <v>41394</v>
      </c>
      <c r="E63" s="107">
        <v>41396</v>
      </c>
      <c r="F63" s="92">
        <v>41452</v>
      </c>
      <c r="G63" s="93">
        <v>0.71430273799999999</v>
      </c>
      <c r="H63" s="94">
        <v>266318.55064343871</v>
      </c>
      <c r="I63" s="93">
        <v>0.71430273799999999</v>
      </c>
      <c r="J63" s="95">
        <v>342734.94899019581</v>
      </c>
      <c r="K63" s="96">
        <f t="shared" si="4"/>
        <v>609053.49963363446</v>
      </c>
    </row>
    <row r="64" spans="1:12" x14ac:dyDescent="0.25">
      <c r="A64" s="67"/>
      <c r="B64" s="71"/>
      <c r="C64" s="107"/>
      <c r="D64" s="107"/>
      <c r="E64" s="107"/>
      <c r="F64" s="92">
        <v>41473</v>
      </c>
      <c r="G64" s="93">
        <v>0.29320196700000001</v>
      </c>
      <c r="H64" s="94">
        <v>109316.5666925462</v>
      </c>
      <c r="I64" s="93">
        <v>0.29320196700000001</v>
      </c>
      <c r="J64" s="95">
        <v>140683.43274860873</v>
      </c>
      <c r="K64" s="96">
        <f t="shared" si="4"/>
        <v>249999.99944115494</v>
      </c>
    </row>
    <row r="65" spans="1:12" x14ac:dyDescent="0.25">
      <c r="A65" s="67"/>
      <c r="B65" s="74"/>
      <c r="C65" s="108"/>
      <c r="D65" s="108"/>
      <c r="E65" s="108"/>
      <c r="F65" s="109">
        <v>41627</v>
      </c>
      <c r="G65" s="110">
        <v>0.42110077200000001</v>
      </c>
      <c r="H65" s="111">
        <v>157001.98432372964</v>
      </c>
      <c r="I65" s="110">
        <v>0.42110077200000001</v>
      </c>
      <c r="J65" s="112">
        <v>202051.51672140462</v>
      </c>
      <c r="K65" s="113">
        <f t="shared" si="4"/>
        <v>359053.50104513427</v>
      </c>
    </row>
    <row r="66" spans="1:12" x14ac:dyDescent="0.25">
      <c r="A66" s="67"/>
      <c r="B66" s="72" t="s">
        <v>11</v>
      </c>
      <c r="C66" s="82">
        <v>41263</v>
      </c>
      <c r="D66" s="82">
        <v>41264</v>
      </c>
      <c r="E66" s="82">
        <v>41269</v>
      </c>
      <c r="F66" s="114">
        <v>41338</v>
      </c>
      <c r="G66" s="115">
        <v>0.80454619900000002</v>
      </c>
      <c r="H66" s="116">
        <v>299964.65958298993</v>
      </c>
      <c r="I66" s="115">
        <v>0.80454619900000002</v>
      </c>
      <c r="J66" s="117">
        <v>386035.34020685911</v>
      </c>
      <c r="K66" s="118">
        <f t="shared" ref="K66:K68" si="6">J66+H66</f>
        <v>685999.99978984904</v>
      </c>
    </row>
    <row r="67" spans="1:12" x14ac:dyDescent="0.25">
      <c r="A67" s="67"/>
      <c r="B67" s="71"/>
      <c r="C67" s="107"/>
      <c r="D67" s="107"/>
      <c r="E67" s="107"/>
      <c r="F67" s="92">
        <v>41452</v>
      </c>
      <c r="G67" s="93">
        <v>0.192340491</v>
      </c>
      <c r="H67" s="94">
        <v>71711.667991908733</v>
      </c>
      <c r="I67" s="93">
        <v>0.192340491</v>
      </c>
      <c r="J67" s="95">
        <v>92288.332194009068</v>
      </c>
      <c r="K67" s="96">
        <f t="shared" si="6"/>
        <v>164000.0001859178</v>
      </c>
    </row>
    <row r="68" spans="1:12" x14ac:dyDescent="0.25">
      <c r="A68" s="67"/>
      <c r="B68" s="74"/>
      <c r="C68" s="108"/>
      <c r="D68" s="108"/>
      <c r="E68" s="108"/>
      <c r="F68" s="109">
        <v>41578</v>
      </c>
      <c r="G68" s="110">
        <v>0.99688668999999996</v>
      </c>
      <c r="H68" s="111">
        <v>371676.32757489866</v>
      </c>
      <c r="I68" s="110">
        <v>0.99688668999999996</v>
      </c>
      <c r="J68" s="112">
        <v>478323.67240086815</v>
      </c>
      <c r="K68" s="113">
        <f t="shared" si="6"/>
        <v>849999.99997576675</v>
      </c>
    </row>
    <row r="69" spans="1:12" x14ac:dyDescent="0.25">
      <c r="A69" s="67"/>
      <c r="B69" s="75" t="s">
        <v>16</v>
      </c>
      <c r="C69" s="107">
        <v>41263</v>
      </c>
      <c r="D69" s="107">
        <v>41264</v>
      </c>
      <c r="E69" s="107">
        <v>41269</v>
      </c>
      <c r="F69" s="92">
        <v>41289</v>
      </c>
      <c r="G69" s="93">
        <v>1.4073694450000001</v>
      </c>
      <c r="H69" s="94">
        <v>524719.52139186778</v>
      </c>
      <c r="I69" s="93">
        <v>1.4073694450000001</v>
      </c>
      <c r="J69" s="95">
        <v>675280.47882470139</v>
      </c>
      <c r="K69" s="96">
        <f t="shared" ref="K69:K70" si="7">J69+H69</f>
        <v>1200000.0002165693</v>
      </c>
    </row>
    <row r="70" spans="1:12" x14ac:dyDescent="0.25">
      <c r="A70" s="67"/>
      <c r="B70" s="75"/>
      <c r="C70" s="107"/>
      <c r="D70" s="83"/>
      <c r="E70" s="107"/>
      <c r="F70" s="92">
        <v>41338</v>
      </c>
      <c r="G70" s="93">
        <v>0.46912314799999999</v>
      </c>
      <c r="H70" s="94">
        <v>174906.50700634357</v>
      </c>
      <c r="I70" s="93">
        <v>0.46912314799999999</v>
      </c>
      <c r="J70" s="95">
        <v>225093.49278162795</v>
      </c>
      <c r="K70" s="96">
        <f t="shared" si="7"/>
        <v>399999.99978797149</v>
      </c>
    </row>
    <row r="71" spans="1:12" x14ac:dyDescent="0.25">
      <c r="A71" s="67"/>
      <c r="B71" s="46" t="s">
        <v>12</v>
      </c>
      <c r="C71" s="47"/>
      <c r="D71" s="45"/>
      <c r="E71" s="47"/>
      <c r="F71" s="49"/>
      <c r="G71" s="50">
        <f>SUM(G63:G70)</f>
        <v>5.29887145</v>
      </c>
      <c r="H71" s="51">
        <f>SUM(H63:H70)</f>
        <v>1975615.7852077233</v>
      </c>
      <c r="I71" s="50">
        <f>SUM(I63:I70)</f>
        <v>5.29887145</v>
      </c>
      <c r="J71" s="51">
        <f>SUM(J63:J70)</f>
        <v>2542491.2148682745</v>
      </c>
      <c r="K71" s="51">
        <f>SUM(K63:K70)</f>
        <v>4518107.0000759978</v>
      </c>
      <c r="L71" s="51">
        <v>4271685</v>
      </c>
    </row>
    <row r="73" spans="1:12" x14ac:dyDescent="0.25">
      <c r="H73" s="85"/>
      <c r="I73" s="86"/>
      <c r="J73" s="85"/>
    </row>
  </sheetData>
  <mergeCells count="83">
    <mergeCell ref="B46:B47"/>
    <mergeCell ref="C46:C47"/>
    <mergeCell ref="D46:D47"/>
    <mergeCell ref="E46:E47"/>
    <mergeCell ref="A46:A49"/>
    <mergeCell ref="E3:E4"/>
    <mergeCell ref="B42:B43"/>
    <mergeCell ref="C42:C43"/>
    <mergeCell ref="D42:D43"/>
    <mergeCell ref="E42:E43"/>
    <mergeCell ref="D3:D4"/>
    <mergeCell ref="E16:E17"/>
    <mergeCell ref="E7:E8"/>
    <mergeCell ref="E5:E6"/>
    <mergeCell ref="E9:E10"/>
    <mergeCell ref="E14:E15"/>
    <mergeCell ref="D9:D10"/>
    <mergeCell ref="D14:D15"/>
    <mergeCell ref="D7:D8"/>
    <mergeCell ref="D5:D6"/>
    <mergeCell ref="B9:B10"/>
    <mergeCell ref="A28:A30"/>
    <mergeCell ref="A32:A35"/>
    <mergeCell ref="A37:A38"/>
    <mergeCell ref="A40:A44"/>
    <mergeCell ref="D16:D17"/>
    <mergeCell ref="A3:A12"/>
    <mergeCell ref="A14:A18"/>
    <mergeCell ref="A20:A26"/>
    <mergeCell ref="B16:B17"/>
    <mergeCell ref="C16:C17"/>
    <mergeCell ref="B24:B25"/>
    <mergeCell ref="C24:C25"/>
    <mergeCell ref="B7:B8"/>
    <mergeCell ref="B3:B4"/>
    <mergeCell ref="C3:C4"/>
    <mergeCell ref="B14:B15"/>
    <mergeCell ref="C9:C10"/>
    <mergeCell ref="C14:C15"/>
    <mergeCell ref="C7:C8"/>
    <mergeCell ref="B5:B6"/>
    <mergeCell ref="C5:C6"/>
    <mergeCell ref="E24:E25"/>
    <mergeCell ref="B20:B21"/>
    <mergeCell ref="C20:C21"/>
    <mergeCell ref="E20:E21"/>
    <mergeCell ref="D20:D21"/>
    <mergeCell ref="B22:B23"/>
    <mergeCell ref="E22:E23"/>
    <mergeCell ref="C22:C23"/>
    <mergeCell ref="D22:D23"/>
    <mergeCell ref="D24:D25"/>
    <mergeCell ref="E33:E34"/>
    <mergeCell ref="B40:B41"/>
    <mergeCell ref="E40:E41"/>
    <mergeCell ref="C40:C41"/>
    <mergeCell ref="D40:D41"/>
    <mergeCell ref="B33:B34"/>
    <mergeCell ref="C33:C34"/>
    <mergeCell ref="D33:D34"/>
    <mergeCell ref="E52:E53"/>
    <mergeCell ref="C52:C53"/>
    <mergeCell ref="B55:B56"/>
    <mergeCell ref="C55:C56"/>
    <mergeCell ref="D55:D56"/>
    <mergeCell ref="E55:E56"/>
    <mergeCell ref="E63:E65"/>
    <mergeCell ref="C63:C65"/>
    <mergeCell ref="B63:B65"/>
    <mergeCell ref="B69:B70"/>
    <mergeCell ref="C69:C70"/>
    <mergeCell ref="E69:E70"/>
    <mergeCell ref="E66:E68"/>
    <mergeCell ref="C66:C68"/>
    <mergeCell ref="B66:B68"/>
    <mergeCell ref="A51:A57"/>
    <mergeCell ref="A59:A61"/>
    <mergeCell ref="A63:A71"/>
    <mergeCell ref="D52:D53"/>
    <mergeCell ref="D69:D70"/>
    <mergeCell ref="D66:D68"/>
    <mergeCell ref="D63:D65"/>
    <mergeCell ref="B52:B53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ignoredErrors>
    <ignoredError sqref="K12 K30 K18 K26 K38 K44 K35 K49 K61 H57" formula="1"/>
  </ignoredErrors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CMIG3 - CMIG4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c056837</dc:creator>
  <cp:lastModifiedBy>EDUARDO REIS DOMINGUES</cp:lastModifiedBy>
  <dcterms:created xsi:type="dcterms:W3CDTF">2023-01-19T14:56:04Z</dcterms:created>
  <dcterms:modified xsi:type="dcterms:W3CDTF">2023-01-31T14:33:18Z</dcterms:modified>
</cp:coreProperties>
</file>