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I:\SA\RI\RI_DADOS\1_Informacoes_Tecnicas_e_Financeiras\1. Resultados\2023\2T23\Planilhas interativas\"/>
    </mc:Choice>
  </mc:AlternateContent>
  <xr:revisionPtr revIDLastSave="0" documentId="13_ncr:1_{F6658F18-39FA-4926-B2A4-F20AD2FD9878}" xr6:coauthVersionLast="47" xr6:coauthVersionMax="47" xr10:uidLastSave="{00000000-0000-0000-0000-000000000000}"/>
  <bookViews>
    <workbookView xWindow="-120" yWindow="-120" windowWidth="19440" windowHeight="14880" tabRatio="811" xr2:uid="{8D432363-87F5-494A-9137-2D80FF74D96D}"/>
  </bookViews>
  <sheets>
    <sheet name="Cemig (Índice)" sheetId="1" r:id="rId1"/>
    <sheet name="1.1 RAP 2023-2024" sheetId="3" r:id="rId2"/>
    <sheet name="1.2 Usinas" sheetId="4" r:id="rId3"/>
    <sheet name="1.3 Balanço de Energia" sheetId="5" r:id="rId4"/>
    <sheet name="1.4 Venda de energia por classe" sheetId="6" r:id="rId5"/>
    <sheet name="1.5 Perdas Energia" sheetId="7" r:id="rId6"/>
    <sheet name="1.6 DEC _ FEC" sheetId="8" r:id="rId7"/>
    <sheet name="1.7 Taxa de arrecadação_Inad" sheetId="20" r:id="rId8"/>
    <sheet name="2.1 Receita" sheetId="9" r:id="rId9"/>
    <sheet name="2.2 Custos Despesas operaci" sheetId="10" r:id="rId10"/>
    <sheet name="2.3 EE comprada para revenda" sheetId="19" r:id="rId11"/>
    <sheet name="2.4 LAJIDA" sheetId="11" r:id="rId12"/>
    <sheet name="2.5 Resultado Financeiro" sheetId="12" r:id="rId13"/>
    <sheet name="2.6 Endividamento" sheetId="13" r:id="rId14"/>
    <sheet name="2.7 Empréstimos e Debêntures" sheetId="21" r:id="rId15"/>
    <sheet name="2.8 Investimentos" sheetId="14" r:id="rId16"/>
    <sheet name="3.1 BP (Ativo)" sheetId="15" r:id="rId17"/>
    <sheet name="3.2 BP (Passivo)" sheetId="16" r:id="rId18"/>
    <sheet name="4. DRE" sheetId="17" r:id="rId19"/>
    <sheet name="5. Fluxo de caixa" sheetId="18" r:id="rId20"/>
    <sheet name="6. Desempenhos das ações" sheetId="22" r:id="rId21"/>
  </sheets>
  <externalReferences>
    <externalReference r:id="rId22"/>
  </externalReferences>
  <definedNames>
    <definedName name="_Hlk160453777" localSheetId="9">'2.2 Custos Despesas operaci'!$B$16</definedName>
    <definedName name="_Toc223922453" localSheetId="10">'2.3 EE comprada para revenda'!$B$7</definedName>
    <definedName name="_Toc229977613" localSheetId="19">'5. Fluxo de caixa'!$B$7</definedName>
    <definedName name="_Toc229977613" localSheetId="20">'6. Desempenhos das ações'!$B$7</definedName>
    <definedName name="_Toc282006926" localSheetId="17">'3.2 BP (Passivo)'!$B$6</definedName>
    <definedName name="_Toc282006927" localSheetId="17">'3.2 BP (Passivo)'!$B$7</definedName>
    <definedName name="_Toc288721758" localSheetId="9">'2.2 Custos Despesas operaci'!#REF!</definedName>
    <definedName name="_Toc288721760" localSheetId="9">'2.2 Custos Despesas operaci'!#REF!</definedName>
    <definedName name="_xlcn.WorksheetConnection_teste_atualizado1.xlsmTabela290620161" hidden="1">[1]!Tabela30102017[#Data]</definedName>
    <definedName name="_xlcn.WorksheetConnection_teste_atualizado1.xlsxTabela11" hidden="1">[1]!Tabela1[#Data]</definedName>
    <definedName name="Tabela20042017">[1]!Tabela301011121314[#Data]</definedName>
    <definedName name="Tabela29062016">[1]!Tabela301011121314[#Data]</definedName>
    <definedName name="Tabela31032017">[1]!Tabela301011121314[#Data]</definedName>
    <definedName name="Timeline_Operação_Comercial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3" i="4" l="1"/>
  <c r="D83" i="4"/>
  <c r="F42" i="12"/>
  <c r="E42" i="12"/>
  <c r="D42" i="12"/>
  <c r="C42" i="12"/>
  <c r="D49" i="4"/>
  <c r="E46" i="4"/>
  <c r="E49" i="4" s="1"/>
  <c r="C17" i="5" l="1"/>
  <c r="C12" i="5"/>
  <c r="D78" i="18" l="1"/>
  <c r="D79" i="18"/>
  <c r="D80" i="18"/>
  <c r="D81" i="18"/>
  <c r="D82" i="18"/>
  <c r="D83" i="18"/>
  <c r="D84" i="18"/>
  <c r="D85" i="18"/>
  <c r="D86" i="18"/>
  <c r="C86" i="18"/>
  <c r="C85" i="18"/>
  <c r="C84" i="18"/>
  <c r="C83" i="18"/>
  <c r="C82" i="18"/>
  <c r="C81" i="18"/>
  <c r="C80" i="18"/>
  <c r="C79" i="18"/>
  <c r="C78" i="18"/>
  <c r="D46" i="17"/>
  <c r="E46" i="17"/>
  <c r="F46" i="17"/>
  <c r="D47" i="17"/>
  <c r="E47" i="17"/>
  <c r="F47" i="17"/>
  <c r="D48" i="17"/>
  <c r="E48" i="17"/>
  <c r="F48" i="17"/>
  <c r="D49" i="17"/>
  <c r="E49" i="17"/>
  <c r="F49" i="17"/>
  <c r="D50" i="17"/>
  <c r="E50" i="17"/>
  <c r="F50" i="17"/>
  <c r="D51" i="17"/>
  <c r="E51" i="17"/>
  <c r="F51" i="17"/>
  <c r="D52" i="17"/>
  <c r="E52" i="17"/>
  <c r="F52" i="17"/>
  <c r="D53" i="17"/>
  <c r="E53" i="17"/>
  <c r="F53" i="17"/>
  <c r="C53" i="17"/>
  <c r="C52" i="17"/>
  <c r="C51" i="17"/>
  <c r="C50" i="17"/>
  <c r="C49" i="17"/>
  <c r="C48" i="17"/>
  <c r="C47" i="17"/>
  <c r="C46" i="17"/>
  <c r="D57" i="16"/>
  <c r="D52" i="16"/>
  <c r="D53" i="16"/>
  <c r="D54" i="16"/>
  <c r="D55" i="16"/>
  <c r="D56" i="16"/>
  <c r="C57" i="16"/>
  <c r="C56" i="16"/>
  <c r="C55" i="16"/>
  <c r="C54" i="16"/>
  <c r="C53" i="16"/>
  <c r="C52" i="16"/>
  <c r="D47" i="15"/>
  <c r="D48" i="15"/>
  <c r="D49" i="15"/>
  <c r="D50" i="15"/>
  <c r="C50" i="15"/>
  <c r="C49" i="15"/>
  <c r="C48" i="15"/>
  <c r="C47" i="15"/>
  <c r="G34" i="21"/>
  <c r="H34" i="21"/>
  <c r="I34" i="21"/>
  <c r="G35" i="21"/>
  <c r="H35" i="21"/>
  <c r="I35" i="21"/>
  <c r="G36" i="21"/>
  <c r="H36" i="21"/>
  <c r="I36" i="21"/>
  <c r="G37" i="21"/>
  <c r="H37" i="21"/>
  <c r="I37" i="21"/>
  <c r="F37" i="21" l="1"/>
  <c r="F36" i="21"/>
  <c r="F35" i="21"/>
  <c r="F34" i="21"/>
  <c r="D24" i="13"/>
  <c r="E24" i="13"/>
  <c r="F24" i="13"/>
  <c r="G24" i="13"/>
  <c r="H24" i="13"/>
  <c r="I24" i="13"/>
  <c r="D25" i="13"/>
  <c r="E25" i="13"/>
  <c r="F25" i="13"/>
  <c r="G25" i="13"/>
  <c r="H25" i="13"/>
  <c r="I25" i="13"/>
  <c r="D26" i="13"/>
  <c r="E26" i="13"/>
  <c r="F26" i="13"/>
  <c r="G26" i="13"/>
  <c r="H26" i="13"/>
  <c r="I26" i="13"/>
  <c r="C26" i="13"/>
  <c r="C25" i="13"/>
  <c r="C24" i="13"/>
  <c r="D39" i="12"/>
  <c r="E39" i="12"/>
  <c r="F39" i="12"/>
  <c r="D40" i="12"/>
  <c r="E40" i="12"/>
  <c r="F40" i="12"/>
  <c r="D41" i="12"/>
  <c r="E41" i="12"/>
  <c r="F41" i="12"/>
  <c r="C41" i="12"/>
  <c r="C40" i="12"/>
  <c r="C39" i="12"/>
  <c r="H35" i="11"/>
  <c r="H34" i="11"/>
  <c r="D34" i="11"/>
  <c r="E34" i="11"/>
  <c r="F34" i="11"/>
  <c r="G34" i="11"/>
  <c r="D35" i="11"/>
  <c r="E35" i="11"/>
  <c r="F35" i="11"/>
  <c r="G35" i="11"/>
  <c r="C35" i="11"/>
  <c r="C34" i="11"/>
  <c r="C18" i="11"/>
  <c r="C17" i="11"/>
  <c r="D17" i="11"/>
  <c r="E17" i="11"/>
  <c r="F17" i="11"/>
  <c r="G17" i="11"/>
  <c r="H17" i="11"/>
  <c r="D18" i="11"/>
  <c r="E18" i="11"/>
  <c r="F18" i="11"/>
  <c r="G18" i="11"/>
  <c r="H18" i="11"/>
  <c r="D23" i="19"/>
  <c r="E23" i="19"/>
  <c r="F23" i="19"/>
  <c r="C23" i="19"/>
  <c r="D30" i="9"/>
  <c r="E30" i="9"/>
  <c r="F30" i="9"/>
  <c r="C30" i="9"/>
  <c r="D26" i="6"/>
  <c r="F26" i="6"/>
  <c r="G26" i="6"/>
  <c r="F27" i="6"/>
  <c r="G27" i="6"/>
  <c r="D28" i="6"/>
  <c r="F28" i="6"/>
  <c r="G28" i="6"/>
  <c r="C28" i="6"/>
  <c r="C26" i="6"/>
  <c r="E19" i="3" l="1"/>
  <c r="E18" i="3"/>
  <c r="C18" i="3"/>
  <c r="E30" i="10"/>
  <c r="F30" i="10"/>
  <c r="C30" i="10"/>
  <c r="D28" i="10"/>
  <c r="D30" i="10" s="1"/>
  <c r="C28" i="10"/>
  <c r="F28" i="10"/>
  <c r="E28" i="10"/>
  <c r="C16" i="14" l="1"/>
  <c r="C19" i="14" s="1"/>
</calcChain>
</file>

<file path=xl/sharedStrings.xml><?xml version="1.0" encoding="utf-8"?>
<sst xmlns="http://schemas.openxmlformats.org/spreadsheetml/2006/main" count="850" uniqueCount="501">
  <si>
    <t>Receita Anual Permitida - RAP</t>
  </si>
  <si>
    <t>% Cemig</t>
  </si>
  <si>
    <t>Cemig</t>
  </si>
  <si>
    <t>Vencimento</t>
  </si>
  <si>
    <t xml:space="preserve">Cemig GT </t>
  </si>
  <si>
    <t>Cemig Itajuba</t>
  </si>
  <si>
    <t>Centroeste</t>
  </si>
  <si>
    <t>Sete Lagoas</t>
  </si>
  <si>
    <t>Taesa</t>
  </si>
  <si>
    <t>Belo Monte</t>
  </si>
  <si>
    <t>UHE</t>
  </si>
  <si>
    <t>Emborcação</t>
  </si>
  <si>
    <t>Nova Ponte</t>
  </si>
  <si>
    <t>Irapé</t>
  </si>
  <si>
    <t>Três Marias</t>
  </si>
  <si>
    <t xml:space="preserve">Aimorés                      </t>
  </si>
  <si>
    <t>Salto Grande</t>
  </si>
  <si>
    <t xml:space="preserve">Queimado  </t>
  </si>
  <si>
    <t xml:space="preserve">Funil                       </t>
  </si>
  <si>
    <t xml:space="preserve">Sá Carvalho     </t>
  </si>
  <si>
    <t>Rosal</t>
  </si>
  <si>
    <t>Itutinga</t>
  </si>
  <si>
    <t xml:space="preserve">Igarapava                  </t>
  </si>
  <si>
    <t>Baguari</t>
  </si>
  <si>
    <t>Camargos</t>
  </si>
  <si>
    <t>Volta do Rio</t>
  </si>
  <si>
    <t>EOL</t>
  </si>
  <si>
    <t>Retiro Baixo</t>
  </si>
  <si>
    <t xml:space="preserve">Porto Estrela       </t>
  </si>
  <si>
    <t>Candonga</t>
  </si>
  <si>
    <t xml:space="preserve">Praias de Parajuru </t>
  </si>
  <si>
    <t xml:space="preserve">Pai Joaquim             </t>
  </si>
  <si>
    <t>PCH</t>
  </si>
  <si>
    <t>Gafanhoto</t>
  </si>
  <si>
    <t xml:space="preserve">Cachoeirão                        </t>
  </si>
  <si>
    <t>Santo Inácio III</t>
  </si>
  <si>
    <t>Paracambi</t>
  </si>
  <si>
    <t>São Raimundo</t>
  </si>
  <si>
    <t>Santo Inácio IV</t>
  </si>
  <si>
    <t>Garrote</t>
  </si>
  <si>
    <t>Pipoca</t>
  </si>
  <si>
    <t>Peti</t>
  </si>
  <si>
    <t>Poço Fundo</t>
  </si>
  <si>
    <t xml:space="preserve">Salto Voltão         </t>
  </si>
  <si>
    <t>Outras</t>
  </si>
  <si>
    <t>Total</t>
  </si>
  <si>
    <t>REQUISITOS TOTAIS</t>
  </si>
  <si>
    <t>Residencial </t>
  </si>
  <si>
    <t>Industrial </t>
  </si>
  <si>
    <t>Comércio, serviços e outros </t>
  </si>
  <si>
    <t>Rural </t>
  </si>
  <si>
    <t>Poder público </t>
  </si>
  <si>
    <t>Iluminação pública </t>
  </si>
  <si>
    <t>Serviço público </t>
  </si>
  <si>
    <t>Consumo Próprio </t>
  </si>
  <si>
    <t>Fornecimento não faturado líquido </t>
  </si>
  <si>
    <r>
      <t> </t>
    </r>
    <r>
      <rPr>
        <sz val="7"/>
        <color rgb="FF404040"/>
        <rFont val="Calibri"/>
        <family val="2"/>
      </rPr>
      <t> </t>
    </r>
  </si>
  <si>
    <t>Suprimento não faturado líquido </t>
  </si>
  <si>
    <t>(Em milhares de Reais)</t>
  </si>
  <si>
    <t>Consolidado</t>
  </si>
  <si>
    <t>Energia de Itaipu Binacional  </t>
  </si>
  <si>
    <t>Contratos por cotas de garantia física  </t>
  </si>
  <si>
    <t>Cotas das usinas de Angra I e II  </t>
  </si>
  <si>
    <t>Energia de curto prazo  </t>
  </si>
  <si>
    <t>Proinfa </t>
  </si>
  <si>
    <t>Contratos bilaterais  </t>
  </si>
  <si>
    <t>Energia adquirida através de leilão em ambiente regulado  </t>
  </si>
  <si>
    <t>Energia adquirida no ambiente livre</t>
  </si>
  <si>
    <t>Geração distribuída </t>
  </si>
  <si>
    <t>Créditos de PIS/Pasep e Cofins </t>
  </si>
  <si>
    <t>  </t>
  </si>
  <si>
    <t>Perdas Reais</t>
  </si>
  <si>
    <t>Perdas Totais (GWh)</t>
  </si>
  <si>
    <t>% Perdas regulatórias</t>
  </si>
  <si>
    <t>Ano</t>
  </si>
  <si>
    <t>Limite</t>
  </si>
  <si>
    <t>Trimestre</t>
  </si>
  <si>
    <t>Fornecimento bruto de energia elétrica</t>
  </si>
  <si>
    <t>Receita de uso dos sistemas elétricos de distribuição – TUSD </t>
  </si>
  <si>
    <t>CVA e outros componentes financeiros </t>
  </si>
  <si>
    <t>Restituição de créditos de PIS/Pasep e Cofins aos consumidores - Realização</t>
  </si>
  <si>
    <t>Receita de transmissão </t>
  </si>
  <si>
    <t> </t>
  </si>
  <si>
    <t>     Receita de operação e manutenção </t>
  </si>
  <si>
    <t>     Receita de construção de transmissão </t>
  </si>
  <si>
    <t>     Remuneração financeira do ativo de contrato da transmissão</t>
  </si>
  <si>
    <t>Receita de indenização da geração</t>
  </si>
  <si>
    <t>Receita de construção de distribuição </t>
  </si>
  <si>
    <t>Ajuste de expectativa do fluxo de caixa do ativo financeiro indenizável da concessão de distribuição </t>
  </si>
  <si>
    <t>Receita de atualização financeira da bonificação pela outorga </t>
  </si>
  <si>
    <t>Liquidação na CCEE </t>
  </si>
  <si>
    <t>Transações no mecanismo de venda de excedentes - MVE </t>
  </si>
  <si>
    <t>Fornecimento de gás </t>
  </si>
  <si>
    <t>Multa por violação de padrão indicador de continuidade  </t>
  </si>
  <si>
    <t>Outras receitas operacionais</t>
  </si>
  <si>
    <t>Tributos e encargos incidentes sobre a receita</t>
  </si>
  <si>
    <r>
      <t>Receita operacional líquida</t>
    </r>
    <r>
      <rPr>
        <sz val="7"/>
        <color rgb="FF404040"/>
        <rFont val="Calibri"/>
        <family val="2"/>
      </rPr>
      <t> </t>
    </r>
  </si>
  <si>
    <t>Participação dos empregados e administradores no resultado </t>
  </si>
  <si>
    <t>Obrigações pós-emprego</t>
  </si>
  <si>
    <t>Perda por redução ao valor recuperável</t>
  </si>
  <si>
    <t>Var %</t>
  </si>
  <si>
    <t>-</t>
  </si>
  <si>
    <r>
      <t>RECEITAS FINANCEIRAS </t>
    </r>
    <r>
      <rPr>
        <sz val="7"/>
        <color rgb="FF404040"/>
        <rFont val="Calibri"/>
        <family val="2"/>
      </rPr>
      <t> </t>
    </r>
  </si>
  <si>
    <t>Renda de aplicação financeira </t>
  </si>
  <si>
    <t>Acréscimos moratórios sobre venda de energia </t>
  </si>
  <si>
    <t>Variações cambiais – Itaipu Binacional </t>
  </si>
  <si>
    <t>Variação monetária </t>
  </si>
  <si>
    <t>Variação monetária – CVA </t>
  </si>
  <si>
    <t>Variação monetária de depósitos vinculados a litígios </t>
  </si>
  <si>
    <t>PIS/Pasep e Cofins incidente sobre as receitas financeiras</t>
  </si>
  <si>
    <t>Rendas de antecipação de pagamento </t>
  </si>
  <si>
    <t>Encargos de créditos com partes relacionadas </t>
  </si>
  <si>
    <t>Atualização dos créditos de PIS/Pasep e Cofins sobre ICMS</t>
  </si>
  <si>
    <t>Outras receitas financeiras </t>
  </si>
  <si>
    <t xml:space="preserve">DESPESAS FINANCEIRAS </t>
  </si>
  <si>
    <t>Encargos de empréstimos e debêntures</t>
  </si>
  <si>
    <t>Amortização do custo de transação </t>
  </si>
  <si>
    <t>Variação monetária – Empréstimos e debêntures </t>
  </si>
  <si>
    <t>Encargos e variação monetária de obrigação pós-emprego </t>
  </si>
  <si>
    <t>Perdas com instrumentos financeiros - Swap </t>
  </si>
  <si>
    <t>Variação monetária de arrendamento </t>
  </si>
  <si>
    <t>Despesas financeiras P&amp;D e PEE </t>
  </si>
  <si>
    <t>Outras despesas financeiras </t>
  </si>
  <si>
    <t>RESULTADO FINANCEIRO LÍQUIDO</t>
  </si>
  <si>
    <t>2028 em diante</t>
  </si>
  <si>
    <r>
      <t>Moedas</t>
    </r>
    <r>
      <rPr>
        <sz val="7"/>
        <color rgb="FF404040"/>
        <rFont val="Calibri"/>
        <family val="2"/>
      </rPr>
      <t> </t>
    </r>
  </si>
  <si>
    <t>Dólar Norte-Americano </t>
  </si>
  <si>
    <r>
      <t>Total por moedas</t>
    </r>
    <r>
      <rPr>
        <sz val="7"/>
        <color rgb="FF404040"/>
        <rFont val="Calibri"/>
        <family val="2"/>
      </rPr>
      <t> </t>
    </r>
  </si>
  <si>
    <r>
      <t>Indexadores</t>
    </r>
    <r>
      <rPr>
        <sz val="7"/>
        <color rgb="FF404040"/>
        <rFont val="Calibri"/>
        <family val="2"/>
      </rPr>
      <t> </t>
    </r>
  </si>
  <si>
    <t>IPCA</t>
  </si>
  <si>
    <t>UFIR/RGR</t>
  </si>
  <si>
    <t>CDI</t>
  </si>
  <si>
    <t>(-) Custos de transação </t>
  </si>
  <si>
    <t>(±) Recursos antecipados </t>
  </si>
  <si>
    <t>(-) Deságio </t>
  </si>
  <si>
    <r>
      <t>Total geral</t>
    </r>
    <r>
      <rPr>
        <sz val="7"/>
        <color rgb="FF404040"/>
        <rFont val="Calibri"/>
        <family val="2"/>
      </rPr>
      <t> </t>
    </r>
  </si>
  <si>
    <t>Financiadores</t>
  </si>
  <si>
    <t>Vencimento principal</t>
  </si>
  <si>
    <t>Encargos financeiros anuais</t>
  </si>
  <si>
    <t>Moedas</t>
  </si>
  <si>
    <t>Circulante</t>
  </si>
  <si>
    <t>Não circulante</t>
  </si>
  <si>
    <t>Debêntures - 3ª Emissão - 3ª Série</t>
  </si>
  <si>
    <t>Realizado</t>
  </si>
  <si>
    <t>Geração</t>
  </si>
  <si>
    <t>Transmissão</t>
  </si>
  <si>
    <t>Distribuição</t>
  </si>
  <si>
    <t>Holding</t>
  </si>
  <si>
    <t>TOTAL</t>
  </si>
  <si>
    <t>CIRCULANTE</t>
  </si>
  <si>
    <t>Caixa e equivalentes de caixa </t>
  </si>
  <si>
    <t>Títulos e valores mobiliários </t>
  </si>
  <si>
    <t>Consumidores e revendedores e concessionários – Transporte de energia </t>
  </si>
  <si>
    <t>Ativos de contrato </t>
  </si>
  <si>
    <t>Tributos compensáveis  </t>
  </si>
  <si>
    <t>Imposto de renda e contribuição social a recuperar </t>
  </si>
  <si>
    <t>Dividendos a receber </t>
  </si>
  <si>
    <t>Contribuição de iluminação pública </t>
  </si>
  <si>
    <t>Reembolso subsídios tarifários </t>
  </si>
  <si>
    <t>Outros ativos </t>
  </si>
  <si>
    <t>Ativos classificados como mantidos para venda </t>
  </si>
  <si>
    <t>TOTAL DO CIRCULANTE</t>
  </si>
  <si>
    <t>NÃO CIRCULANTE</t>
  </si>
  <si>
    <t>Impostos de renda e contribuição social diferidos </t>
  </si>
  <si>
    <t>Depósitos vinculados a litígios  </t>
  </si>
  <si>
    <t>Instrumentos financeiros derivativos - Swap </t>
  </si>
  <si>
    <t>Contas a receber do Estado de Minas Gerais </t>
  </si>
  <si>
    <t>Investimentos </t>
  </si>
  <si>
    <t>Imobilizado </t>
  </si>
  <si>
    <t>Intangível </t>
  </si>
  <si>
    <t>Direito de uso  </t>
  </si>
  <si>
    <r>
      <t>TOTAL DO NÃO CIRCULANTE</t>
    </r>
    <r>
      <rPr>
        <sz val="7"/>
        <color rgb="FF404040"/>
        <rFont val="Calibri"/>
        <family val="2"/>
      </rPr>
      <t> </t>
    </r>
  </si>
  <si>
    <r>
      <t>TOTAL DO ATIVO</t>
    </r>
    <r>
      <rPr>
        <sz val="7"/>
        <color rgb="FF404040"/>
        <rFont val="Calibri"/>
        <family val="2"/>
      </rPr>
      <t> </t>
    </r>
  </si>
  <si>
    <t>Fornecedores </t>
  </si>
  <si>
    <t>Encargos regulatórios </t>
  </si>
  <si>
    <t>Impostos, taxas e contribuições </t>
  </si>
  <si>
    <t>Imposto de renda e contribuição social </t>
  </si>
  <si>
    <t>Juros sobre capital próprio e dividendos a pagar </t>
  </si>
  <si>
    <t>Empréstimos e debêntures </t>
  </si>
  <si>
    <t>Salários e contribuições sociais </t>
  </si>
  <si>
    <t>Contas a pagar relacionado a energia gerada por consumidores </t>
  </si>
  <si>
    <t>Obrigações Pós-emprego </t>
  </si>
  <si>
    <t>PASEP/Cofins a ser restituído a consumidores </t>
  </si>
  <si>
    <t>Instrumentos financeiros derivativos - Opções </t>
  </si>
  <si>
    <t>Passivo de arrendamento </t>
  </si>
  <si>
    <t>Outros passivos </t>
  </si>
  <si>
    <r>
      <t>TOTAL DO CIRCULANTE</t>
    </r>
    <r>
      <rPr>
        <sz val="7"/>
        <color rgb="FF404040"/>
        <rFont val="Calibri"/>
        <family val="2"/>
      </rPr>
      <t> </t>
    </r>
  </si>
  <si>
    <t>Imposto de renda e contribuição social diferidos </t>
  </si>
  <si>
    <t>Provisões </t>
  </si>
  <si>
    <r>
      <t>TOTAL DO PASSIVO</t>
    </r>
    <r>
      <rPr>
        <sz val="7"/>
        <color rgb="FF404040"/>
        <rFont val="Calibri"/>
        <family val="2"/>
      </rPr>
      <t> </t>
    </r>
  </si>
  <si>
    <r>
      <t>PATRIMÔNIO LÍQUIDO </t>
    </r>
    <r>
      <rPr>
        <sz val="7"/>
        <color rgb="FF404040"/>
        <rFont val="Calibri"/>
        <family val="2"/>
      </rPr>
      <t> </t>
    </r>
  </si>
  <si>
    <t>Capital social </t>
  </si>
  <si>
    <t>Reservas de capital </t>
  </si>
  <si>
    <t>Reservas de lucros </t>
  </si>
  <si>
    <t>Ajustes de avaliação patrimonial </t>
  </si>
  <si>
    <t>Lucros acumulados </t>
  </si>
  <si>
    <r>
      <t>ATRIBUÍDO A PARTICIPAÇÃO DOS ACIONISTAS CONTROLADORES</t>
    </r>
    <r>
      <rPr>
        <sz val="7"/>
        <color rgb="FF404040"/>
        <rFont val="Calibri"/>
        <family val="2"/>
      </rPr>
      <t> </t>
    </r>
  </si>
  <si>
    <t>Participação de acionista não-controlador </t>
  </si>
  <si>
    <r>
      <t>PATRIMÔNIO LÍQUIDO</t>
    </r>
    <r>
      <rPr>
        <sz val="7"/>
        <color rgb="FF404040"/>
        <rFont val="Calibri"/>
        <family val="2"/>
      </rPr>
      <t> </t>
    </r>
  </si>
  <si>
    <r>
      <t>TOTAL DO PASSIVO E DO PATRIMÔNIO LÍQUIDO</t>
    </r>
    <r>
      <rPr>
        <sz val="7"/>
        <color rgb="FF404040"/>
        <rFont val="Calibri"/>
        <family val="2"/>
      </rPr>
      <t> </t>
    </r>
  </si>
  <si>
    <t>(Em milhares de Reais, exceto resultado por ação)</t>
  </si>
  <si>
    <t>RECEITA LÍQUIDA</t>
  </si>
  <si>
    <t>CUSTOS OPERACIONAIS</t>
  </si>
  <si>
    <t>LUCRO BRUTO</t>
  </si>
  <si>
    <t>Receitas financeiras</t>
  </si>
  <si>
    <t>Despesas financeiras</t>
  </si>
  <si>
    <t>CAIXA LÍQUIDO CONSUMIDO PELAS ATIVIDADES DE FINANCIAMENTO</t>
  </si>
  <si>
    <t>Denominação</t>
  </si>
  <si>
    <r>
      <t xml:space="preserve">Cotação das ações </t>
    </r>
    <r>
      <rPr>
        <b/>
        <vertAlign val="superscript"/>
        <sz val="10"/>
        <color rgb="FF375623"/>
        <rFont val="Arial"/>
        <family val="2"/>
      </rPr>
      <t>(2)</t>
    </r>
  </si>
  <si>
    <t>CMIG4 (PN) no fechamento (R$/ação)</t>
  </si>
  <si>
    <t>CMIG3 (ON) no fechamento (R$/ação)</t>
  </si>
  <si>
    <t>CIG (ADR PN) no fechamento (US$/ação)</t>
  </si>
  <si>
    <t>CIG.C (ADR ON) no fechamento (US$/ação)</t>
  </si>
  <si>
    <t>XCMIG (Cemig PN Latibex) no fechamento (Euro/ação)</t>
  </si>
  <si>
    <t>Volume médio diário</t>
  </si>
  <si>
    <t>CMIG4 (PN) (R$ milhões)</t>
  </si>
  <si>
    <t>CMIG3 (ON) (R$ milhões)</t>
  </si>
  <si>
    <t>CIG (ADR PN)  (US$ milhões)</t>
  </si>
  <si>
    <t>CIG.C (ADR ON)  (US$ milhões)</t>
  </si>
  <si>
    <t>Índices</t>
  </si>
  <si>
    <t>IEE</t>
  </si>
  <si>
    <t>IBOV</t>
  </si>
  <si>
    <t>DJIA</t>
  </si>
  <si>
    <t>Indicadores</t>
  </si>
  <si>
    <t>Valor de mercado no final do exercício (R$ milhões)</t>
  </si>
  <si>
    <r>
      <t xml:space="preserve">Enterprise value (EV - R$ milhões) </t>
    </r>
    <r>
      <rPr>
        <vertAlign val="superscript"/>
        <sz val="10"/>
        <color rgb="FF000000"/>
        <rFont val="Arial"/>
        <family val="2"/>
      </rPr>
      <t xml:space="preserve">(1) </t>
    </r>
  </si>
  <si>
    <r>
      <t xml:space="preserve">Dividend Yield de CMIG4 (PN) (%)  </t>
    </r>
    <r>
      <rPr>
        <vertAlign val="superscript"/>
        <sz val="10"/>
        <color rgb="FF000000"/>
        <rFont val="Arial"/>
        <family val="2"/>
      </rPr>
      <t>(3)</t>
    </r>
  </si>
  <si>
    <r>
      <t xml:space="preserve">Dividend Yield de CMIG3 (ON) (%) </t>
    </r>
    <r>
      <rPr>
        <vertAlign val="superscript"/>
        <sz val="10"/>
        <color rgb="FF000000"/>
        <rFont val="Arial"/>
        <family val="2"/>
      </rPr>
      <t xml:space="preserve"> (3)</t>
    </r>
  </si>
  <si>
    <t>(1) EV = Valor de mercado (R$/ação x quantidade de ações) + dívida líquida consolidada;</t>
  </si>
  <si>
    <t>(2) Cotações ajustadas por proventos, inclusive dividendos</t>
  </si>
  <si>
    <t>(3) Dividendos distribuídos nos últimos quatro trimestres / cotação de fechamento das ações</t>
  </si>
  <si>
    <t>Piau</t>
  </si>
  <si>
    <t>Joasal</t>
  </si>
  <si>
    <t>Amador Aguiar I (Capim Br I)</t>
  </si>
  <si>
    <t>Amador Aguiar II (Capim Br II)</t>
  </si>
  <si>
    <t>Gravier</t>
  </si>
  <si>
    <t>Cemig (R$ mil)</t>
  </si>
  <si>
    <t>TOTAL RAP CEMIG</t>
  </si>
  <si>
    <t>Suprimento a outras concessionárias</t>
  </si>
  <si>
    <t>R$</t>
  </si>
  <si>
    <t>Pessoal</t>
  </si>
  <si>
    <t>Participação dos empregados e administradores no resultado</t>
  </si>
  <si>
    <t>Materiais</t>
  </si>
  <si>
    <t>Serviços de terceiros</t>
  </si>
  <si>
    <t>Depreciação e amortização</t>
  </si>
  <si>
    <t>Provisões e ajustes para perdas operacionais</t>
  </si>
  <si>
    <t>Perdas de créditos esperadas</t>
  </si>
  <si>
    <t>Outros custos e despesas operacionais</t>
  </si>
  <si>
    <t>Custos com energia elétrica e gás</t>
  </si>
  <si>
    <t>Custos de construção de infraestrutura</t>
  </si>
  <si>
    <t>Custos de operação</t>
  </si>
  <si>
    <t>DESPESAS OPERACIONAIS</t>
  </si>
  <si>
    <t>Despesas gerais e administrativas</t>
  </si>
  <si>
    <t>Outras despesas operacionais, líquidas</t>
  </si>
  <si>
    <t>Resultado de equivalência patrimonial</t>
  </si>
  <si>
    <t>Resultado operacional antes do resultado financeiro e dos tributos sobre o lucro</t>
  </si>
  <si>
    <t>Resultado antes do imposto de renda e da contribuição social</t>
  </si>
  <si>
    <t>Imposto de renda e contribuição social</t>
  </si>
  <si>
    <t>Imposto de renda e contribuição social diferidos</t>
  </si>
  <si>
    <t>LUCRO LÍQUIDO DO PERÍODO</t>
  </si>
  <si>
    <t>Total do lucro líquido do período atribuído a:</t>
  </si>
  <si>
    <t>Participação dos acionistas controladores</t>
  </si>
  <si>
    <t>Participação de acionistas não controladores</t>
  </si>
  <si>
    <t>Lucro básico e diluído por ação preferencial</t>
  </si>
  <si>
    <t>Lucro básico e diluído por ação ordinária</t>
  </si>
  <si>
    <t>Ganho na alienação de investimento</t>
  </si>
  <si>
    <t>Energia Produzida</t>
  </si>
  <si>
    <t xml:space="preserve">Geração Própria                               </t>
  </si>
  <si>
    <t xml:space="preserve">Energia Empresas Coligadas          </t>
  </si>
  <si>
    <t xml:space="preserve">Perdas Geração Rede Básica          </t>
  </si>
  <si>
    <t>Energia Comprada</t>
  </si>
  <si>
    <t xml:space="preserve">Itaipu </t>
  </si>
  <si>
    <t>Contratos Regulados (1)</t>
  </si>
  <si>
    <t xml:space="preserve">Compra no MRE (2)                           </t>
  </si>
  <si>
    <t xml:space="preserve">Compra na CCEE                            </t>
  </si>
  <si>
    <t xml:space="preserve">Contratos Bilaterais                       </t>
  </si>
  <si>
    <t>CCEN</t>
  </si>
  <si>
    <t>CCGF</t>
  </si>
  <si>
    <t xml:space="preserve">Recebimento na RD (3)                        </t>
  </si>
  <si>
    <t>PROINFA  (4)</t>
  </si>
  <si>
    <t>Energia Comercializada</t>
  </si>
  <si>
    <t>Perdas - Rede de Distribuição</t>
  </si>
  <si>
    <t>Perdas - Rede Básica</t>
  </si>
  <si>
    <t>1. Contratos de Comercialização de Energia no Ambiente Regulado - CCEAR e Leilão de Ajuste</t>
  </si>
  <si>
    <t>2. Mecanismo de Realocação de Energia - MRE</t>
  </si>
  <si>
    <t>3. Geração injetada diretamente na Rede de Distribuição (Micro e Mini GD)</t>
  </si>
  <si>
    <t>4. Programa de incentivo às fontes alternativas de energia - PROINFA</t>
  </si>
  <si>
    <t>Acumulado</t>
  </si>
  <si>
    <t>Abr a Jun/2023</t>
  </si>
  <si>
    <t>Abr a Jun/2022</t>
  </si>
  <si>
    <t>Jan a Jun/2023</t>
  </si>
  <si>
    <t>Jan a Jun/2022</t>
  </si>
  <si>
    <t>MWh</t>
  </si>
  <si>
    <t>Energia elétrica comprada para revenda</t>
  </si>
  <si>
    <t>Encargos de uso da rede básica</t>
  </si>
  <si>
    <t>Gás comprado para revenda</t>
  </si>
  <si>
    <t xml:space="preserve">Baixa de ativo financeiro </t>
  </si>
  <si>
    <t>Lajida - Abr a Jun/2023</t>
  </si>
  <si>
    <t>Comercialização</t>
  </si>
  <si>
    <t>Holding / Participações</t>
  </si>
  <si>
    <t>Resultado do período</t>
  </si>
  <si>
    <t xml:space="preserve">Despesa de imposto de renda e contribuição social </t>
  </si>
  <si>
    <t>Resultado financeiro</t>
  </si>
  <si>
    <t>Efeitos não recorrentes e não caixa</t>
  </si>
  <si>
    <t>Lucro líquido atribuído a acionistas não-controladores</t>
  </si>
  <si>
    <t xml:space="preserve">Lajida conforme “Resolução CVM 156” </t>
  </si>
  <si>
    <t xml:space="preserve">Lajida ajustado </t>
  </si>
  <si>
    <t>Lajida - Abr a Jun/2022</t>
  </si>
  <si>
    <t>Devolução de créditos de PIS/Pasep e Cofins sobre ICMS</t>
  </si>
  <si>
    <t>Ajuste de valor justo de ativo financeiro</t>
  </si>
  <si>
    <t>TARD relativo à infraestrutura</t>
  </si>
  <si>
    <t>Reversão de provisão para perdas</t>
  </si>
  <si>
    <t>Variações cambiais - Empréstimos e debêntures</t>
  </si>
  <si>
    <t xml:space="preserve">Atualização PIS/Pasep e Cofins a restituir </t>
  </si>
  <si>
    <t>Ganhos com instrumentos financeiros - Swap</t>
  </si>
  <si>
    <t>Variações cambiais - Empréstimos e debêntures </t>
  </si>
  <si>
    <t>Ativos financeiros e setoriais da concessão</t>
  </si>
  <si>
    <t>FLUXO DE CAIXA DAS ATIVIDADES OPERACIONAIS</t>
  </si>
  <si>
    <t>Lucro líquido do período</t>
  </si>
  <si>
    <t>AJUSTES:</t>
  </si>
  <si>
    <t>Impostos de renda e contribuição social diferidos</t>
  </si>
  <si>
    <t>Baixa de valor residual líquido de ativos de contrato, ativos financeiros da concessão, imobilizado e intangível</t>
  </si>
  <si>
    <t>Ajuste de ativos em curso</t>
  </si>
  <si>
    <t>Ajuste na expectativa do fluxo de caixa dos ativos financeiros e de contrato da concessão</t>
  </si>
  <si>
    <t>Juros e variações monetárias</t>
  </si>
  <si>
    <t>Variação cambial de empréstimos</t>
  </si>
  <si>
    <t>Restituição de créditos de PIS/Pasep e Cofins aos consumidores – Realização</t>
  </si>
  <si>
    <t>Amortização de custos de transação de empréstimos</t>
  </si>
  <si>
    <t>Provisões operacionais e perdas estimadas</t>
  </si>
  <si>
    <t>Variação do valor justo de instrumentos financeiros derivativos – swap e opções</t>
  </si>
  <si>
    <t>Conta de compensação de variação de valores de itens da “Parcela A” (CVA) e outros componentes financeiros</t>
  </si>
  <si>
    <t>Outros</t>
  </si>
  <si>
    <t>(Aumento) redução de ativos</t>
  </si>
  <si>
    <t>Consumidores, revendedores e concessionários de energia</t>
  </si>
  <si>
    <t>Tributos compensáveis</t>
  </si>
  <si>
    <t>Imposto de renda e contribuição social a recuperar</t>
  </si>
  <si>
    <t>Depósitos vinculados a litígios</t>
  </si>
  <si>
    <t>Dividendos recebidos</t>
  </si>
  <si>
    <t>Ativos de contrato e financeiros da concessão</t>
  </si>
  <si>
    <t>Aumento (redução) de passivos</t>
  </si>
  <si>
    <t>Fornecedores</t>
  </si>
  <si>
    <t>Impostos, taxas e contribuições</t>
  </si>
  <si>
    <t>Imposto de renda e contribuição social a pagar</t>
  </si>
  <si>
    <t>Salários e contribuições sociais</t>
  </si>
  <si>
    <t>Encargos regulatórios</t>
  </si>
  <si>
    <t>PIS/Pasep e Cofins a ser restituído a consumidores</t>
  </si>
  <si>
    <t xml:space="preserve">Caixa gerado (consumido) pelas atividades operacionais </t>
  </si>
  <si>
    <t>Juros sobre empréstimos e debêntures pagos</t>
  </si>
  <si>
    <t>Juros sobre arrendamentos pagos</t>
  </si>
  <si>
    <t>Imposto de renda e contribuição social pagos</t>
  </si>
  <si>
    <t>Liquidação de instrumentos financeiros derivativos</t>
  </si>
  <si>
    <t>CAIXA LÍQUIDO GERADO (CONSUMIDO) PELAS ATIVIDADES OPERACIONAIS</t>
  </si>
  <si>
    <t>FLUXO DE CAIXA DAS ATIVIDADES DE INVESTIMENTO</t>
  </si>
  <si>
    <t>Em títulos e valores mobiliários</t>
  </si>
  <si>
    <t>Fundos vinculados</t>
  </si>
  <si>
    <t>Em investimentos</t>
  </si>
  <si>
    <t>Aquisição de participação societária e aporte em investidas</t>
  </si>
  <si>
    <t>Alienação de participação societária, líquido dos custos</t>
  </si>
  <si>
    <t>Liquidação opção de venda</t>
  </si>
  <si>
    <t>Em imobilizado</t>
  </si>
  <si>
    <t>Em intangível</t>
  </si>
  <si>
    <t xml:space="preserve">Em ativos de contrato – infraestrutura de distribuição e gás </t>
  </si>
  <si>
    <t>CAIXA LÍQUIDO GERADO (CONSUMIDO) PELAS ATIVIDADES DE INVESTIMENTO</t>
  </si>
  <si>
    <t>FLUXO DE CAIXA DAS ATIVIDADES DE FINANCIAMENTO</t>
  </si>
  <si>
    <t>Empréstimos obtidos</t>
  </si>
  <si>
    <t xml:space="preserve">Juros sobre capital próprio e dividendos pagos </t>
  </si>
  <si>
    <t>Pagamentos de empréstimos</t>
  </si>
  <si>
    <t>Arrendamentos pagos</t>
  </si>
  <si>
    <t>VARIAÇÃO LÍQUIDA DO CAIXA E EQUIVALENTES DE CAIXA</t>
  </si>
  <si>
    <t>Caixa e equivalentes de caixa no início do período</t>
  </si>
  <si>
    <t>Caixa e equivalentes de caixa no final do período</t>
  </si>
  <si>
    <r>
      <t>Subtotal</t>
    </r>
    <r>
      <rPr>
        <b/>
        <sz val="7"/>
        <color rgb="FF404040"/>
        <rFont val="Calibri"/>
        <family val="2"/>
      </rPr>
      <t> </t>
    </r>
  </si>
  <si>
    <r>
      <t>Total</t>
    </r>
    <r>
      <rPr>
        <b/>
        <sz val="7"/>
        <color rgb="FF404040"/>
        <rFont val="Calibri"/>
        <family val="2"/>
      </rPr>
      <t> </t>
    </r>
  </si>
  <si>
    <r>
      <t>Total por indexadores</t>
    </r>
    <r>
      <rPr>
        <b/>
        <sz val="7"/>
        <color rgb="FF404040"/>
        <rFont val="Calibri"/>
        <family val="2"/>
      </rPr>
      <t> </t>
    </r>
  </si>
  <si>
    <t>MOEDA ESTRANGEIRA</t>
  </si>
  <si>
    <t>U$$</t>
  </si>
  <si>
    <t>(-) Custos de transação</t>
  </si>
  <si>
    <t>Dívida em moeda estrangeira</t>
  </si>
  <si>
    <t>MOEDA NACIONAL</t>
  </si>
  <si>
    <t>UFIR + 6,00% a 8,00%</t>
  </si>
  <si>
    <t>Dívida em moeda nacional</t>
  </si>
  <si>
    <t>Total de empréstimos</t>
  </si>
  <si>
    <t>IPCA + 5,10%</t>
  </si>
  <si>
    <t>CDI + 0,45%</t>
  </si>
  <si>
    <t>IPCA + 4,10%</t>
  </si>
  <si>
    <t>CDI + 1,35%</t>
  </si>
  <si>
    <t>IPCA + 6,10%</t>
  </si>
  <si>
    <t>CDI + 2,05%</t>
  </si>
  <si>
    <t>CDI + 1,50%</t>
  </si>
  <si>
    <t>IPCA + 5,27%</t>
  </si>
  <si>
    <t>CDI + 1,33%</t>
  </si>
  <si>
    <t>IPCA + 7,63%</t>
  </si>
  <si>
    <t>(-) Custos de Transação</t>
  </si>
  <si>
    <t>Total de debêntures</t>
  </si>
  <si>
    <t>Total geral consolidado</t>
  </si>
  <si>
    <t xml:space="preserve">Debêntures - 7ª Emissão - 1ª Série </t>
  </si>
  <si>
    <t xml:space="preserve">Debêntures - 7ª Emissão - 2ª Série </t>
  </si>
  <si>
    <t xml:space="preserve">Debêntures - 8ª Emissão - 1ª Série </t>
  </si>
  <si>
    <t xml:space="preserve">Debêntures - 8ª Emissão - 2ª Série </t>
  </si>
  <si>
    <t xml:space="preserve">Debêntures - 9ª Emissão - Série Única </t>
  </si>
  <si>
    <t xml:space="preserve">Debêntures - 7ª emissão - Série única </t>
  </si>
  <si>
    <t xml:space="preserve">Debêntures - 8ª emissão - Série única </t>
  </si>
  <si>
    <t xml:space="preserve">Debêntures - 9ª Emissão - 1ª Série </t>
  </si>
  <si>
    <t xml:space="preserve">Debêntures - 9ª Emissão - 2ª Série </t>
  </si>
  <si>
    <t xml:space="preserve">(-) Deságio na emissão de debêntures </t>
  </si>
  <si>
    <t xml:space="preserve">Eurobonds </t>
  </si>
  <si>
    <t xml:space="preserve">(±) Recursos antecipados </t>
  </si>
  <si>
    <t xml:space="preserve">Eletrobrás </t>
  </si>
  <si>
    <t xml:space="preserve">Usinas </t>
  </si>
  <si>
    <t xml:space="preserve"> Empresa </t>
  </si>
  <si>
    <t>Tipo</t>
  </si>
  <si>
    <t>CEMIG GT</t>
  </si>
  <si>
    <t>Rosal Energia S. A</t>
  </si>
  <si>
    <t>CEMIG G. ITUTINGA</t>
  </si>
  <si>
    <t>CEMIG G. CAMARGOS</t>
  </si>
  <si>
    <t>CEMIG G. SUL</t>
  </si>
  <si>
    <t>CEMIG G. OESTE</t>
  </si>
  <si>
    <t>CEMIG G. LESTE</t>
  </si>
  <si>
    <t>Norte Energia</t>
  </si>
  <si>
    <t>ALIANÇA</t>
  </si>
  <si>
    <t>BAGUARI ENERGIA</t>
  </si>
  <si>
    <t>Hidrelétrica Cachoeirão</t>
  </si>
  <si>
    <t>Hidrelétrica Pipoca</t>
  </si>
  <si>
    <t>Lightger</t>
  </si>
  <si>
    <t>Retiro Baixo Energética</t>
  </si>
  <si>
    <t>Potência Cemig (MW)</t>
  </si>
  <si>
    <t>Garantia Física Cemig (MW)</t>
  </si>
  <si>
    <t>Fim da Concessão</t>
  </si>
  <si>
    <t>Participação Cemig</t>
  </si>
  <si>
    <t>2T23</t>
  </si>
  <si>
    <t>% Perdas Reais</t>
  </si>
  <si>
    <t>(Em milhões de Reais)</t>
  </si>
  <si>
    <t xml:space="preserve">Descrição </t>
  </si>
  <si>
    <t>DEC</t>
  </si>
  <si>
    <t>FEC</t>
  </si>
  <si>
    <t>Gás</t>
  </si>
  <si>
    <t>Geração Distribuída</t>
  </si>
  <si>
    <t>Variação %</t>
  </si>
  <si>
    <t>Preço Médio MWh Faturado  (R$/MWh) (1)</t>
  </si>
  <si>
    <t xml:space="preserve">(1)       O preço médio não inclui a receita de fornecimento não faturado.  </t>
  </si>
  <si>
    <t>-3,44 p.p</t>
  </si>
  <si>
    <t>-2,58 pp</t>
  </si>
  <si>
    <t>46.985 GWh</t>
  </si>
  <si>
    <t>Compreende o balanço de energia do grupo Cemig , empresas integrais : Cemig  D, Cemig GT, CEMIG Holding, Cemig PCH, Horizontes, Rosal, Sá Carvalho, Trading, e SPE's .Exclui transações entre as empresas .</t>
  </si>
  <si>
    <t>REH - RESOLUÇÃO HOMOLOGATÓRIA 3.216/2023 (ciclo 2023/2024)</t>
  </si>
  <si>
    <t>RAP*  (R$ mil)</t>
  </si>
  <si>
    <t>*RAP incluindo valores da parcela de ajustes</t>
  </si>
  <si>
    <t>INDENIZAÇÃO RBSE**</t>
  </si>
  <si>
    <t xml:space="preserve">Valores em R$ mil por Ciclo </t>
  </si>
  <si>
    <t>2020-2021</t>
  </si>
  <si>
    <t>2021-2022</t>
  </si>
  <si>
    <t>2022-2023</t>
  </si>
  <si>
    <t>2023-2024</t>
  </si>
  <si>
    <t>2024-2025 até 2027-2028</t>
  </si>
  <si>
    <t>Econômico</t>
  </si>
  <si>
    <t>Financeiro</t>
  </si>
  <si>
    <t>**Os valores da indenização RBSE fazem parte da RAP Cemig (tabela anterior)</t>
  </si>
  <si>
    <t>Sá Carvalho S.A</t>
  </si>
  <si>
    <t>CEMIG PCH  S.A</t>
  </si>
  <si>
    <t>Horizontes Energia S.A</t>
  </si>
  <si>
    <t xml:space="preserve">Total </t>
  </si>
  <si>
    <t>Cemig Sim (MWp)</t>
  </si>
  <si>
    <t>GD</t>
  </si>
  <si>
    <t xml:space="preserve">Subtotal </t>
  </si>
  <si>
    <t xml:space="preserve">Outras Usinas </t>
  </si>
  <si>
    <t>Rio de Pedras</t>
  </si>
  <si>
    <t>Tronqueiras</t>
  </si>
  <si>
    <t>Martins</t>
  </si>
  <si>
    <t>Cajuru</t>
  </si>
  <si>
    <t>Ervália</t>
  </si>
  <si>
    <t>São Bernardo</t>
  </si>
  <si>
    <t>Neblina</t>
  </si>
  <si>
    <t>Cel. Domiciano</t>
  </si>
  <si>
    <t>Paraúna</t>
  </si>
  <si>
    <t>Inexistente</t>
  </si>
  <si>
    <t>Paciência</t>
  </si>
  <si>
    <t>Marmelos</t>
  </si>
  <si>
    <t>Dona Rita</t>
  </si>
  <si>
    <t>Salto Morais</t>
  </si>
  <si>
    <t>Indeterminado</t>
  </si>
  <si>
    <t>CGH</t>
  </si>
  <si>
    <t>Sumidouro</t>
  </si>
  <si>
    <t xml:space="preserve"> Anil</t>
  </si>
  <si>
    <t>Xicão</t>
  </si>
  <si>
    <t xml:space="preserve">Salto do Passo Velho             </t>
  </si>
  <si>
    <t>Machado Mineiro</t>
  </si>
  <si>
    <t xml:space="preserve">Luiz Dias     </t>
  </si>
  <si>
    <t>Sinceridade</t>
  </si>
  <si>
    <t>Central Mineirão</t>
  </si>
  <si>
    <t>UFV</t>
  </si>
  <si>
    <t xml:space="preserve">Santa Marta  </t>
  </si>
  <si>
    <t>Pissarrão</t>
  </si>
  <si>
    <t>Jacutinga</t>
  </si>
  <si>
    <t xml:space="preserve">Santa Luzia </t>
  </si>
  <si>
    <t>Lages *</t>
  </si>
  <si>
    <t>Senhora do Porto</t>
  </si>
  <si>
    <t>Ganhães Energia</t>
  </si>
  <si>
    <t>Fortuna II</t>
  </si>
  <si>
    <t>Jacaré</t>
  </si>
  <si>
    <t>Dores de Guanhães</t>
  </si>
  <si>
    <t>Três Marias 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</si>
</sst>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_);_(* \(#,##0\);_(* &quot;-&quot;??_);_(@_)"/>
    <numFmt numFmtId="165" formatCode="[$-416]d\-mmm\-yy;@"/>
    <numFmt numFmtId="166" formatCode="_-* #,##0.0_-;\-* #,##0.0_-;_-* &quot;-&quot;??_-;_-@_-"/>
    <numFmt numFmtId="167" formatCode="dd/mm/yy;@"/>
    <numFmt numFmtId="168" formatCode="_(* #,##0.00_);_(* \(#,##0.00\);_(* &quot;-&quot;??_);_(@_)"/>
    <numFmt numFmtId="169" formatCode="0.0%"/>
    <numFmt numFmtId="170" formatCode="_-* #,##0.00_-;\(#,##0.00\);_-* &quot;-&quot;??_-;_-@_-"/>
    <numFmt numFmtId="171" formatCode="_-* #,##0_-;\(#,##0\);_-* &quot;-&quot;??_-;_-@_-"/>
    <numFmt numFmtId="172" formatCode="_-* #,##0_-;\-* #,##0_-;_-* &quot;-&quot;??_-;_-@_-"/>
    <numFmt numFmtId="173" formatCode="[$-416]mmm\-yy;@"/>
  </numFmts>
  <fonts count="5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744D"/>
      <name val="Calibri"/>
      <family val="2"/>
      <scheme val="minor"/>
    </font>
    <font>
      <sz val="11"/>
      <color theme="1"/>
      <name val="Arial"/>
      <family val="2"/>
    </font>
    <font>
      <b/>
      <sz val="14"/>
      <color rgb="FF00744D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12"/>
      <color rgb="FFFFFFFF"/>
      <name val="Arial"/>
      <family val="2"/>
    </font>
    <font>
      <sz val="11"/>
      <color theme="1" tint="0.249977111117893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00744D"/>
      <name val="Calibri"/>
      <family val="2"/>
    </font>
    <font>
      <sz val="12"/>
      <color theme="1"/>
      <name val="Arial"/>
      <family val="2"/>
    </font>
    <font>
      <b/>
      <sz val="10"/>
      <color rgb="FF00744D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.5"/>
      <color theme="1"/>
      <name val="Calibri"/>
      <family val="2"/>
    </font>
    <font>
      <sz val="7.5"/>
      <color rgb="FF404040"/>
      <name val="Calibri"/>
      <family val="2"/>
    </font>
    <font>
      <b/>
      <sz val="10"/>
      <color rgb="FF404040"/>
      <name val="Arial"/>
      <family val="2"/>
    </font>
    <font>
      <sz val="10"/>
      <color rgb="FF404040"/>
      <name val="Arial"/>
      <family val="2"/>
    </font>
    <font>
      <sz val="10"/>
      <color theme="1" tint="0.249977111117893"/>
      <name val="Arial"/>
      <family val="2"/>
    </font>
    <font>
      <b/>
      <sz val="11"/>
      <color rgb="FFFFFFFF"/>
      <name val="Arial"/>
      <family val="2"/>
    </font>
    <font>
      <b/>
      <sz val="11"/>
      <color rgb="FF00744D"/>
      <name val="Arial"/>
      <family val="2"/>
    </font>
    <font>
      <b/>
      <sz val="14"/>
      <color rgb="FF00744D"/>
      <name val="Calibri"/>
      <family val="2"/>
    </font>
    <font>
      <b/>
      <sz val="10"/>
      <color theme="1" tint="0.249977111117893"/>
      <name val="Arial"/>
      <family val="2"/>
    </font>
    <font>
      <sz val="12"/>
      <color rgb="FF404040"/>
      <name val="Arial"/>
      <family val="2"/>
    </font>
    <font>
      <b/>
      <sz val="11"/>
      <color theme="0"/>
      <name val="Arial"/>
      <family val="2"/>
    </font>
    <font>
      <sz val="11"/>
      <color rgb="FFFFFFFF"/>
      <name val="Arial"/>
      <family val="2"/>
    </font>
    <font>
      <sz val="7"/>
      <color rgb="FF000000"/>
      <name val="Calibri"/>
      <family val="2"/>
    </font>
    <font>
      <b/>
      <sz val="10"/>
      <color rgb="FF0000FF"/>
      <name val="Arial"/>
      <family val="2"/>
    </font>
    <font>
      <b/>
      <sz val="10"/>
      <color rgb="FF0000E1"/>
      <name val="Arial"/>
      <family val="2"/>
    </font>
    <font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b/>
      <u/>
      <sz val="10"/>
      <color rgb="FF0000FF"/>
      <name val="Arial"/>
      <family val="2"/>
    </font>
    <font>
      <b/>
      <sz val="10"/>
      <color rgb="FF375623"/>
      <name val="Arial"/>
      <family val="2"/>
    </font>
    <font>
      <b/>
      <vertAlign val="superscript"/>
      <sz val="10"/>
      <color rgb="FF375623"/>
      <name val="Arial"/>
      <family val="2"/>
    </font>
    <font>
      <sz val="10"/>
      <color rgb="FF333333"/>
      <name val="Arial"/>
      <family val="2"/>
    </font>
    <font>
      <sz val="7"/>
      <color rgb="FF40404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rgb="FF404040"/>
      <name val="Calibri"/>
      <family val="2"/>
    </font>
    <font>
      <sz val="7"/>
      <color rgb="FF404040"/>
      <name val="WordVisi_MSFontService"/>
      <charset val="1"/>
    </font>
    <font>
      <b/>
      <sz val="10"/>
      <color theme="1"/>
      <name val="Arial"/>
      <family val="2"/>
    </font>
    <font>
      <sz val="8"/>
      <color rgb="FF000000"/>
      <name val="Arial"/>
      <family val="2"/>
    </font>
    <font>
      <sz val="6.5"/>
      <color rgb="FFFFFFFF"/>
      <name val="Calibri"/>
      <family val="2"/>
    </font>
    <font>
      <b/>
      <sz val="7"/>
      <color rgb="FF404040"/>
      <name val="Calibri"/>
      <family val="2"/>
    </font>
    <font>
      <b/>
      <sz val="9"/>
      <color rgb="FF595959"/>
      <name val="Arial"/>
      <family val="2"/>
    </font>
    <font>
      <b/>
      <sz val="11"/>
      <color theme="1" tint="0.249977111117893"/>
      <name val="Arial"/>
      <family val="2"/>
    </font>
    <font>
      <sz val="12"/>
      <color rgb="FFFF0000"/>
      <name val="Calibri"/>
      <family val="2"/>
      <scheme val="minor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8"/>
      <color rgb="FF595959"/>
      <name val="Arial"/>
      <family val="2"/>
    </font>
    <font>
      <sz val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228"/>
        <bgColor indexed="64"/>
      </patternFill>
    </fill>
    <fill>
      <patternFill patternType="solid">
        <fgColor rgb="FF46D2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auto="1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8228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ck">
        <color rgb="FFFFFFFF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ck">
        <color rgb="FFFFFFFF"/>
      </bottom>
      <diagonal/>
    </border>
    <border>
      <left style="thin">
        <color theme="0"/>
      </left>
      <right style="thick">
        <color rgb="FFFFFFFF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double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double">
        <color indexed="64"/>
      </bottom>
      <diagonal/>
    </border>
    <border>
      <left/>
      <right style="thick">
        <color rgb="FFFFFFFF"/>
      </right>
      <top style="thin">
        <color indexed="64"/>
      </top>
      <bottom style="double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double">
        <color indexed="64"/>
      </bottom>
      <diagonal/>
    </border>
    <border>
      <left/>
      <right/>
      <top style="medium">
        <color rgb="FF375623"/>
      </top>
      <bottom style="medium">
        <color rgb="FF375623"/>
      </bottom>
      <diagonal/>
    </border>
    <border>
      <left/>
      <right/>
      <top/>
      <bottom style="medium">
        <color rgb="FFA9D08E"/>
      </bottom>
      <diagonal/>
    </border>
    <border>
      <left style="double">
        <color rgb="FF006600"/>
      </left>
      <right/>
      <top style="double">
        <color rgb="FF006600"/>
      </top>
      <bottom/>
      <diagonal/>
    </border>
    <border>
      <left/>
      <right style="double">
        <color rgb="FF006600"/>
      </right>
      <top style="double">
        <color rgb="FF006600"/>
      </top>
      <bottom/>
      <diagonal/>
    </border>
    <border>
      <left style="double">
        <color rgb="FF006600"/>
      </left>
      <right/>
      <top/>
      <bottom/>
      <diagonal/>
    </border>
    <border>
      <left/>
      <right style="double">
        <color rgb="FF006600"/>
      </right>
      <top/>
      <bottom/>
      <diagonal/>
    </border>
    <border>
      <left style="double">
        <color rgb="FF006600"/>
      </left>
      <right/>
      <top/>
      <bottom style="double">
        <color rgb="FF006600"/>
      </bottom>
      <diagonal/>
    </border>
    <border>
      <left/>
      <right style="double">
        <color rgb="FF006600"/>
      </right>
      <top/>
      <bottom style="double">
        <color rgb="FF006600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 style="thin">
        <color rgb="FFFFFFFF"/>
      </right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theme="1"/>
      </top>
      <bottom style="thin">
        <color theme="1"/>
      </bottom>
      <diagonal/>
    </border>
    <border>
      <left/>
      <right style="thick">
        <color rgb="FFFFFFFF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thick">
        <color rgb="FFFFFFFF"/>
      </left>
      <right/>
      <top/>
      <bottom style="medium">
        <color rgb="FFFFFFFF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/>
      <diagonal/>
    </border>
    <border>
      <left style="thin">
        <color theme="0"/>
      </left>
      <right/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3" fillId="2" borderId="0" applyFont="0" applyBorder="0" applyAlignment="0">
      <alignment vertical="center" wrapText="1"/>
    </xf>
    <xf numFmtId="0" fontId="19" fillId="0" borderId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</cellStyleXfs>
  <cellXfs count="337">
    <xf numFmtId="0" fontId="0" fillId="0" borderId="0" xfId="0"/>
    <xf numFmtId="0" fontId="1" fillId="3" borderId="0" xfId="0" applyFont="1" applyFill="1"/>
    <xf numFmtId="0" fontId="4" fillId="0" borderId="0" xfId="0" applyFont="1"/>
    <xf numFmtId="164" fontId="4" fillId="0" borderId="0" xfId="1" applyNumberFormat="1" applyFont="1"/>
    <xf numFmtId="10" fontId="4" fillId="0" borderId="0" xfId="2" applyNumberFormat="1" applyFont="1"/>
    <xf numFmtId="0" fontId="4" fillId="4" borderId="0" xfId="0" applyFont="1" applyFill="1"/>
    <xf numFmtId="0" fontId="10" fillId="0" borderId="0" xfId="0" applyFont="1" applyAlignment="1">
      <alignment horizontal="center"/>
    </xf>
    <xf numFmtId="165" fontId="10" fillId="0" borderId="0" xfId="0" applyNumberFormat="1" applyFont="1" applyAlignment="1">
      <alignment horizontal="center"/>
    </xf>
    <xf numFmtId="166" fontId="10" fillId="0" borderId="0" xfId="1" applyNumberFormat="1" applyFont="1" applyAlignment="1">
      <alignment horizontal="center"/>
    </xf>
    <xf numFmtId="10" fontId="11" fillId="0" borderId="0" xfId="2" applyNumberFormat="1" applyFont="1" applyAlignment="1">
      <alignment horizontal="center"/>
    </xf>
    <xf numFmtId="43" fontId="10" fillId="0" borderId="0" xfId="1" applyFont="1" applyAlignment="1">
      <alignment horizontal="center"/>
    </xf>
    <xf numFmtId="43" fontId="11" fillId="0" borderId="0" xfId="1" applyFont="1" applyAlignment="1">
      <alignment horizontal="center"/>
    </xf>
    <xf numFmtId="0" fontId="11" fillId="0" borderId="0" xfId="0" applyFont="1" applyAlignment="1">
      <alignment horizontal="left"/>
    </xf>
    <xf numFmtId="0" fontId="1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9" fillId="0" borderId="0" xfId="3"/>
    <xf numFmtId="164" fontId="19" fillId="0" borderId="0" xfId="3" applyNumberFormat="1"/>
    <xf numFmtId="164" fontId="0" fillId="0" borderId="0" xfId="4" applyNumberFormat="1" applyFont="1" applyFill="1"/>
    <xf numFmtId="169" fontId="0" fillId="0" borderId="0" xfId="5" applyNumberFormat="1" applyFont="1" applyFill="1"/>
    <xf numFmtId="164" fontId="0" fillId="0" borderId="0" xfId="4" applyNumberFormat="1" applyFont="1"/>
    <xf numFmtId="3" fontId="0" fillId="0" borderId="0" xfId="0" applyNumberFormat="1"/>
    <xf numFmtId="0" fontId="21" fillId="0" borderId="0" xfId="0" applyFont="1" applyAlignment="1">
      <alignment horizontal="left" vertical="center" indent="3"/>
    </xf>
    <xf numFmtId="0" fontId="22" fillId="0" borderId="0" xfId="0" applyFont="1" applyAlignment="1">
      <alignment horizontal="left" vertical="center" indent="3"/>
    </xf>
    <xf numFmtId="0" fontId="24" fillId="2" borderId="0" xfId="0" applyFont="1" applyFill="1" applyAlignment="1">
      <alignment vertical="center" wrapText="1"/>
    </xf>
    <xf numFmtId="0" fontId="24" fillId="7" borderId="0" xfId="0" applyFont="1" applyFill="1" applyAlignment="1">
      <alignment vertical="center" wrapText="1"/>
    </xf>
    <xf numFmtId="0" fontId="23" fillId="2" borderId="0" xfId="0" applyFont="1" applyFill="1" applyAlignment="1">
      <alignment vertical="center" wrapText="1"/>
    </xf>
    <xf numFmtId="0" fontId="17" fillId="5" borderId="2" xfId="0" applyFont="1" applyFill="1" applyBorder="1" applyAlignment="1">
      <alignment horizontal="center" vertical="center" wrapText="1"/>
    </xf>
    <xf numFmtId="171" fontId="24" fillId="2" borderId="2" xfId="0" applyNumberFormat="1" applyFont="1" applyFill="1" applyBorder="1" applyAlignment="1">
      <alignment horizontal="right" vertical="center" wrapText="1"/>
    </xf>
    <xf numFmtId="171" fontId="24" fillId="7" borderId="2" xfId="0" applyNumberFormat="1" applyFont="1" applyFill="1" applyBorder="1" applyAlignment="1">
      <alignment horizontal="right" vertical="center" wrapText="1"/>
    </xf>
    <xf numFmtId="171" fontId="23" fillId="2" borderId="2" xfId="0" applyNumberFormat="1" applyFont="1" applyFill="1" applyBorder="1" applyAlignment="1">
      <alignment horizontal="right" vertical="center" wrapText="1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14" fontId="0" fillId="0" borderId="0" xfId="0" applyNumberFormat="1"/>
    <xf numFmtId="0" fontId="13" fillId="0" borderId="0" xfId="0" applyFont="1"/>
    <xf numFmtId="0" fontId="7" fillId="5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27" fillId="0" borderId="0" xfId="0" applyFont="1" applyAlignment="1">
      <alignment horizontal="left" vertical="center"/>
    </xf>
    <xf numFmtId="0" fontId="26" fillId="5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7" fillId="6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 wrapText="1"/>
    </xf>
    <xf numFmtId="0" fontId="29" fillId="2" borderId="0" xfId="0" applyFont="1" applyFill="1" applyAlignment="1">
      <alignment vertical="center" wrapText="1"/>
    </xf>
    <xf numFmtId="0" fontId="24" fillId="2" borderId="2" xfId="0" applyFont="1" applyFill="1" applyBorder="1" applyAlignment="1">
      <alignment vertical="center" wrapText="1"/>
    </xf>
    <xf numFmtId="0" fontId="0" fillId="4" borderId="0" xfId="0" applyFill="1"/>
    <xf numFmtId="3" fontId="0" fillId="4" borderId="0" xfId="0" applyNumberFormat="1" applyFill="1"/>
    <xf numFmtId="0" fontId="24" fillId="7" borderId="0" xfId="0" applyFont="1" applyFill="1" applyAlignment="1">
      <alignment horizontal="left" vertical="center" wrapText="1" indent="2"/>
    </xf>
    <xf numFmtId="0" fontId="7" fillId="6" borderId="0" xfId="0" applyFont="1" applyFill="1" applyAlignment="1">
      <alignment horizontal="left" vertical="center" wrapText="1"/>
    </xf>
    <xf numFmtId="0" fontId="26" fillId="5" borderId="8" xfId="0" applyFont="1" applyFill="1" applyBorder="1" applyAlignment="1">
      <alignment horizontal="center" vertical="center" wrapText="1"/>
    </xf>
    <xf numFmtId="17" fontId="26" fillId="5" borderId="8" xfId="0" applyNumberFormat="1" applyFont="1" applyFill="1" applyBorder="1" applyAlignment="1">
      <alignment horizontal="center" vertical="center" wrapText="1"/>
    </xf>
    <xf numFmtId="172" fontId="7" fillId="6" borderId="2" xfId="1" applyNumberFormat="1" applyFont="1" applyFill="1" applyBorder="1" applyAlignment="1">
      <alignment horizontal="center" vertical="center" wrapText="1"/>
    </xf>
    <xf numFmtId="172" fontId="7" fillId="6" borderId="8" xfId="1" applyNumberFormat="1" applyFont="1" applyFill="1" applyBorder="1" applyAlignment="1">
      <alignment horizontal="center" vertical="center" wrapText="1"/>
    </xf>
    <xf numFmtId="172" fontId="24" fillId="7" borderId="8" xfId="1" applyNumberFormat="1" applyFont="1" applyFill="1" applyBorder="1" applyAlignment="1">
      <alignment horizontal="center" vertical="center" wrapText="1"/>
    </xf>
    <xf numFmtId="172" fontId="7" fillId="6" borderId="7" xfId="1" applyNumberFormat="1" applyFont="1" applyFill="1" applyBorder="1" applyAlignment="1">
      <alignment horizontal="center" vertical="center" wrapText="1"/>
    </xf>
    <xf numFmtId="14" fontId="8" fillId="5" borderId="1" xfId="0" applyNumberFormat="1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vertical="center" wrapText="1" indent="1"/>
    </xf>
    <xf numFmtId="0" fontId="25" fillId="2" borderId="0" xfId="0" applyFont="1" applyFill="1" applyAlignment="1">
      <alignment horizontal="left" vertical="center" wrapText="1" indent="1"/>
    </xf>
    <xf numFmtId="0" fontId="25" fillId="2" borderId="2" xfId="0" applyFont="1" applyFill="1" applyBorder="1" applyAlignment="1">
      <alignment vertical="center" wrapText="1"/>
    </xf>
    <xf numFmtId="0" fontId="16" fillId="0" borderId="0" xfId="0" applyFont="1" applyAlignment="1">
      <alignment vertical="center"/>
    </xf>
    <xf numFmtId="0" fontId="1" fillId="0" borderId="0" xfId="0" applyFont="1"/>
    <xf numFmtId="0" fontId="23" fillId="0" borderId="4" xfId="0" applyFont="1" applyBorder="1" applyAlignment="1">
      <alignment vertical="center" wrapText="1"/>
    </xf>
    <xf numFmtId="171" fontId="24" fillId="2" borderId="10" xfId="0" applyNumberFormat="1" applyFont="1" applyFill="1" applyBorder="1" applyAlignment="1">
      <alignment horizontal="right" vertical="center" wrapText="1"/>
    </xf>
    <xf numFmtId="3" fontId="25" fillId="2" borderId="2" xfId="0" applyNumberFormat="1" applyFont="1" applyFill="1" applyBorder="1" applyAlignment="1">
      <alignment horizontal="right" vertical="center" wrapText="1"/>
    </xf>
    <xf numFmtId="3" fontId="25" fillId="2" borderId="10" xfId="0" applyNumberFormat="1" applyFont="1" applyFill="1" applyBorder="1" applyAlignment="1">
      <alignment horizontal="right" vertical="center" wrapText="1"/>
    </xf>
    <xf numFmtId="3" fontId="24" fillId="2" borderId="2" xfId="0" applyNumberFormat="1" applyFont="1" applyFill="1" applyBorder="1" applyAlignment="1">
      <alignment horizontal="right" vertical="center" wrapText="1"/>
    </xf>
    <xf numFmtId="0" fontId="23" fillId="2" borderId="4" xfId="0" applyFont="1" applyFill="1" applyBorder="1" applyAlignment="1">
      <alignment vertical="center" wrapText="1"/>
    </xf>
    <xf numFmtId="171" fontId="23" fillId="2" borderId="4" xfId="0" applyNumberFormat="1" applyFont="1" applyFill="1" applyBorder="1" applyAlignment="1">
      <alignment horizontal="right" vertical="center" wrapText="1"/>
    </xf>
    <xf numFmtId="171" fontId="23" fillId="2" borderId="10" xfId="0" applyNumberFormat="1" applyFont="1" applyFill="1" applyBorder="1" applyAlignment="1">
      <alignment horizontal="right" vertical="center" wrapText="1"/>
    </xf>
    <xf numFmtId="171" fontId="24" fillId="2" borderId="0" xfId="0" applyNumberFormat="1" applyFont="1" applyFill="1" applyAlignment="1">
      <alignment horizontal="right" vertical="center" wrapText="1"/>
    </xf>
    <xf numFmtId="171" fontId="23" fillId="2" borderId="0" xfId="0" applyNumberFormat="1" applyFont="1" applyFill="1" applyAlignment="1">
      <alignment horizontal="right" vertical="center" wrapText="1"/>
    </xf>
    <xf numFmtId="171" fontId="23" fillId="2" borderId="12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/>
    </xf>
    <xf numFmtId="0" fontId="26" fillId="5" borderId="0" xfId="0" applyFont="1" applyFill="1" applyAlignment="1">
      <alignment horizontal="center" vertical="center" wrapText="1"/>
    </xf>
    <xf numFmtId="0" fontId="24" fillId="2" borderId="14" xfId="0" applyFont="1" applyFill="1" applyBorder="1" applyAlignment="1">
      <alignment horizontal="right" vertical="center" wrapText="1"/>
    </xf>
    <xf numFmtId="171" fontId="25" fillId="2" borderId="14" xfId="0" applyNumberFormat="1" applyFont="1" applyFill="1" applyBorder="1" applyAlignment="1">
      <alignment horizontal="right" vertical="center" wrapText="1"/>
    </xf>
    <xf numFmtId="0" fontId="19" fillId="2" borderId="4" xfId="0" applyFont="1" applyFill="1" applyBorder="1" applyAlignment="1">
      <alignment vertical="center" wrapText="1"/>
    </xf>
    <xf numFmtId="171" fontId="19" fillId="2" borderId="4" xfId="0" applyNumberFormat="1" applyFont="1" applyFill="1" applyBorder="1" applyAlignment="1">
      <alignment horizontal="right" vertical="center" wrapText="1"/>
    </xf>
    <xf numFmtId="0" fontId="24" fillId="2" borderId="4" xfId="0" applyFont="1" applyFill="1" applyBorder="1" applyAlignment="1">
      <alignment vertical="center" wrapText="1"/>
    </xf>
    <xf numFmtId="3" fontId="23" fillId="2" borderId="16" xfId="0" applyNumberFormat="1" applyFont="1" applyFill="1" applyBorder="1" applyAlignment="1">
      <alignment horizontal="right" vertical="center" wrapText="1"/>
    </xf>
    <xf numFmtId="3" fontId="23" fillId="2" borderId="17" xfId="0" applyNumberFormat="1" applyFont="1" applyFill="1" applyBorder="1" applyAlignment="1">
      <alignment horizontal="right" vertical="center" wrapText="1"/>
    </xf>
    <xf numFmtId="0" fontId="20" fillId="2" borderId="0" xfId="0" applyFont="1" applyFill="1" applyAlignment="1">
      <alignment vertical="center" wrapText="1"/>
    </xf>
    <xf numFmtId="1" fontId="19" fillId="2" borderId="14" xfId="0" applyNumberFormat="1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171" fontId="19" fillId="2" borderId="14" xfId="1" applyNumberFormat="1" applyFont="1" applyFill="1" applyBorder="1" applyAlignment="1">
      <alignment horizontal="right" vertical="center" wrapText="1"/>
    </xf>
    <xf numFmtId="0" fontId="19" fillId="2" borderId="0" xfId="0" applyFont="1" applyFill="1" applyAlignment="1">
      <alignment vertical="center" wrapText="1"/>
    </xf>
    <xf numFmtId="171" fontId="19" fillId="2" borderId="14" xfId="0" applyNumberFormat="1" applyFont="1" applyFill="1" applyBorder="1" applyAlignment="1">
      <alignment horizontal="center" vertical="center" wrapText="1"/>
    </xf>
    <xf numFmtId="171" fontId="19" fillId="2" borderId="26" xfId="1" applyNumberFormat="1" applyFont="1" applyFill="1" applyBorder="1" applyAlignment="1">
      <alignment horizontal="right" vertical="center" wrapText="1"/>
    </xf>
    <xf numFmtId="171" fontId="20" fillId="2" borderId="26" xfId="1" applyNumberFormat="1" applyFont="1" applyFill="1" applyBorder="1" applyAlignment="1">
      <alignment horizontal="right" vertical="center" wrapText="1"/>
    </xf>
    <xf numFmtId="164" fontId="31" fillId="5" borderId="1" xfId="1" applyNumberFormat="1" applyFont="1" applyFill="1" applyBorder="1" applyAlignment="1">
      <alignment horizontal="center" vertical="center" wrapText="1"/>
    </xf>
    <xf numFmtId="172" fontId="9" fillId="2" borderId="2" xfId="1" applyNumberFormat="1" applyFont="1" applyFill="1" applyBorder="1" applyAlignment="1">
      <alignment horizontal="center" vertical="center"/>
    </xf>
    <xf numFmtId="172" fontId="9" fillId="2" borderId="3" xfId="1" applyNumberFormat="1" applyFont="1" applyFill="1" applyBorder="1" applyAlignment="1">
      <alignment horizontal="center" vertical="center"/>
    </xf>
    <xf numFmtId="0" fontId="19" fillId="2" borderId="4" xfId="0" quotePrefix="1" applyFont="1" applyFill="1" applyBorder="1" applyAlignment="1">
      <alignment horizontal="center" vertical="center" wrapText="1"/>
    </xf>
    <xf numFmtId="43" fontId="19" fillId="2" borderId="4" xfId="1" applyFont="1" applyFill="1" applyBorder="1" applyAlignment="1">
      <alignment vertical="center" wrapText="1"/>
    </xf>
    <xf numFmtId="43" fontId="19" fillId="0" borderId="4" xfId="1" applyFont="1" applyFill="1" applyBorder="1" applyAlignment="1">
      <alignment horizontal="right" vertical="center" wrapText="1"/>
    </xf>
    <xf numFmtId="43" fontId="19" fillId="2" borderId="4" xfId="1" quotePrefix="1" applyFont="1" applyFill="1" applyBorder="1" applyAlignment="1">
      <alignment vertical="center" wrapText="1"/>
    </xf>
    <xf numFmtId="17" fontId="26" fillId="5" borderId="1" xfId="0" applyNumberFormat="1" applyFont="1" applyFill="1" applyBorder="1" applyAlignment="1">
      <alignment horizontal="center" vertical="center" wrapText="1"/>
    </xf>
    <xf numFmtId="0" fontId="34" fillId="11" borderId="32" xfId="0" applyFont="1" applyFill="1" applyBorder="1" applyAlignment="1">
      <alignment horizontal="left" indent="1"/>
    </xf>
    <xf numFmtId="164" fontId="35" fillId="11" borderId="33" xfId="4" applyNumberFormat="1" applyFont="1" applyFill="1" applyBorder="1" applyAlignment="1">
      <alignment horizontal="center"/>
    </xf>
    <xf numFmtId="0" fontId="34" fillId="4" borderId="32" xfId="0" applyFont="1" applyFill="1" applyBorder="1" applyAlignment="1">
      <alignment horizontal="left" indent="1"/>
    </xf>
    <xf numFmtId="164" fontId="35" fillId="4" borderId="33" xfId="4" applyNumberFormat="1" applyFont="1" applyFill="1" applyBorder="1" applyAlignment="1">
      <alignment horizontal="center"/>
    </xf>
    <xf numFmtId="0" fontId="36" fillId="11" borderId="32" xfId="0" applyFont="1" applyFill="1" applyBorder="1" applyAlignment="1">
      <alignment horizontal="left" indent="2"/>
    </xf>
    <xf numFmtId="164" fontId="19" fillId="11" borderId="33" xfId="4" applyNumberFormat="1" applyFont="1" applyFill="1" applyBorder="1" applyAlignment="1">
      <alignment horizontal="center"/>
    </xf>
    <xf numFmtId="0" fontId="36" fillId="4" borderId="32" xfId="0" applyFont="1" applyFill="1" applyBorder="1" applyAlignment="1">
      <alignment horizontal="left" indent="2"/>
    </xf>
    <xf numFmtId="164" fontId="19" fillId="4" borderId="33" xfId="4" applyNumberFormat="1" applyFont="1" applyFill="1" applyBorder="1" applyAlignment="1">
      <alignment horizontal="center"/>
    </xf>
    <xf numFmtId="0" fontId="38" fillId="4" borderId="34" xfId="0" applyFont="1" applyFill="1" applyBorder="1"/>
    <xf numFmtId="164" fontId="35" fillId="4" borderId="35" xfId="4" applyNumberFormat="1" applyFont="1" applyFill="1" applyBorder="1" applyAlignment="1">
      <alignment horizontal="center"/>
    </xf>
    <xf numFmtId="0" fontId="36" fillId="12" borderId="32" xfId="0" applyFont="1" applyFill="1" applyBorder="1" applyAlignment="1">
      <alignment horizontal="left" indent="2"/>
    </xf>
    <xf numFmtId="164" fontId="19" fillId="12" borderId="33" xfId="4" applyNumberFormat="1" applyFont="1" applyFill="1" applyBorder="1" applyAlignment="1">
      <alignment horizontal="center"/>
    </xf>
    <xf numFmtId="0" fontId="36" fillId="12" borderId="34" xfId="0" applyFont="1" applyFill="1" applyBorder="1" applyAlignment="1">
      <alignment horizontal="left" indent="2"/>
    </xf>
    <xf numFmtId="164" fontId="19" fillId="12" borderId="35" xfId="4" applyNumberFormat="1" applyFont="1" applyFill="1" applyBorder="1" applyAlignment="1">
      <alignment horizontal="center"/>
    </xf>
    <xf numFmtId="171" fontId="23" fillId="7" borderId="10" xfId="0" applyNumberFormat="1" applyFont="1" applyFill="1" applyBorder="1" applyAlignment="1">
      <alignment horizontal="right" vertical="center" wrapText="1"/>
    </xf>
    <xf numFmtId="171" fontId="24" fillId="7" borderId="10" xfId="0" applyNumberFormat="1" applyFont="1" applyFill="1" applyBorder="1" applyAlignment="1">
      <alignment horizontal="right" vertical="center" wrapText="1"/>
    </xf>
    <xf numFmtId="0" fontId="26" fillId="13" borderId="36" xfId="0" applyFont="1" applyFill="1" applyBorder="1" applyAlignment="1">
      <alignment horizontal="left" vertical="center" wrapText="1"/>
    </xf>
    <xf numFmtId="0" fontId="26" fillId="13" borderId="36" xfId="0" applyFont="1" applyFill="1" applyBorder="1" applyAlignment="1">
      <alignment horizontal="center" vertical="center" wrapText="1"/>
    </xf>
    <xf numFmtId="171" fontId="19" fillId="14" borderId="4" xfId="0" applyNumberFormat="1" applyFont="1" applyFill="1" applyBorder="1" applyAlignment="1">
      <alignment horizontal="left" vertical="center" wrapText="1"/>
    </xf>
    <xf numFmtId="3" fontId="19" fillId="14" borderId="4" xfId="0" applyNumberFormat="1" applyFont="1" applyFill="1" applyBorder="1" applyAlignment="1">
      <alignment horizontal="center" vertical="center" wrapText="1"/>
    </xf>
    <xf numFmtId="3" fontId="19" fillId="14" borderId="4" xfId="2" applyNumberFormat="1" applyFont="1" applyFill="1" applyBorder="1" applyAlignment="1">
      <alignment horizontal="center" vertical="center" wrapText="1"/>
    </xf>
    <xf numFmtId="10" fontId="19" fillId="14" borderId="4" xfId="0" applyNumberFormat="1" applyFont="1" applyFill="1" applyBorder="1" applyAlignment="1">
      <alignment horizontal="center" vertical="center" wrapText="1"/>
    </xf>
    <xf numFmtId="10" fontId="19" fillId="14" borderId="4" xfId="2" applyNumberFormat="1" applyFont="1" applyFill="1" applyBorder="1" applyAlignment="1">
      <alignment horizontal="center" vertical="center" wrapText="1"/>
    </xf>
    <xf numFmtId="43" fontId="19" fillId="2" borderId="4" xfId="1" applyFont="1" applyFill="1" applyBorder="1" applyAlignment="1">
      <alignment horizontal="right" vertical="center" wrapText="1"/>
    </xf>
    <xf numFmtId="171" fontId="25" fillId="2" borderId="2" xfId="0" applyNumberFormat="1" applyFont="1" applyFill="1" applyBorder="1" applyAlignment="1">
      <alignment horizontal="right" vertical="center" wrapText="1"/>
    </xf>
    <xf numFmtId="0" fontId="25" fillId="7" borderId="0" xfId="0" applyFont="1" applyFill="1" applyAlignment="1">
      <alignment vertical="center" wrapText="1"/>
    </xf>
    <xf numFmtId="171" fontId="25" fillId="7" borderId="2" xfId="0" applyNumberFormat="1" applyFont="1" applyFill="1" applyBorder="1" applyAlignment="1">
      <alignment horizontal="right" vertical="center" wrapText="1"/>
    </xf>
    <xf numFmtId="171" fontId="29" fillId="2" borderId="13" xfId="0" applyNumberFormat="1" applyFont="1" applyFill="1" applyBorder="1" applyAlignment="1">
      <alignment horizontal="right" vertical="center" wrapText="1"/>
    </xf>
    <xf numFmtId="3" fontId="24" fillId="7" borderId="2" xfId="0" applyNumberFormat="1" applyFont="1" applyFill="1" applyBorder="1" applyAlignment="1">
      <alignment horizontal="right" vertical="center" wrapText="1"/>
    </xf>
    <xf numFmtId="171" fontId="29" fillId="2" borderId="15" xfId="0" applyNumberFormat="1" applyFont="1" applyFill="1" applyBorder="1" applyAlignment="1">
      <alignment horizontal="right" vertical="center" wrapText="1"/>
    </xf>
    <xf numFmtId="14" fontId="26" fillId="5" borderId="23" xfId="0" applyNumberFormat="1" applyFont="1" applyFill="1" applyBorder="1" applyAlignment="1">
      <alignment horizontal="center" vertical="center" wrapText="1"/>
    </xf>
    <xf numFmtId="171" fontId="19" fillId="2" borderId="22" xfId="0" applyNumberFormat="1" applyFont="1" applyFill="1" applyBorder="1" applyAlignment="1">
      <alignment horizontal="center" vertical="center" wrapText="1"/>
    </xf>
    <xf numFmtId="3" fontId="29" fillId="2" borderId="12" xfId="0" applyNumberFormat="1" applyFont="1" applyFill="1" applyBorder="1" applyAlignment="1">
      <alignment horizontal="right" vertical="center" wrapText="1"/>
    </xf>
    <xf numFmtId="3" fontId="29" fillId="2" borderId="13" xfId="0" applyNumberFormat="1" applyFont="1" applyFill="1" applyBorder="1" applyAlignment="1">
      <alignment horizontal="right" vertical="center" wrapText="1"/>
    </xf>
    <xf numFmtId="171" fontId="24" fillId="2" borderId="11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43" fontId="41" fillId="8" borderId="0" xfId="1" applyFont="1" applyFill="1" applyBorder="1" applyAlignment="1">
      <alignment horizontal="right" vertical="center"/>
    </xf>
    <xf numFmtId="43" fontId="41" fillId="0" borderId="0" xfId="1" applyFont="1" applyFill="1" applyBorder="1" applyAlignment="1">
      <alignment horizontal="right" vertical="center"/>
    </xf>
    <xf numFmtId="43" fontId="41" fillId="8" borderId="0" xfId="1" applyFont="1" applyFill="1" applyBorder="1" applyAlignment="1">
      <alignment horizontal="center" vertical="center"/>
    </xf>
    <xf numFmtId="43" fontId="41" fillId="0" borderId="0" xfId="1" applyFont="1" applyFill="1" applyBorder="1" applyAlignment="1">
      <alignment horizontal="center" vertical="center"/>
    </xf>
    <xf numFmtId="43" fontId="36" fillId="0" borderId="0" xfId="1" applyFont="1" applyBorder="1" applyAlignment="1">
      <alignment vertical="center"/>
    </xf>
    <xf numFmtId="43" fontId="36" fillId="0" borderId="0" xfId="1" applyFont="1" applyFill="1" applyBorder="1" applyAlignment="1">
      <alignment vertical="center"/>
    </xf>
    <xf numFmtId="43" fontId="18" fillId="0" borderId="0" xfId="1" applyFont="1"/>
    <xf numFmtId="43" fontId="36" fillId="0" borderId="0" xfId="1" applyFont="1" applyAlignment="1">
      <alignment vertical="center"/>
    </xf>
    <xf numFmtId="0" fontId="36" fillId="0" borderId="0" xfId="0" applyFont="1" applyAlignment="1">
      <alignment vertical="center"/>
    </xf>
    <xf numFmtId="172" fontId="41" fillId="8" borderId="0" xfId="1" applyNumberFormat="1" applyFont="1" applyFill="1" applyBorder="1" applyAlignment="1">
      <alignment horizontal="right" vertical="center"/>
    </xf>
    <xf numFmtId="172" fontId="36" fillId="0" borderId="0" xfId="1" applyNumberFormat="1" applyFont="1" applyAlignment="1">
      <alignment vertical="center"/>
    </xf>
    <xf numFmtId="0" fontId="18" fillId="0" borderId="4" xfId="0" applyFont="1" applyBorder="1" applyAlignment="1">
      <alignment vertical="center" wrapText="1"/>
    </xf>
    <xf numFmtId="172" fontId="18" fillId="0" borderId="0" xfId="1" applyNumberFormat="1" applyFont="1"/>
    <xf numFmtId="0" fontId="36" fillId="0" borderId="0" xfId="0" applyFont="1" applyAlignment="1">
      <alignment horizontal="right" vertical="center"/>
    </xf>
    <xf numFmtId="0" fontId="36" fillId="0" borderId="29" xfId="0" applyFont="1" applyBorder="1" applyAlignment="1">
      <alignment vertical="center"/>
    </xf>
    <xf numFmtId="43" fontId="36" fillId="0" borderId="29" xfId="1" applyFont="1" applyBorder="1" applyAlignment="1">
      <alignment vertical="center"/>
    </xf>
    <xf numFmtId="0" fontId="36" fillId="0" borderId="29" xfId="0" applyFont="1" applyBorder="1" applyAlignment="1">
      <alignment horizontal="right" vertical="center"/>
    </xf>
    <xf numFmtId="43" fontId="4" fillId="0" borderId="0" xfId="1" applyFont="1" applyFill="1"/>
    <xf numFmtId="0" fontId="26" fillId="5" borderId="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29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23" fillId="2" borderId="37" xfId="0" applyFont="1" applyFill="1" applyBorder="1" applyAlignment="1">
      <alignment vertical="center" wrapText="1"/>
    </xf>
    <xf numFmtId="0" fontId="24" fillId="2" borderId="37" xfId="0" applyFont="1" applyFill="1" applyBorder="1" applyAlignment="1">
      <alignment vertical="center" wrapText="1"/>
    </xf>
    <xf numFmtId="0" fontId="43" fillId="0" borderId="0" xfId="0" applyFont="1"/>
    <xf numFmtId="171" fontId="29" fillId="2" borderId="26" xfId="0" applyNumberFormat="1" applyFont="1" applyFill="1" applyBorder="1" applyAlignment="1">
      <alignment horizontal="right" vertical="center" wrapText="1"/>
    </xf>
    <xf numFmtId="171" fontId="25" fillId="2" borderId="26" xfId="0" applyNumberFormat="1" applyFont="1" applyFill="1" applyBorder="1" applyAlignment="1">
      <alignment horizontal="right" vertical="center" wrapText="1"/>
    </xf>
    <xf numFmtId="171" fontId="29" fillId="2" borderId="27" xfId="0" applyNumberFormat="1" applyFont="1" applyFill="1" applyBorder="1" applyAlignment="1">
      <alignment horizontal="right" vertical="center" wrapText="1"/>
    </xf>
    <xf numFmtId="0" fontId="29" fillId="2" borderId="0" xfId="0" applyFont="1" applyFill="1" applyAlignment="1">
      <alignment horizontal="left" vertical="center" wrapText="1" indent="1"/>
    </xf>
    <xf numFmtId="171" fontId="23" fillId="2" borderId="38" xfId="0" applyNumberFormat="1" applyFont="1" applyFill="1" applyBorder="1" applyAlignment="1">
      <alignment horizontal="right" vertical="center" wrapText="1"/>
    </xf>
    <xf numFmtId="0" fontId="23" fillId="2" borderId="0" xfId="0" applyFont="1" applyFill="1" applyAlignment="1">
      <alignment horizontal="left" vertical="center" wrapText="1" indent="1"/>
    </xf>
    <xf numFmtId="0" fontId="44" fillId="0" borderId="0" xfId="0" applyFont="1"/>
    <xf numFmtId="171" fontId="0" fillId="0" borderId="0" xfId="0" applyNumberFormat="1"/>
    <xf numFmtId="3" fontId="29" fillId="2" borderId="39" xfId="0" applyNumberFormat="1" applyFont="1" applyFill="1" applyBorder="1" applyAlignment="1">
      <alignment horizontal="right" vertical="center" wrapText="1"/>
    </xf>
    <xf numFmtId="9" fontId="0" fillId="0" borderId="0" xfId="0" applyNumberFormat="1"/>
    <xf numFmtId="3" fontId="45" fillId="0" borderId="0" xfId="0" applyNumberFormat="1" applyFont="1"/>
    <xf numFmtId="171" fontId="20" fillId="2" borderId="15" xfId="1" applyNumberFormat="1" applyFont="1" applyFill="1" applyBorder="1" applyAlignment="1">
      <alignment horizontal="right" vertical="center" wrapText="1"/>
    </xf>
    <xf numFmtId="172" fontId="25" fillId="2" borderId="2" xfId="1" applyNumberFormat="1" applyFont="1" applyFill="1" applyBorder="1" applyAlignment="1">
      <alignment horizontal="right" vertical="center" wrapText="1"/>
    </xf>
    <xf numFmtId="0" fontId="31" fillId="5" borderId="0" xfId="0" applyFont="1" applyFill="1" applyAlignment="1">
      <alignment horizontal="left" vertical="center"/>
    </xf>
    <xf numFmtId="164" fontId="31" fillId="5" borderId="1" xfId="1" applyNumberFormat="1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46" fillId="2" borderId="0" xfId="0" applyFont="1" applyFill="1"/>
    <xf numFmtId="164" fontId="46" fillId="2" borderId="0" xfId="1" applyNumberFormat="1" applyFont="1" applyFill="1"/>
    <xf numFmtId="10" fontId="46" fillId="2" borderId="0" xfId="2" applyNumberFormat="1" applyFont="1" applyFill="1"/>
    <xf numFmtId="0" fontId="19" fillId="2" borderId="0" xfId="0" applyFont="1" applyFill="1" applyAlignment="1">
      <alignment horizontal="left" indent="2"/>
    </xf>
    <xf numFmtId="164" fontId="19" fillId="2" borderId="0" xfId="1" applyNumberFormat="1" applyFont="1" applyFill="1"/>
    <xf numFmtId="10" fontId="19" fillId="2" borderId="0" xfId="2" applyNumberFormat="1" applyFont="1" applyFill="1"/>
    <xf numFmtId="173" fontId="19" fillId="2" borderId="0" xfId="1" applyNumberFormat="1" applyFont="1" applyFill="1"/>
    <xf numFmtId="0" fontId="18" fillId="2" borderId="0" xfId="0" applyFont="1" applyFill="1" applyAlignment="1">
      <alignment horizontal="left" indent="2"/>
    </xf>
    <xf numFmtId="10" fontId="18" fillId="2" borderId="0" xfId="2" applyNumberFormat="1" applyFont="1" applyFill="1"/>
    <xf numFmtId="164" fontId="18" fillId="2" borderId="0" xfId="1" applyNumberFormat="1" applyFont="1" applyFill="1"/>
    <xf numFmtId="173" fontId="18" fillId="2" borderId="0" xfId="1" applyNumberFormat="1" applyFont="1" applyFill="1"/>
    <xf numFmtId="164" fontId="20" fillId="2" borderId="0" xfId="1" applyNumberFormat="1" applyFont="1" applyFill="1"/>
    <xf numFmtId="10" fontId="20" fillId="2" borderId="0" xfId="2" applyNumberFormat="1" applyFont="1" applyFill="1"/>
    <xf numFmtId="171" fontId="24" fillId="2" borderId="40" xfId="0" applyNumberFormat="1" applyFont="1" applyFill="1" applyBorder="1" applyAlignment="1">
      <alignment horizontal="right" vertical="center" wrapText="1"/>
    </xf>
    <xf numFmtId="171" fontId="23" fillId="2" borderId="41" xfId="0" applyNumberFormat="1" applyFont="1" applyFill="1" applyBorder="1" applyAlignment="1">
      <alignment horizontal="right" vertical="center" wrapText="1"/>
    </xf>
    <xf numFmtId="170" fontId="23" fillId="2" borderId="2" xfId="0" applyNumberFormat="1" applyFont="1" applyFill="1" applyBorder="1" applyAlignment="1">
      <alignment horizontal="right" vertical="center" wrapText="1"/>
    </xf>
    <xf numFmtId="171" fontId="23" fillId="2" borderId="9" xfId="0" applyNumberFormat="1" applyFont="1" applyFill="1" applyBorder="1" applyAlignment="1">
      <alignment horizontal="right" vertical="center" wrapText="1"/>
    </xf>
    <xf numFmtId="171" fontId="24" fillId="2" borderId="41" xfId="0" applyNumberFormat="1" applyFont="1" applyFill="1" applyBorder="1" applyAlignment="1">
      <alignment horizontal="right" vertical="center" wrapText="1"/>
    </xf>
    <xf numFmtId="0" fontId="29" fillId="7" borderId="0" xfId="0" applyFont="1" applyFill="1" applyAlignment="1">
      <alignment vertical="center" wrapText="1"/>
    </xf>
    <xf numFmtId="171" fontId="29" fillId="7" borderId="13" xfId="0" applyNumberFormat="1" applyFont="1" applyFill="1" applyBorder="1" applyAlignment="1">
      <alignment horizontal="right" vertical="center" wrapText="1"/>
    </xf>
    <xf numFmtId="0" fontId="26" fillId="13" borderId="46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justify" vertical="center" wrapText="1"/>
    </xf>
    <xf numFmtId="0" fontId="17" fillId="5" borderId="4" xfId="0" applyFont="1" applyFill="1" applyBorder="1" applyAlignment="1">
      <alignment horizontal="center" vertical="center" wrapText="1"/>
    </xf>
    <xf numFmtId="171" fontId="24" fillId="15" borderId="4" xfId="0" applyNumberFormat="1" applyFont="1" applyFill="1" applyBorder="1" applyAlignment="1">
      <alignment horizontal="right" vertical="center" wrapText="1"/>
    </xf>
    <xf numFmtId="171" fontId="24" fillId="15" borderId="4" xfId="0" applyNumberFormat="1" applyFont="1" applyFill="1" applyBorder="1" applyAlignment="1">
      <alignment horizontal="left" vertical="center" wrapText="1"/>
    </xf>
    <xf numFmtId="171" fontId="23" fillId="15" borderId="4" xfId="0" applyNumberFormat="1" applyFont="1" applyFill="1" applyBorder="1" applyAlignment="1">
      <alignment horizontal="left" vertical="center" wrapText="1"/>
    </xf>
    <xf numFmtId="171" fontId="23" fillId="15" borderId="50" xfId="0" applyNumberFormat="1" applyFont="1" applyFill="1" applyBorder="1" applyAlignment="1">
      <alignment horizontal="right" vertical="center" wrapText="1"/>
    </xf>
    <xf numFmtId="171" fontId="23" fillId="15" borderId="51" xfId="0" applyNumberFormat="1" applyFont="1" applyFill="1" applyBorder="1" applyAlignment="1">
      <alignment horizontal="right" vertical="center" wrapText="1"/>
    </xf>
    <xf numFmtId="171" fontId="23" fillId="15" borderId="0" xfId="0" applyNumberFormat="1" applyFont="1" applyFill="1" applyAlignment="1">
      <alignment horizontal="left" vertical="center" wrapText="1"/>
    </xf>
    <xf numFmtId="171" fontId="23" fillId="15" borderId="52" xfId="0" applyNumberFormat="1" applyFont="1" applyFill="1" applyBorder="1" applyAlignment="1">
      <alignment horizontal="right" vertical="center" wrapText="1"/>
    </xf>
    <xf numFmtId="0" fontId="26" fillId="5" borderId="21" xfId="0" applyFont="1" applyFill="1" applyBorder="1" applyAlignment="1">
      <alignment horizontal="center" vertical="center" wrapText="1"/>
    </xf>
    <xf numFmtId="3" fontId="29" fillId="2" borderId="0" xfId="0" applyNumberFormat="1" applyFont="1" applyFill="1" applyAlignment="1">
      <alignment horizontal="right" vertical="center" wrapText="1"/>
    </xf>
    <xf numFmtId="3" fontId="25" fillId="2" borderId="0" xfId="0" applyNumberFormat="1" applyFont="1" applyFill="1" applyAlignment="1">
      <alignment horizontal="right" vertical="center" wrapText="1"/>
    </xf>
    <xf numFmtId="171" fontId="23" fillId="2" borderId="55" xfId="0" applyNumberFormat="1" applyFont="1" applyFill="1" applyBorder="1" applyAlignment="1">
      <alignment horizontal="right" vertical="center" wrapText="1"/>
    </xf>
    <xf numFmtId="171" fontId="23" fillId="2" borderId="56" xfId="0" applyNumberFormat="1" applyFont="1" applyFill="1" applyBorder="1" applyAlignment="1">
      <alignment horizontal="right" vertical="center" wrapText="1"/>
    </xf>
    <xf numFmtId="171" fontId="23" fillId="2" borderId="57" xfId="0" applyNumberFormat="1" applyFont="1" applyFill="1" applyBorder="1" applyAlignment="1">
      <alignment horizontal="right" vertical="center" wrapText="1"/>
    </xf>
    <xf numFmtId="172" fontId="0" fillId="0" borderId="0" xfId="1" applyNumberFormat="1" applyFont="1"/>
    <xf numFmtId="0" fontId="23" fillId="7" borderId="0" xfId="0" applyFont="1" applyFill="1" applyAlignment="1">
      <alignment vertical="center" wrapText="1"/>
    </xf>
    <xf numFmtId="0" fontId="26" fillId="5" borderId="23" xfId="0" applyFont="1" applyFill="1" applyBorder="1" applyAlignment="1">
      <alignment horizontal="center" vertical="center" wrapText="1"/>
    </xf>
    <xf numFmtId="1" fontId="20" fillId="2" borderId="14" xfId="0" applyNumberFormat="1" applyFont="1" applyFill="1" applyBorder="1" applyAlignment="1">
      <alignment horizontal="center" vertical="center" wrapText="1"/>
    </xf>
    <xf numFmtId="171" fontId="20" fillId="2" borderId="14" xfId="0" applyNumberFormat="1" applyFont="1" applyFill="1" applyBorder="1" applyAlignment="1">
      <alignment horizontal="center" vertical="center" wrapText="1"/>
    </xf>
    <xf numFmtId="171" fontId="20" fillId="2" borderId="22" xfId="0" applyNumberFormat="1" applyFont="1" applyFill="1" applyBorder="1" applyAlignment="1">
      <alignment horizontal="center" vertical="center" wrapText="1"/>
    </xf>
    <xf numFmtId="171" fontId="20" fillId="2" borderId="58" xfId="1" applyNumberFormat="1" applyFont="1" applyFill="1" applyBorder="1" applyAlignment="1">
      <alignment horizontal="right" vertical="center" wrapText="1"/>
    </xf>
    <xf numFmtId="171" fontId="20" fillId="2" borderId="9" xfId="1" applyNumberFormat="1" applyFont="1" applyFill="1" applyBorder="1" applyAlignment="1">
      <alignment horizontal="right" vertical="center" wrapText="1"/>
    </xf>
    <xf numFmtId="10" fontId="19" fillId="2" borderId="14" xfId="2" applyNumberFormat="1" applyFont="1" applyFill="1" applyBorder="1" applyAlignment="1">
      <alignment horizontal="center" vertical="center" wrapText="1"/>
    </xf>
    <xf numFmtId="169" fontId="9" fillId="2" borderId="0" xfId="2" applyNumberFormat="1" applyFont="1" applyFill="1" applyAlignment="1">
      <alignment horizontal="center" vertical="center"/>
    </xf>
    <xf numFmtId="0" fontId="51" fillId="2" borderId="9" xfId="0" applyFont="1" applyFill="1" applyBorder="1" applyAlignment="1">
      <alignment horizontal="left" vertical="center"/>
    </xf>
    <xf numFmtId="172" fontId="51" fillId="2" borderId="9" xfId="1" applyNumberFormat="1" applyFont="1" applyFill="1" applyBorder="1" applyAlignment="1">
      <alignment horizontal="center" vertical="center"/>
    </xf>
    <xf numFmtId="0" fontId="50" fillId="7" borderId="9" xfId="0" applyFont="1" applyFill="1" applyBorder="1" applyAlignment="1">
      <alignment horizontal="center" vertical="center" wrapText="1"/>
    </xf>
    <xf numFmtId="172" fontId="9" fillId="2" borderId="0" xfId="1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left" vertical="center"/>
    </xf>
    <xf numFmtId="167" fontId="9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52" fillId="0" borderId="0" xfId="0" applyFont="1"/>
    <xf numFmtId="0" fontId="52" fillId="0" borderId="0" xfId="0" applyFont="1" applyAlignment="1">
      <alignment horizontal="center" vertical="center"/>
    </xf>
    <xf numFmtId="172" fontId="24" fillId="7" borderId="2" xfId="1" applyNumberFormat="1" applyFont="1" applyFill="1" applyBorder="1" applyAlignment="1">
      <alignment horizontal="center" vertical="center" wrapText="1"/>
    </xf>
    <xf numFmtId="164" fontId="20" fillId="2" borderId="41" xfId="1" applyNumberFormat="1" applyFont="1" applyFill="1" applyBorder="1"/>
    <xf numFmtId="10" fontId="20" fillId="2" borderId="41" xfId="2" applyNumberFormat="1" applyFont="1" applyFill="1" applyBorder="1"/>
    <xf numFmtId="0" fontId="46" fillId="2" borderId="41" xfId="0" applyFont="1" applyFill="1" applyBorder="1"/>
    <xf numFmtId="164" fontId="53" fillId="0" borderId="0" xfId="1" applyNumberFormat="1" applyFont="1"/>
    <xf numFmtId="10" fontId="53" fillId="0" borderId="0" xfId="2" applyNumberFormat="1" applyFont="1"/>
    <xf numFmtId="171" fontId="54" fillId="0" borderId="0" xfId="0" applyNumberFormat="1" applyFont="1"/>
    <xf numFmtId="0" fontId="42" fillId="0" borderId="0" xfId="0" applyFont="1" applyAlignment="1">
      <alignment vertical="center" wrapText="1"/>
    </xf>
    <xf numFmtId="171" fontId="23" fillId="0" borderId="0" xfId="0" applyNumberFormat="1" applyFont="1" applyAlignment="1">
      <alignment horizontal="left" vertical="center" wrapText="1"/>
    </xf>
    <xf numFmtId="171" fontId="23" fillId="0" borderId="0" xfId="0" applyNumberFormat="1" applyFont="1" applyAlignment="1">
      <alignment horizontal="right" vertical="center" wrapText="1"/>
    </xf>
    <xf numFmtId="171" fontId="24" fillId="7" borderId="4" xfId="0" applyNumberFormat="1" applyFont="1" applyFill="1" applyBorder="1" applyAlignment="1">
      <alignment horizontal="left" vertical="center" wrapText="1"/>
    </xf>
    <xf numFmtId="171" fontId="24" fillId="7" borderId="4" xfId="0" applyNumberFormat="1" applyFont="1" applyFill="1" applyBorder="1" applyAlignment="1">
      <alignment horizontal="right" vertical="center" wrapText="1"/>
    </xf>
    <xf numFmtId="171" fontId="23" fillId="7" borderId="0" xfId="0" applyNumberFormat="1" applyFont="1" applyFill="1" applyAlignment="1">
      <alignment horizontal="left" vertical="center" wrapText="1"/>
    </xf>
    <xf numFmtId="171" fontId="23" fillId="7" borderId="52" xfId="0" applyNumberFormat="1" applyFont="1" applyFill="1" applyBorder="1" applyAlignment="1">
      <alignment horizontal="right" vertical="center" wrapText="1"/>
    </xf>
    <xf numFmtId="3" fontId="23" fillId="2" borderId="9" xfId="0" applyNumberFormat="1" applyFont="1" applyFill="1" applyBorder="1" applyAlignment="1">
      <alignment horizontal="right" vertical="center" wrapText="1"/>
    </xf>
    <xf numFmtId="170" fontId="24" fillId="2" borderId="2" xfId="0" applyNumberFormat="1" applyFont="1" applyFill="1" applyBorder="1" applyAlignment="1">
      <alignment horizontal="right" vertical="center" wrapText="1"/>
    </xf>
    <xf numFmtId="170" fontId="24" fillId="7" borderId="2" xfId="0" applyNumberFormat="1" applyFont="1" applyFill="1" applyBorder="1" applyAlignment="1">
      <alignment horizontal="right" vertical="center" wrapText="1"/>
    </xf>
    <xf numFmtId="170" fontId="29" fillId="7" borderId="13" xfId="0" applyNumberFormat="1" applyFont="1" applyFill="1" applyBorder="1" applyAlignment="1">
      <alignment horizontal="right" vertical="center" wrapText="1"/>
    </xf>
    <xf numFmtId="170" fontId="24" fillId="7" borderId="10" xfId="0" applyNumberFormat="1" applyFont="1" applyFill="1" applyBorder="1" applyAlignment="1">
      <alignment horizontal="right" vertical="center" wrapText="1"/>
    </xf>
    <xf numFmtId="10" fontId="24" fillId="2" borderId="2" xfId="2" applyNumberFormat="1" applyFont="1" applyFill="1" applyBorder="1" applyAlignment="1">
      <alignment horizontal="right" vertical="center" wrapText="1"/>
    </xf>
    <xf numFmtId="10" fontId="24" fillId="7" borderId="2" xfId="2" applyNumberFormat="1" applyFont="1" applyFill="1" applyBorder="1" applyAlignment="1">
      <alignment horizontal="right" vertical="center" wrapText="1"/>
    </xf>
    <xf numFmtId="10" fontId="29" fillId="7" borderId="13" xfId="2" applyNumberFormat="1" applyFont="1" applyFill="1" applyBorder="1" applyAlignment="1">
      <alignment horizontal="right" vertical="center" wrapText="1"/>
    </xf>
    <xf numFmtId="10" fontId="23" fillId="2" borderId="2" xfId="2" applyNumberFormat="1" applyFont="1" applyFill="1" applyBorder="1" applyAlignment="1">
      <alignment horizontal="right" vertical="center" wrapText="1"/>
    </xf>
    <xf numFmtId="10" fontId="24" fillId="7" borderId="10" xfId="2" applyNumberFormat="1" applyFont="1" applyFill="1" applyBorder="1" applyAlignment="1">
      <alignment horizontal="right" vertical="center" wrapText="1"/>
    </xf>
    <xf numFmtId="170" fontId="0" fillId="0" borderId="0" xfId="0" applyNumberFormat="1"/>
    <xf numFmtId="10" fontId="0" fillId="0" borderId="0" xfId="2" applyNumberFormat="1" applyFont="1"/>
    <xf numFmtId="169" fontId="36" fillId="0" borderId="0" xfId="0" applyNumberFormat="1" applyFont="1" applyAlignment="1">
      <alignment horizontal="right" vertical="center"/>
    </xf>
    <xf numFmtId="0" fontId="36" fillId="0" borderId="32" xfId="0" applyFont="1" applyBorder="1" applyAlignment="1">
      <alignment horizontal="left" indent="2"/>
    </xf>
    <xf numFmtId="164" fontId="19" fillId="0" borderId="33" xfId="4" applyNumberFormat="1" applyFont="1" applyFill="1" applyBorder="1" applyAlignment="1">
      <alignment horizontal="center"/>
    </xf>
    <xf numFmtId="164" fontId="55" fillId="0" borderId="0" xfId="1" applyNumberFormat="1" applyFont="1"/>
    <xf numFmtId="10" fontId="55" fillId="0" borderId="0" xfId="2" applyNumberFormat="1" applyFont="1"/>
    <xf numFmtId="0" fontId="57" fillId="0" borderId="0" xfId="0" applyFont="1" applyAlignment="1">
      <alignment vertical="center"/>
    </xf>
    <xf numFmtId="0" fontId="7" fillId="5" borderId="59" xfId="0" applyFont="1" applyFill="1" applyBorder="1" applyAlignment="1">
      <alignment horizontal="center" vertical="center" wrapText="1"/>
    </xf>
    <xf numFmtId="0" fontId="7" fillId="5" borderId="60" xfId="0" applyFont="1" applyFill="1" applyBorder="1" applyAlignment="1">
      <alignment horizontal="center" vertical="center" wrapText="1"/>
    </xf>
    <xf numFmtId="0" fontId="7" fillId="5" borderId="61" xfId="0" applyFont="1" applyFill="1" applyBorder="1" applyAlignment="1">
      <alignment vertical="center" wrapText="1"/>
    </xf>
    <xf numFmtId="0" fontId="19" fillId="16" borderId="63" xfId="0" applyFont="1" applyFill="1" applyBorder="1" applyAlignment="1">
      <alignment vertical="center" wrapText="1"/>
    </xf>
    <xf numFmtId="3" fontId="19" fillId="16" borderId="64" xfId="0" applyNumberFormat="1" applyFont="1" applyFill="1" applyBorder="1" applyAlignment="1">
      <alignment horizontal="center" vertical="center" wrapText="1"/>
    </xf>
    <xf numFmtId="3" fontId="19" fillId="16" borderId="1" xfId="0" applyNumberFormat="1" applyFont="1" applyFill="1" applyBorder="1" applyAlignment="1">
      <alignment horizontal="center" vertical="center" wrapText="1"/>
    </xf>
    <xf numFmtId="0" fontId="56" fillId="0" borderId="62" xfId="0" applyFont="1" applyBorder="1" applyAlignment="1">
      <alignment vertical="center"/>
    </xf>
    <xf numFmtId="0" fontId="0" fillId="0" borderId="62" xfId="0" applyBorder="1"/>
    <xf numFmtId="0" fontId="51" fillId="2" borderId="0" xfId="0" applyFont="1" applyFill="1" applyAlignment="1">
      <alignment horizontal="left" vertical="center"/>
    </xf>
    <xf numFmtId="172" fontId="51" fillId="2" borderId="0" xfId="1" applyNumberFormat="1" applyFont="1" applyFill="1" applyBorder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9" fillId="17" borderId="61" xfId="0" applyFont="1" applyFill="1" applyBorder="1" applyAlignment="1">
      <alignment vertical="center" wrapText="1"/>
    </xf>
    <xf numFmtId="3" fontId="19" fillId="17" borderId="59" xfId="0" applyNumberFormat="1" applyFont="1" applyFill="1" applyBorder="1" applyAlignment="1">
      <alignment horizontal="center" vertical="center" wrapText="1"/>
    </xf>
    <xf numFmtId="3" fontId="19" fillId="17" borderId="60" xfId="0" applyNumberFormat="1" applyFont="1" applyFill="1" applyBorder="1" applyAlignment="1">
      <alignment horizontal="center" vertical="center" wrapText="1"/>
    </xf>
    <xf numFmtId="0" fontId="20" fillId="17" borderId="65" xfId="0" applyFont="1" applyFill="1" applyBorder="1" applyAlignment="1">
      <alignment vertical="center" wrapText="1"/>
    </xf>
    <xf numFmtId="3" fontId="20" fillId="17" borderId="66" xfId="0" applyNumberFormat="1" applyFont="1" applyFill="1" applyBorder="1" applyAlignment="1">
      <alignment horizontal="center" vertical="center" wrapText="1"/>
    </xf>
    <xf numFmtId="3" fontId="20" fillId="17" borderId="67" xfId="0" applyNumberFormat="1" applyFont="1" applyFill="1" applyBorder="1" applyAlignment="1">
      <alignment horizontal="center" vertical="center" wrapText="1"/>
    </xf>
    <xf numFmtId="43" fontId="25" fillId="2" borderId="0" xfId="1" applyFont="1" applyFill="1" applyAlignment="1">
      <alignment horizontal="right" vertical="center" wrapText="1"/>
    </xf>
    <xf numFmtId="0" fontId="7" fillId="5" borderId="37" xfId="0" applyFont="1" applyFill="1" applyBorder="1" applyAlignment="1">
      <alignment horizontal="center" vertical="center"/>
    </xf>
    <xf numFmtId="43" fontId="17" fillId="5" borderId="3" xfId="1" applyFont="1" applyFill="1" applyBorder="1" applyAlignment="1">
      <alignment horizontal="center" vertical="center" wrapText="1"/>
    </xf>
    <xf numFmtId="164" fontId="7" fillId="5" borderId="3" xfId="1" applyNumberFormat="1" applyFont="1" applyFill="1" applyBorder="1" applyAlignment="1">
      <alignment horizontal="center" vertical="center" wrapText="1"/>
    </xf>
    <xf numFmtId="0" fontId="50" fillId="18" borderId="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31" fillId="5" borderId="5" xfId="0" applyFont="1" applyFill="1" applyBorder="1" applyAlignment="1">
      <alignment horizontal="center" vertical="center"/>
    </xf>
    <xf numFmtId="0" fontId="31" fillId="5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164" fontId="6" fillId="5" borderId="3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6" fillId="5" borderId="37" xfId="0" applyFont="1" applyFill="1" applyBorder="1" applyAlignment="1">
      <alignment horizontal="center" vertical="center"/>
    </xf>
    <xf numFmtId="43" fontId="8" fillId="5" borderId="3" xfId="1" applyFont="1" applyFill="1" applyBorder="1" applyAlignment="1">
      <alignment horizontal="center" vertical="center" wrapText="1"/>
    </xf>
    <xf numFmtId="0" fontId="8" fillId="10" borderId="30" xfId="0" applyFont="1" applyFill="1" applyBorder="1" applyAlignment="1">
      <alignment horizontal="center" vertical="center" readingOrder="1"/>
    </xf>
    <xf numFmtId="0" fontId="8" fillId="10" borderId="31" xfId="0" applyFont="1" applyFill="1" applyBorder="1" applyAlignment="1">
      <alignment horizontal="center" vertical="center" readingOrder="1"/>
    </xf>
    <xf numFmtId="0" fontId="8" fillId="10" borderId="32" xfId="0" applyFont="1" applyFill="1" applyBorder="1" applyAlignment="1">
      <alignment horizontal="center" vertical="center" readingOrder="1"/>
    </xf>
    <xf numFmtId="0" fontId="8" fillId="10" borderId="33" xfId="0" applyFont="1" applyFill="1" applyBorder="1" applyAlignment="1">
      <alignment horizontal="center" vertical="center" readingOrder="1"/>
    </xf>
    <xf numFmtId="0" fontId="6" fillId="9" borderId="30" xfId="0" applyFont="1" applyFill="1" applyBorder="1" applyAlignment="1">
      <alignment horizontal="center" vertical="center" readingOrder="1"/>
    </xf>
    <xf numFmtId="0" fontId="6" fillId="9" borderId="31" xfId="0" applyFont="1" applyFill="1" applyBorder="1" applyAlignment="1">
      <alignment horizontal="center" vertical="center" readingOrder="1"/>
    </xf>
    <xf numFmtId="0" fontId="47" fillId="0" borderId="0" xfId="0" applyFont="1" applyAlignment="1">
      <alignment horizontal="left" vertical="center" wrapText="1" shrinkToFit="1"/>
    </xf>
    <xf numFmtId="0" fontId="47" fillId="4" borderId="0" xfId="0" applyFont="1" applyFill="1" applyAlignment="1">
      <alignment horizontal="left" vertical="center" wrapText="1" shrinkToFit="1"/>
    </xf>
    <xf numFmtId="0" fontId="26" fillId="13" borderId="43" xfId="0" applyFont="1" applyFill="1" applyBorder="1" applyAlignment="1">
      <alignment horizontal="center" vertical="center" wrapText="1"/>
    </xf>
    <xf numFmtId="0" fontId="26" fillId="13" borderId="44" xfId="0" applyFont="1" applyFill="1" applyBorder="1" applyAlignment="1">
      <alignment horizontal="center" vertical="center" wrapText="1"/>
    </xf>
    <xf numFmtId="0" fontId="26" fillId="13" borderId="45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32" fillId="13" borderId="42" xfId="0" applyFont="1" applyFill="1" applyBorder="1" applyAlignment="1">
      <alignment horizontal="center" vertical="center" wrapText="1"/>
    </xf>
    <xf numFmtId="0" fontId="26" fillId="13" borderId="47" xfId="0" applyFont="1" applyFill="1" applyBorder="1" applyAlignment="1">
      <alignment horizontal="center" vertical="center" wrapText="1"/>
    </xf>
    <xf numFmtId="0" fontId="26" fillId="13" borderId="48" xfId="0" applyFont="1" applyFill="1" applyBorder="1" applyAlignment="1">
      <alignment horizontal="center" vertical="center" wrapText="1"/>
    </xf>
    <xf numFmtId="0" fontId="26" fillId="13" borderId="49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26" fillId="5" borderId="20" xfId="0" applyFont="1" applyFill="1" applyBorder="1" applyAlignment="1">
      <alignment horizontal="center" vertical="center" wrapText="1"/>
    </xf>
    <xf numFmtId="0" fontId="26" fillId="5" borderId="21" xfId="0" applyFont="1" applyFill="1" applyBorder="1" applyAlignment="1">
      <alignment horizontal="center" vertical="center" wrapText="1"/>
    </xf>
    <xf numFmtId="14" fontId="26" fillId="5" borderId="20" xfId="0" applyNumberFormat="1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5" borderId="22" xfId="0" applyFont="1" applyFill="1" applyBorder="1" applyAlignment="1">
      <alignment horizontal="center" vertical="center" wrapText="1"/>
    </xf>
    <xf numFmtId="0" fontId="26" fillId="5" borderId="24" xfId="0" applyFont="1" applyFill="1" applyBorder="1" applyAlignment="1">
      <alignment horizontal="center" vertical="center" wrapText="1"/>
    </xf>
    <xf numFmtId="0" fontId="26" fillId="5" borderId="19" xfId="0" applyFont="1" applyFill="1" applyBorder="1" applyAlignment="1">
      <alignment horizontal="center" vertical="center" wrapText="1"/>
    </xf>
    <xf numFmtId="0" fontId="26" fillId="5" borderId="14" xfId="0" applyFont="1" applyFill="1" applyBorder="1" applyAlignment="1">
      <alignment horizontal="center" vertical="center" wrapText="1"/>
    </xf>
    <xf numFmtId="0" fontId="26" fillId="5" borderId="25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30" fillId="5" borderId="0" xfId="0" applyFont="1" applyFill="1" applyAlignment="1">
      <alignment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8" fillId="5" borderId="0" xfId="0" applyFont="1" applyFill="1" applyAlignment="1">
      <alignment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17" fillId="5" borderId="54" xfId="0" applyFont="1" applyFill="1" applyBorder="1" applyAlignment="1">
      <alignment horizontal="center" vertical="center" wrapText="1"/>
    </xf>
    <xf numFmtId="0" fontId="17" fillId="5" borderId="53" xfId="0" applyFont="1" applyFill="1" applyBorder="1" applyAlignment="1">
      <alignment horizontal="center" vertical="center" wrapText="1"/>
    </xf>
    <xf numFmtId="0" fontId="48" fillId="5" borderId="4" xfId="0" applyFont="1" applyFill="1" applyBorder="1" applyAlignment="1">
      <alignment vertical="center" wrapText="1"/>
    </xf>
    <xf numFmtId="0" fontId="33" fillId="0" borderId="0" xfId="0" applyFont="1" applyAlignment="1">
      <alignment vertical="center" wrapText="1"/>
    </xf>
    <xf numFmtId="0" fontId="39" fillId="0" borderId="28" xfId="0" applyFont="1" applyBorder="1" applyAlignment="1">
      <alignment horizontal="center" vertical="center"/>
    </xf>
  </cellXfs>
  <cellStyles count="13">
    <cellStyle name="Estilo 1" xfId="6" xr:uid="{00000000-0005-0000-0000-000000000000}"/>
    <cellStyle name="Normal" xfId="0" builtinId="0"/>
    <cellStyle name="Normal 2" xfId="10" xr:uid="{929E576D-EC29-4ECA-B897-658D68C6951A}"/>
    <cellStyle name="Normal 2 2" xfId="7" xr:uid="{00000000-0005-0000-0000-000002000000}"/>
    <cellStyle name="Normal 3" xfId="3" xr:uid="{00000000-0005-0000-0000-000003000000}"/>
    <cellStyle name="Porcentagem" xfId="2" builtinId="5"/>
    <cellStyle name="Porcentagem 2" xfId="5" xr:uid="{00000000-0005-0000-0000-000005000000}"/>
    <cellStyle name="Vírgula" xfId="1" builtinId="3"/>
    <cellStyle name="Vírgula 2" xfId="4" xr:uid="{00000000-0005-0000-0000-000007000000}"/>
    <cellStyle name="Vírgula 2 2" xfId="12" xr:uid="{B4C2354F-82EC-4547-9E06-7526A2834902}"/>
    <cellStyle name="Vírgula 2 3" xfId="9" xr:uid="{93E6002B-44EE-4FB4-AD9C-8F18EA3E1D14}"/>
    <cellStyle name="Vírgula 3" xfId="11" xr:uid="{0E17E118-FD36-46B9-B753-34BE4A35E018}"/>
    <cellStyle name="Vírgula 4" xfId="8" xr:uid="{6007A312-5541-49DD-A91A-2D25CBA4C9D3}"/>
  </cellStyles>
  <dxfs count="107"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ck">
          <color rgb="FFFFFFFF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ck">
          <color rgb="FFFFFFFF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ck">
          <color rgb="FFFFFFFF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fill>
        <patternFill patternType="solid">
          <fgColor indexed="64"/>
          <bgColor rgb="FF008228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ck">
          <color rgb="FFFFFFFF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ck">
          <color rgb="FFFFFFFF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ck">
          <color rgb="FFFFFFFF"/>
        </right>
        <top/>
        <bottom/>
        <vertical/>
        <horizontal/>
      </border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rgb="FF008228"/>
        </patternFill>
      </fill>
      <alignment horizontal="center" vertical="center" textRotation="0" wrapText="1" indent="0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D9D9D9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008228"/>
      <color rgb="FF46D232"/>
      <color rgb="FFD7F8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.7 Taxa de arrecada&#231;&#227;o_Inad'!A1"/><Relationship Id="rId13" Type="http://schemas.openxmlformats.org/officeDocument/2006/relationships/hyperlink" Target="#'2.7 Empr&#233;stimos e Deb&#234;ntures'!A1"/><Relationship Id="rId18" Type="http://schemas.openxmlformats.org/officeDocument/2006/relationships/hyperlink" Target="#'1.6 DEC _ FEC'!A1"/><Relationship Id="rId3" Type="http://schemas.openxmlformats.org/officeDocument/2006/relationships/hyperlink" Target="#'4. DRE'!A1"/><Relationship Id="rId21" Type="http://schemas.openxmlformats.org/officeDocument/2006/relationships/hyperlink" Target="#'2.3 EE comprada para revenda'!_Toc223922453"/><Relationship Id="rId7" Type="http://schemas.openxmlformats.org/officeDocument/2006/relationships/hyperlink" Target="#'1.5 Perdas Energia'!A1"/><Relationship Id="rId12" Type="http://schemas.openxmlformats.org/officeDocument/2006/relationships/hyperlink" Target="#'2.5 Resultado Financeiro'!A1"/><Relationship Id="rId17" Type="http://schemas.openxmlformats.org/officeDocument/2006/relationships/hyperlink" Target="#'5. Fluxo de caixa'!A1"/><Relationship Id="rId2" Type="http://schemas.openxmlformats.org/officeDocument/2006/relationships/hyperlink" Target="#'1.1 RAP 2023-2024'!A1"/><Relationship Id="rId16" Type="http://schemas.openxmlformats.org/officeDocument/2006/relationships/hyperlink" Target="#'3.2 BP (Passivo)'!A1"/><Relationship Id="rId20" Type="http://schemas.openxmlformats.org/officeDocument/2006/relationships/hyperlink" Target="#'6. Desempenhos das a&#231;&#245;es'!A1"/><Relationship Id="rId1" Type="http://schemas.openxmlformats.org/officeDocument/2006/relationships/image" Target="../media/image1.jpeg"/><Relationship Id="rId6" Type="http://schemas.openxmlformats.org/officeDocument/2006/relationships/hyperlink" Target="#'1.4 Venda de energia por classe'!A1"/><Relationship Id="rId11" Type="http://schemas.openxmlformats.org/officeDocument/2006/relationships/hyperlink" Target="#'2.4 LAJIDA'!A1"/><Relationship Id="rId5" Type="http://schemas.openxmlformats.org/officeDocument/2006/relationships/hyperlink" Target="#'1.3 Balan&#231;o de Energia'!A1"/><Relationship Id="rId15" Type="http://schemas.openxmlformats.org/officeDocument/2006/relationships/hyperlink" Target="#'3.1 BP (Ativo)'!A1"/><Relationship Id="rId10" Type="http://schemas.openxmlformats.org/officeDocument/2006/relationships/hyperlink" Target="#'2.2 Custos Despesas operaci'!A1"/><Relationship Id="rId19" Type="http://schemas.openxmlformats.org/officeDocument/2006/relationships/hyperlink" Target="#'2.6 Endividamento'!A1"/><Relationship Id="rId4" Type="http://schemas.openxmlformats.org/officeDocument/2006/relationships/hyperlink" Target="#'1.2 Usinas'!A1"/><Relationship Id="rId9" Type="http://schemas.openxmlformats.org/officeDocument/2006/relationships/hyperlink" Target="#'2.1 Receita'!A1"/><Relationship Id="rId14" Type="http://schemas.openxmlformats.org/officeDocument/2006/relationships/hyperlink" Target="#'2.8 Investimentos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Cemig (&#205;ndice)'!A1"/><Relationship Id="rId1" Type="http://schemas.openxmlformats.org/officeDocument/2006/relationships/image" Target="../media/image14.jpeg"/><Relationship Id="rId4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7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9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Cemig (&#205;ndice)'!A1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Cemig (&#205;ndice)'!A1"/><Relationship Id="rId1" Type="http://schemas.openxmlformats.org/officeDocument/2006/relationships/image" Target="../media/image4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12</xdr:col>
      <xdr:colOff>0</xdr:colOff>
      <xdr:row>5</xdr:row>
      <xdr:rowOff>47625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6972300" cy="962025"/>
        </a:xfrm>
        <a:prstGeom prst="rect">
          <a:avLst/>
        </a:prstGeom>
      </xdr:spPr>
    </xdr:pic>
    <xdr:clientData/>
  </xdr:twoCellAnchor>
  <xdr:twoCellAnchor>
    <xdr:from>
      <xdr:col>2</xdr:col>
      <xdr:colOff>285749</xdr:colOff>
      <xdr:row>0</xdr:row>
      <xdr:rowOff>178595</xdr:rowOff>
    </xdr:from>
    <xdr:to>
      <xdr:col>11</xdr:col>
      <xdr:colOff>11906</xdr:colOff>
      <xdr:row>4</xdr:row>
      <xdr:rowOff>7939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00000000-0008-0000-0000-000022000000}"/>
            </a:ext>
            <a:ext uri="{147F2762-F138-4A5C-976F-8EAC2B608ADB}">
              <a16:predDERef xmlns:a16="http://schemas.microsoft.com/office/drawing/2014/main" pred="{00000000-0008-0000-0000-000021000000}"/>
            </a:ext>
          </a:extLst>
        </xdr:cNvPr>
        <xdr:cNvSpPr txBox="1"/>
      </xdr:nvSpPr>
      <xdr:spPr>
        <a:xfrm>
          <a:off x="1452562" y="178595"/>
          <a:ext cx="4976813" cy="5913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4000" b="0">
              <a:solidFill>
                <a:srgbClr val="008228"/>
              </a:solidFill>
              <a:latin typeface="+mj-lt"/>
              <a:ea typeface="+mj-lt"/>
              <a:cs typeface="+mj-lt"/>
            </a:rPr>
            <a:t>RESULTADOS</a:t>
          </a:r>
          <a:r>
            <a:rPr lang="en-US" sz="4000">
              <a:solidFill>
                <a:srgbClr val="008228"/>
              </a:solidFill>
              <a:latin typeface="+mj-lt"/>
              <a:ea typeface="+mj-lt"/>
              <a:cs typeface="+mj-lt"/>
            </a:rPr>
            <a:t> </a:t>
          </a:r>
          <a:r>
            <a:rPr lang="en-US" sz="4000" b="1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40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T2</a:t>
          </a:r>
          <a:r>
            <a:rPr lang="en-US" sz="4000" b="1" i="0" u="none" strike="noStrike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0</xdr:col>
      <xdr:colOff>288347</xdr:colOff>
      <xdr:row>7</xdr:row>
      <xdr:rowOff>49555</xdr:rowOff>
    </xdr:from>
    <xdr:to>
      <xdr:col>3</xdr:col>
      <xdr:colOff>450850</xdr:colOff>
      <xdr:row>9</xdr:row>
      <xdr:rowOff>95343</xdr:rowOff>
    </xdr:to>
    <xdr:sp macro="" textlink="">
      <xdr:nvSpPr>
        <xdr:cNvPr id="75" name="Retângulo Arredondado 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288347" y="1383055"/>
          <a:ext cx="1905578" cy="426788"/>
        </a:xfrm>
        <a:prstGeom prst="roundRect">
          <a:avLst>
            <a:gd name="adj" fmla="val 9474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Dados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operacionais</a:t>
          </a:r>
        </a:p>
      </xdr:txBody>
    </xdr:sp>
    <xdr:clientData/>
  </xdr:twoCellAnchor>
  <xdr:twoCellAnchor>
    <xdr:from>
      <xdr:col>0</xdr:col>
      <xdr:colOff>311370</xdr:colOff>
      <xdr:row>9</xdr:row>
      <xdr:rowOff>179053</xdr:rowOff>
    </xdr:from>
    <xdr:to>
      <xdr:col>3</xdr:col>
      <xdr:colOff>391322</xdr:colOff>
      <xdr:row>12</xdr:row>
      <xdr:rowOff>40809</xdr:rowOff>
    </xdr:to>
    <xdr:sp macro="" textlink="">
      <xdr:nvSpPr>
        <xdr:cNvPr id="76" name="Retângulo Arredondad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311370" y="1893553"/>
          <a:ext cx="1823027" cy="433256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1.1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Receita Anual Permitida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RAP</a:t>
          </a:r>
        </a:p>
      </xdr:txBody>
    </xdr:sp>
    <xdr:clientData/>
  </xdr:twoCellAnchor>
  <xdr:twoCellAnchor>
    <xdr:from>
      <xdr:col>4</xdr:col>
      <xdr:colOff>39831</xdr:colOff>
      <xdr:row>7</xdr:row>
      <xdr:rowOff>49555</xdr:rowOff>
    </xdr:from>
    <xdr:to>
      <xdr:col>7</xdr:col>
      <xdr:colOff>202334</xdr:colOff>
      <xdr:row>9</xdr:row>
      <xdr:rowOff>95343</xdr:rowOff>
    </xdr:to>
    <xdr:sp macro="" textlink="">
      <xdr:nvSpPr>
        <xdr:cNvPr id="77" name="Retângulo Arredondado 12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2363931" y="1383055"/>
          <a:ext cx="1905578" cy="426788"/>
        </a:xfrm>
        <a:prstGeom prst="roundRect">
          <a:avLst>
            <a:gd name="adj" fmla="val 9474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Dados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Financeiros</a:t>
          </a:r>
        </a:p>
      </xdr:txBody>
    </xdr:sp>
    <xdr:clientData/>
  </xdr:twoCellAnchor>
  <xdr:twoCellAnchor>
    <xdr:from>
      <xdr:col>7</xdr:col>
      <xdr:colOff>400916</xdr:colOff>
      <xdr:row>7</xdr:row>
      <xdr:rowOff>49555</xdr:rowOff>
    </xdr:from>
    <xdr:to>
      <xdr:col>10</xdr:col>
      <xdr:colOff>563418</xdr:colOff>
      <xdr:row>9</xdr:row>
      <xdr:rowOff>95343</xdr:rowOff>
    </xdr:to>
    <xdr:sp macro="" textlink="">
      <xdr:nvSpPr>
        <xdr:cNvPr id="78" name="Retângulo Arredondado 13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4468091" y="1383055"/>
          <a:ext cx="1905577" cy="426788"/>
        </a:xfrm>
        <a:prstGeom prst="roundRect">
          <a:avLst>
            <a:gd name="adj" fmla="val 9474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Balanço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Patrimonial</a:t>
          </a:r>
        </a:p>
      </xdr:txBody>
    </xdr:sp>
    <xdr:clientData/>
  </xdr:twoCellAnchor>
  <xdr:twoCellAnchor>
    <xdr:from>
      <xdr:col>7</xdr:col>
      <xdr:colOff>402431</xdr:colOff>
      <xdr:row>15</xdr:row>
      <xdr:rowOff>153086</xdr:rowOff>
    </xdr:from>
    <xdr:to>
      <xdr:col>10</xdr:col>
      <xdr:colOff>564933</xdr:colOff>
      <xdr:row>18</xdr:row>
      <xdr:rowOff>8374</xdr:rowOff>
    </xdr:to>
    <xdr:sp macro="" textlink="">
      <xdr:nvSpPr>
        <xdr:cNvPr id="79" name="Retângulo Arredondad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4460909" y="3010586"/>
          <a:ext cx="1901850" cy="426788"/>
        </a:xfrm>
        <a:prstGeom prst="roundRect">
          <a:avLst>
            <a:gd name="adj" fmla="val 9474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Demonstrações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 Resultado</a:t>
          </a:r>
        </a:p>
      </xdr:txBody>
    </xdr:sp>
    <xdr:clientData/>
  </xdr:twoCellAnchor>
  <xdr:twoCellAnchor>
    <xdr:from>
      <xdr:col>0</xdr:col>
      <xdr:colOff>311370</xdr:colOff>
      <xdr:row>12</xdr:row>
      <xdr:rowOff>104034</xdr:rowOff>
    </xdr:from>
    <xdr:to>
      <xdr:col>3</xdr:col>
      <xdr:colOff>391322</xdr:colOff>
      <xdr:row>14</xdr:row>
      <xdr:rowOff>148353</xdr:rowOff>
    </xdr:to>
    <xdr:sp macro="" textlink="">
      <xdr:nvSpPr>
        <xdr:cNvPr id="80" name="Retângulo Arredondad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311370" y="2390034"/>
          <a:ext cx="1823027" cy="425319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1.2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Usinas 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(capacidade instalada)</a:t>
          </a:r>
        </a:p>
      </xdr:txBody>
    </xdr:sp>
    <xdr:clientData/>
  </xdr:twoCellAnchor>
  <xdr:twoCellAnchor>
    <xdr:from>
      <xdr:col>0</xdr:col>
      <xdr:colOff>311370</xdr:colOff>
      <xdr:row>15</xdr:row>
      <xdr:rowOff>29015</xdr:rowOff>
    </xdr:from>
    <xdr:to>
      <xdr:col>3</xdr:col>
      <xdr:colOff>391322</xdr:colOff>
      <xdr:row>17</xdr:row>
      <xdr:rowOff>72200</xdr:rowOff>
    </xdr:to>
    <xdr:sp macro="" textlink="">
      <xdr:nvSpPr>
        <xdr:cNvPr id="81" name="Retângulo Arredondad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311370" y="2886515"/>
          <a:ext cx="1823027" cy="424185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1.3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Balanço 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de energia</a:t>
          </a:r>
        </a:p>
      </xdr:txBody>
    </xdr:sp>
    <xdr:clientData/>
  </xdr:twoCellAnchor>
  <xdr:twoCellAnchor>
    <xdr:from>
      <xdr:col>0</xdr:col>
      <xdr:colOff>311370</xdr:colOff>
      <xdr:row>17</xdr:row>
      <xdr:rowOff>149062</xdr:rowOff>
    </xdr:from>
    <xdr:to>
      <xdr:col>3</xdr:col>
      <xdr:colOff>391322</xdr:colOff>
      <xdr:row>20</xdr:row>
      <xdr:rowOff>0</xdr:rowOff>
    </xdr:to>
    <xdr:sp macro="" textlink="">
      <xdr:nvSpPr>
        <xdr:cNvPr id="82" name="Retângulo Arredondado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311370" y="3387562"/>
          <a:ext cx="1823027" cy="422438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1.4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Venda da energia por    </a:t>
          </a:r>
        </a:p>
        <a:p>
          <a:pPr algn="l"/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classe de consumo </a:t>
          </a:r>
        </a:p>
      </xdr:txBody>
    </xdr:sp>
    <xdr:clientData/>
  </xdr:twoCellAnchor>
  <xdr:twoCellAnchor>
    <xdr:from>
      <xdr:col>0</xdr:col>
      <xdr:colOff>311370</xdr:colOff>
      <xdr:row>20</xdr:row>
      <xdr:rowOff>91104</xdr:rowOff>
    </xdr:from>
    <xdr:to>
      <xdr:col>3</xdr:col>
      <xdr:colOff>391322</xdr:colOff>
      <xdr:row>22</xdr:row>
      <xdr:rowOff>134289</xdr:rowOff>
    </xdr:to>
    <xdr:sp macro="" textlink="">
      <xdr:nvSpPr>
        <xdr:cNvPr id="83" name="Retângulo Arredondado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311370" y="3901104"/>
          <a:ext cx="1819300" cy="424185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1.5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Perdas</a:t>
          </a:r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 energia</a:t>
          </a:r>
        </a:p>
        <a:p>
          <a:pPr algn="l"/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endParaRPr lang="pt-BR" sz="900" b="1">
            <a:solidFill>
              <a:srgbClr val="0082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311370</xdr:colOff>
      <xdr:row>25</xdr:row>
      <xdr:rowOff>173701</xdr:rowOff>
    </xdr:from>
    <xdr:to>
      <xdr:col>3</xdr:col>
      <xdr:colOff>391322</xdr:colOff>
      <xdr:row>28</xdr:row>
      <xdr:rowOff>41512</xdr:rowOff>
    </xdr:to>
    <xdr:sp macro="" textlink="">
      <xdr:nvSpPr>
        <xdr:cNvPr id="84" name="Retângulo Arredondado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11370" y="4936201"/>
          <a:ext cx="1819300" cy="439311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1.7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Taxa de </a:t>
          </a:r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            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arrecadação</a:t>
          </a:r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/inadimplência	</a:t>
          </a:r>
          <a:endParaRPr lang="pt-BR" sz="900" b="1">
            <a:solidFill>
              <a:srgbClr val="0082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71437</xdr:colOff>
      <xdr:row>9</xdr:row>
      <xdr:rowOff>179053</xdr:rowOff>
    </xdr:from>
    <xdr:to>
      <xdr:col>7</xdr:col>
      <xdr:colOff>151389</xdr:colOff>
      <xdr:row>12</xdr:row>
      <xdr:rowOff>40809</xdr:rowOff>
    </xdr:to>
    <xdr:sp macro="" textlink="">
      <xdr:nvSpPr>
        <xdr:cNvPr id="85" name="Retângulo Arredondado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395537" y="1893553"/>
          <a:ext cx="1823027" cy="433256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2.1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Receita 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Operacional </a:t>
          </a:r>
        </a:p>
      </xdr:txBody>
    </xdr:sp>
    <xdr:clientData/>
  </xdr:twoCellAnchor>
  <xdr:twoCellAnchor>
    <xdr:from>
      <xdr:col>4</xdr:col>
      <xdr:colOff>71437</xdr:colOff>
      <xdr:row>12</xdr:row>
      <xdr:rowOff>104034</xdr:rowOff>
    </xdr:from>
    <xdr:to>
      <xdr:col>7</xdr:col>
      <xdr:colOff>151389</xdr:colOff>
      <xdr:row>14</xdr:row>
      <xdr:rowOff>148353</xdr:rowOff>
    </xdr:to>
    <xdr:sp macro="" textlink="">
      <xdr:nvSpPr>
        <xdr:cNvPr id="86" name="Retângulo Arredondado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395537" y="2390034"/>
          <a:ext cx="1823027" cy="425319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2.2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Custos e despesas  </a:t>
          </a:r>
        </a:p>
        <a:p>
          <a:pPr algn="l"/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operacionais</a:t>
          </a:r>
        </a:p>
      </xdr:txBody>
    </xdr:sp>
    <xdr:clientData/>
  </xdr:twoCellAnchor>
  <xdr:twoCellAnchor>
    <xdr:from>
      <xdr:col>4</xdr:col>
      <xdr:colOff>71437</xdr:colOff>
      <xdr:row>17</xdr:row>
      <xdr:rowOff>169177</xdr:rowOff>
    </xdr:from>
    <xdr:to>
      <xdr:col>7</xdr:col>
      <xdr:colOff>151389</xdr:colOff>
      <xdr:row>20</xdr:row>
      <xdr:rowOff>21862</xdr:rowOff>
    </xdr:to>
    <xdr:sp macro="" textlink="">
      <xdr:nvSpPr>
        <xdr:cNvPr id="87" name="Retângulo Arredondado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390567" y="3407677"/>
          <a:ext cx="1819300" cy="424185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2.4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LAJIDA</a:t>
          </a:r>
        </a:p>
      </xdr:txBody>
    </xdr:sp>
    <xdr:clientData/>
  </xdr:twoCellAnchor>
  <xdr:twoCellAnchor>
    <xdr:from>
      <xdr:col>4</xdr:col>
      <xdr:colOff>71437</xdr:colOff>
      <xdr:row>20</xdr:row>
      <xdr:rowOff>85087</xdr:rowOff>
    </xdr:from>
    <xdr:to>
      <xdr:col>7</xdr:col>
      <xdr:colOff>151389</xdr:colOff>
      <xdr:row>22</xdr:row>
      <xdr:rowOff>126525</xdr:rowOff>
    </xdr:to>
    <xdr:sp macro="" textlink="">
      <xdr:nvSpPr>
        <xdr:cNvPr id="88" name="Retângulo Arredondado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2390567" y="3895087"/>
          <a:ext cx="1819300" cy="422438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2.5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Financeiro</a:t>
          </a:r>
        </a:p>
      </xdr:txBody>
    </xdr:sp>
    <xdr:clientData/>
  </xdr:twoCellAnchor>
  <xdr:twoCellAnchor>
    <xdr:from>
      <xdr:col>4</xdr:col>
      <xdr:colOff>71437</xdr:colOff>
      <xdr:row>25</xdr:row>
      <xdr:rowOff>138154</xdr:rowOff>
    </xdr:from>
    <xdr:to>
      <xdr:col>7</xdr:col>
      <xdr:colOff>151389</xdr:colOff>
      <xdr:row>27</xdr:row>
      <xdr:rowOff>181339</xdr:rowOff>
    </xdr:to>
    <xdr:sp macro="" textlink="">
      <xdr:nvSpPr>
        <xdr:cNvPr id="89" name="Retângulo Arredondado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390567" y="4900654"/>
          <a:ext cx="1819300" cy="424185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2.7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Empréstimos e Debêntures</a:t>
          </a:r>
        </a:p>
      </xdr:txBody>
    </xdr:sp>
    <xdr:clientData/>
  </xdr:twoCellAnchor>
  <xdr:twoCellAnchor>
    <xdr:from>
      <xdr:col>4</xdr:col>
      <xdr:colOff>71437</xdr:colOff>
      <xdr:row>28</xdr:row>
      <xdr:rowOff>82494</xdr:rowOff>
    </xdr:from>
    <xdr:to>
      <xdr:col>7</xdr:col>
      <xdr:colOff>151389</xdr:colOff>
      <xdr:row>30</xdr:row>
      <xdr:rowOff>140805</xdr:rowOff>
    </xdr:to>
    <xdr:sp macro="" textlink="">
      <xdr:nvSpPr>
        <xdr:cNvPr id="90" name="Retângulo Arredondado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2390567" y="5416494"/>
          <a:ext cx="1819300" cy="439311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2.8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Investimentos</a:t>
          </a:r>
        </a:p>
      </xdr:txBody>
    </xdr:sp>
    <xdr:clientData/>
  </xdr:twoCellAnchor>
  <xdr:twoCellAnchor>
    <xdr:from>
      <xdr:col>7</xdr:col>
      <xdr:colOff>452438</xdr:colOff>
      <xdr:row>10</xdr:row>
      <xdr:rowOff>459</xdr:rowOff>
    </xdr:from>
    <xdr:to>
      <xdr:col>10</xdr:col>
      <xdr:colOff>532391</xdr:colOff>
      <xdr:row>12</xdr:row>
      <xdr:rowOff>52715</xdr:rowOff>
    </xdr:to>
    <xdr:sp macro="" textlink="">
      <xdr:nvSpPr>
        <xdr:cNvPr id="91" name="Retângulo Arredondado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4519613" y="1905459"/>
          <a:ext cx="1823028" cy="433256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3.1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Ativo</a:t>
          </a:r>
        </a:p>
      </xdr:txBody>
    </xdr:sp>
    <xdr:clientData/>
  </xdr:twoCellAnchor>
  <xdr:twoCellAnchor>
    <xdr:from>
      <xdr:col>7</xdr:col>
      <xdr:colOff>452438</xdr:colOff>
      <xdr:row>12</xdr:row>
      <xdr:rowOff>115940</xdr:rowOff>
    </xdr:from>
    <xdr:to>
      <xdr:col>10</xdr:col>
      <xdr:colOff>532391</xdr:colOff>
      <xdr:row>14</xdr:row>
      <xdr:rowOff>160259</xdr:rowOff>
    </xdr:to>
    <xdr:sp macro="" textlink="">
      <xdr:nvSpPr>
        <xdr:cNvPr id="92" name="Retângulo Arredondado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4519613" y="2401940"/>
          <a:ext cx="1823028" cy="425319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3.2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Passivo</a:t>
          </a:r>
        </a:p>
      </xdr:txBody>
    </xdr:sp>
    <xdr:clientData/>
  </xdr:twoCellAnchor>
  <xdr:twoCellAnchor>
    <xdr:from>
      <xdr:col>7</xdr:col>
      <xdr:colOff>404817</xdr:colOff>
      <xdr:row>19</xdr:row>
      <xdr:rowOff>2569</xdr:rowOff>
    </xdr:from>
    <xdr:to>
      <xdr:col>10</xdr:col>
      <xdr:colOff>566198</xdr:colOff>
      <xdr:row>21</xdr:row>
      <xdr:rowOff>49969</xdr:rowOff>
    </xdr:to>
    <xdr:sp macro="" textlink="">
      <xdr:nvSpPr>
        <xdr:cNvPr id="94" name="Retângulo Arredondado 3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4463295" y="3622069"/>
          <a:ext cx="1900729" cy="428400"/>
        </a:xfrm>
        <a:prstGeom prst="roundRect">
          <a:avLst>
            <a:gd name="adj" fmla="val 9459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Demonstração do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Fluxos de caixa </a:t>
          </a:r>
        </a:p>
      </xdr:txBody>
    </xdr:sp>
    <xdr:clientData/>
  </xdr:twoCellAnchor>
  <xdr:twoCellAnchor>
    <xdr:from>
      <xdr:col>0</xdr:col>
      <xdr:colOff>311370</xdr:colOff>
      <xdr:row>23</xdr:row>
      <xdr:rowOff>22896</xdr:rowOff>
    </xdr:from>
    <xdr:to>
      <xdr:col>3</xdr:col>
      <xdr:colOff>391322</xdr:colOff>
      <xdr:row>25</xdr:row>
      <xdr:rowOff>81207</xdr:rowOff>
    </xdr:to>
    <xdr:sp macro="" textlink="">
      <xdr:nvSpPr>
        <xdr:cNvPr id="95" name="Retângulo Arredondado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311370" y="4404396"/>
          <a:ext cx="1819300" cy="439311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1.6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Indicadores de Qualidade</a:t>
          </a:r>
        </a:p>
        <a:p>
          <a:pPr algn="l"/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DEC/FEC</a:t>
          </a:r>
        </a:p>
      </xdr:txBody>
    </xdr:sp>
    <xdr:clientData/>
  </xdr:twoCellAnchor>
  <xdr:twoCellAnchor>
    <xdr:from>
      <xdr:col>4</xdr:col>
      <xdr:colOff>71437</xdr:colOff>
      <xdr:row>23</xdr:row>
      <xdr:rowOff>9672</xdr:rowOff>
    </xdr:from>
    <xdr:to>
      <xdr:col>7</xdr:col>
      <xdr:colOff>151389</xdr:colOff>
      <xdr:row>25</xdr:row>
      <xdr:rowOff>51110</xdr:rowOff>
    </xdr:to>
    <xdr:sp macro="" textlink="">
      <xdr:nvSpPr>
        <xdr:cNvPr id="96" name="Retângulo Arredondado 2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2390567" y="4391172"/>
          <a:ext cx="1819300" cy="422438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2.6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Endividamento</a:t>
          </a:r>
        </a:p>
      </xdr:txBody>
    </xdr:sp>
    <xdr:clientData/>
  </xdr:twoCellAnchor>
  <xdr:twoCellAnchor>
    <xdr:from>
      <xdr:col>7</xdr:col>
      <xdr:colOff>405460</xdr:colOff>
      <xdr:row>22</xdr:row>
      <xdr:rowOff>5048</xdr:rowOff>
    </xdr:from>
    <xdr:to>
      <xdr:col>10</xdr:col>
      <xdr:colOff>563218</xdr:colOff>
      <xdr:row>24</xdr:row>
      <xdr:rowOff>52448</xdr:rowOff>
    </xdr:to>
    <xdr:sp macro="" textlink="">
      <xdr:nvSpPr>
        <xdr:cNvPr id="97" name="Retângulo Arredondado 3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4463938" y="4196048"/>
          <a:ext cx="1897106" cy="428400"/>
        </a:xfrm>
        <a:prstGeom prst="roundRect">
          <a:avLst>
            <a:gd name="adj" fmla="val 9459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Desempenho das ações</a:t>
          </a:r>
        </a:p>
      </xdr:txBody>
    </xdr:sp>
    <xdr:clientData/>
  </xdr:twoCellAnchor>
  <xdr:oneCellAnchor>
    <xdr:from>
      <xdr:col>4</xdr:col>
      <xdr:colOff>71175</xdr:colOff>
      <xdr:row>15</xdr:row>
      <xdr:rowOff>29486</xdr:rowOff>
    </xdr:from>
    <xdr:ext cx="1818000" cy="450899"/>
    <xdr:sp macro="" textlink="">
      <xdr:nvSpPr>
        <xdr:cNvPr id="98" name="Retângulo Arredondado 2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2390305" y="2886986"/>
          <a:ext cx="1818000" cy="450899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noAutofit/>
        </a:bodyPr>
        <a:lstStyle/>
        <a:p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2.3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Energia</a:t>
          </a:r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comprada para                         revenda</a:t>
          </a:r>
          <a:endParaRPr lang="pt-BR" sz="900" b="1">
            <a:solidFill>
              <a:srgbClr val="008228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56028</xdr:colOff>
      <xdr:row>6</xdr:row>
      <xdr:rowOff>168088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74940" cy="1311088"/>
        </a:xfrm>
        <a:prstGeom prst="rect">
          <a:avLst/>
        </a:prstGeom>
      </xdr:spPr>
    </xdr:pic>
    <xdr:clientData/>
  </xdr:twoCellAnchor>
  <xdr:twoCellAnchor>
    <xdr:from>
      <xdr:col>1</xdr:col>
      <xdr:colOff>1731777</xdr:colOff>
      <xdr:row>1</xdr:row>
      <xdr:rowOff>79371</xdr:rowOff>
    </xdr:from>
    <xdr:to>
      <xdr:col>4</xdr:col>
      <xdr:colOff>739589</xdr:colOff>
      <xdr:row>6</xdr:row>
      <xdr:rowOff>89647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2392924" y="269871"/>
          <a:ext cx="5832194" cy="962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200">
              <a:solidFill>
                <a:srgbClr val="008228"/>
              </a:solidFill>
              <a:latin typeface="Arial Black" panose="020B0A04020102020204" pitchFamily="34" charset="0"/>
            </a:rPr>
            <a:t>2.2 CUSTOS E DESPESAS OPERACIONAIS</a:t>
          </a:r>
        </a:p>
      </xdr:txBody>
    </xdr:sp>
    <xdr:clientData/>
  </xdr:twoCellAnchor>
  <xdr:twoCellAnchor>
    <xdr:from>
      <xdr:col>5</xdr:col>
      <xdr:colOff>406014</xdr:colOff>
      <xdr:row>4</xdr:row>
      <xdr:rowOff>159809</xdr:rowOff>
    </xdr:from>
    <xdr:to>
      <xdr:col>5</xdr:col>
      <xdr:colOff>1242428</xdr:colOff>
      <xdr:row>6</xdr:row>
      <xdr:rowOff>13326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pSpPr/>
      </xdr:nvGrpSpPr>
      <xdr:grpSpPr>
        <a:xfrm>
          <a:off x="9237050" y="921809"/>
          <a:ext cx="836414" cy="234517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83342</xdr:colOff>
      <xdr:row>5</xdr:row>
      <xdr:rowOff>71883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98905" cy="1024383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</xdr:row>
      <xdr:rowOff>0</xdr:rowOff>
    </xdr:from>
    <xdr:to>
      <xdr:col>5</xdr:col>
      <xdr:colOff>0</xdr:colOff>
      <xdr:row>5</xdr:row>
      <xdr:rowOff>14288</xdr:rowOff>
    </xdr:to>
    <xdr:grpSp>
      <xdr:nvGrpSpPr>
        <xdr:cNvPr id="3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8934450" y="762000"/>
          <a:ext cx="0" cy="204788"/>
          <a:chOff x="7817675" y="768144"/>
          <a:chExt cx="918516" cy="249238"/>
        </a:xfrm>
      </xdr:grpSpPr>
      <xdr:sp macro="" textlink="">
        <xdr:nvSpPr>
          <xdr:cNvPr id="4" name="Retângulo Arredondado 5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5" name="Seta para a Direita 6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  <xdr:twoCellAnchor>
    <xdr:from>
      <xdr:col>1</xdr:col>
      <xdr:colOff>1762125</xdr:colOff>
      <xdr:row>0</xdr:row>
      <xdr:rowOff>178593</xdr:rowOff>
    </xdr:from>
    <xdr:to>
      <xdr:col>4</xdr:col>
      <xdr:colOff>1428749</xdr:colOff>
      <xdr:row>4</xdr:row>
      <xdr:rowOff>178593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2416969" y="178593"/>
          <a:ext cx="648890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>
              <a:solidFill>
                <a:srgbClr val="008228"/>
              </a:solidFill>
              <a:latin typeface="Arial Black" panose="020B0A04020102020204" pitchFamily="34" charset="0"/>
            </a:rPr>
            <a:t>2.3 ENERGIA</a:t>
          </a:r>
          <a:r>
            <a:rPr lang="pt-BR" sz="1800" baseline="0">
              <a:solidFill>
                <a:srgbClr val="008228"/>
              </a:solidFill>
              <a:latin typeface="Arial Black" panose="020B0A04020102020204" pitchFamily="34" charset="0"/>
            </a:rPr>
            <a:t> ELÉTRICA COMPRADA PARA REVENDA</a:t>
          </a:r>
          <a:endParaRPr lang="pt-BR" sz="1800">
            <a:solidFill>
              <a:srgbClr val="008228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5</xdr:col>
      <xdr:colOff>303760</xdr:colOff>
      <xdr:row>3</xdr:row>
      <xdr:rowOff>122671</xdr:rowOff>
    </xdr:from>
    <xdr:to>
      <xdr:col>5</xdr:col>
      <xdr:colOff>1140174</xdr:colOff>
      <xdr:row>4</xdr:row>
      <xdr:rowOff>166688</xdr:rowOff>
    </xdr:to>
    <xdr:grpSp>
      <xdr:nvGrpSpPr>
        <xdr:cNvPr id="7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9238210" y="694171"/>
          <a:ext cx="836414" cy="234517"/>
          <a:chOff x="7817675" y="768144"/>
          <a:chExt cx="918516" cy="249238"/>
        </a:xfrm>
      </xdr:grpSpPr>
      <xdr:sp macro="" textlink="">
        <xdr:nvSpPr>
          <xdr:cNvPr id="8" name="Retângulo Arredondado 5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9" name="Seta para a Direita 6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28575</xdr:colOff>
      <xdr:row>5</xdr:row>
      <xdr:rowOff>165546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8950" cy="1118046"/>
        </a:xfrm>
        <a:prstGeom prst="rect">
          <a:avLst/>
        </a:prstGeom>
      </xdr:spPr>
    </xdr:pic>
    <xdr:clientData/>
  </xdr:twoCellAnchor>
  <xdr:twoCellAnchor>
    <xdr:from>
      <xdr:col>1</xdr:col>
      <xdr:colOff>1757362</xdr:colOff>
      <xdr:row>0</xdr:row>
      <xdr:rowOff>134938</xdr:rowOff>
    </xdr:from>
    <xdr:to>
      <xdr:col>6</xdr:col>
      <xdr:colOff>500062</xdr:colOff>
      <xdr:row>4</xdr:row>
      <xdr:rowOff>34926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2414587" y="134938"/>
          <a:ext cx="6600825" cy="661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3600">
              <a:solidFill>
                <a:srgbClr val="008228"/>
              </a:solidFill>
              <a:latin typeface="Arial Black" panose="020B0A04020102020204" pitchFamily="34" charset="0"/>
            </a:rPr>
            <a:t>2.4 LAJIDA</a:t>
          </a:r>
        </a:p>
      </xdr:txBody>
    </xdr:sp>
    <xdr:clientData/>
  </xdr:twoCellAnchor>
  <xdr:twoCellAnchor>
    <xdr:from>
      <xdr:col>7</xdr:col>
      <xdr:colOff>226772</xdr:colOff>
      <xdr:row>4</xdr:row>
      <xdr:rowOff>12918</xdr:rowOff>
    </xdr:from>
    <xdr:to>
      <xdr:col>7</xdr:col>
      <xdr:colOff>1039373</xdr:colOff>
      <xdr:row>5</xdr:row>
      <xdr:rowOff>56935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pSpPr/>
      </xdr:nvGrpSpPr>
      <xdr:grpSpPr>
        <a:xfrm>
          <a:off x="9675572" y="774918"/>
          <a:ext cx="812601" cy="234517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67236</xdr:colOff>
      <xdr:row>5</xdr:row>
      <xdr:rowOff>157609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0141323" cy="1110109"/>
        </a:xfrm>
        <a:prstGeom prst="rect">
          <a:avLst/>
        </a:prstGeom>
      </xdr:spPr>
    </xdr:pic>
    <xdr:clientData/>
  </xdr:twoCellAnchor>
  <xdr:twoCellAnchor>
    <xdr:from>
      <xdr:col>1</xdr:col>
      <xdr:colOff>1736724</xdr:colOff>
      <xdr:row>1</xdr:row>
      <xdr:rowOff>34925</xdr:rowOff>
    </xdr:from>
    <xdr:to>
      <xdr:col>4</xdr:col>
      <xdr:colOff>997744</xdr:colOff>
      <xdr:row>4</xdr:row>
      <xdr:rowOff>112713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2393949" y="225425"/>
          <a:ext cx="6099970" cy="649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2.5 RESULTADO FINANCEIRO</a:t>
          </a:r>
        </a:p>
      </xdr:txBody>
    </xdr:sp>
    <xdr:clientData/>
  </xdr:twoCellAnchor>
  <xdr:twoCellAnchor>
    <xdr:from>
      <xdr:col>5</xdr:col>
      <xdr:colOff>387105</xdr:colOff>
      <xdr:row>3</xdr:row>
      <xdr:rowOff>190343</xdr:rowOff>
    </xdr:from>
    <xdr:to>
      <xdr:col>5</xdr:col>
      <xdr:colOff>1223519</xdr:colOff>
      <xdr:row>5</xdr:row>
      <xdr:rowOff>42273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pSpPr/>
      </xdr:nvGrpSpPr>
      <xdr:grpSpPr>
        <a:xfrm>
          <a:off x="9172517" y="761843"/>
          <a:ext cx="836414" cy="232930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11906</xdr:colOff>
      <xdr:row>8</xdr:row>
      <xdr:rowOff>144909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13031" cy="1097409"/>
        </a:xfrm>
        <a:prstGeom prst="rect">
          <a:avLst/>
        </a:prstGeom>
      </xdr:spPr>
    </xdr:pic>
    <xdr:clientData/>
  </xdr:twoCellAnchor>
  <xdr:twoCellAnchor>
    <xdr:from>
      <xdr:col>1</xdr:col>
      <xdr:colOff>800100</xdr:colOff>
      <xdr:row>3</xdr:row>
      <xdr:rowOff>178594</xdr:rowOff>
    </xdr:from>
    <xdr:to>
      <xdr:col>9</xdr:col>
      <xdr:colOff>0</xdr:colOff>
      <xdr:row>8</xdr:row>
      <xdr:rowOff>130966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1109663" y="178594"/>
          <a:ext cx="6641306" cy="904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2.6 ENDIVIDAMENTO</a:t>
          </a:r>
        </a:p>
      </xdr:txBody>
    </xdr:sp>
    <xdr:clientData/>
  </xdr:twoCellAnchor>
  <xdr:twoCellAnchor>
    <xdr:from>
      <xdr:col>7</xdr:col>
      <xdr:colOff>790570</xdr:colOff>
      <xdr:row>7</xdr:row>
      <xdr:rowOff>0</xdr:rowOff>
    </xdr:from>
    <xdr:to>
      <xdr:col>8</xdr:col>
      <xdr:colOff>809620</xdr:colOff>
      <xdr:row>8</xdr:row>
      <xdr:rowOff>38100</xdr:rowOff>
    </xdr:to>
    <xdr:grpSp>
      <xdr:nvGrpSpPr>
        <xdr:cNvPr id="7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7000000}"/>
            </a:ext>
            <a:ext uri="{147F2762-F138-4A5C-976F-8EAC2B608ADB}">
              <a16:predDERef xmlns:a16="http://schemas.microsoft.com/office/drawing/2014/main" pred="{00000000-0008-0000-0D00-000004000000}"/>
            </a:ext>
          </a:extLst>
        </xdr:cNvPr>
        <xdr:cNvGrpSpPr/>
      </xdr:nvGrpSpPr>
      <xdr:grpSpPr>
        <a:xfrm>
          <a:off x="7971592" y="762000"/>
          <a:ext cx="921854" cy="228600"/>
          <a:chOff x="7817675" y="768144"/>
          <a:chExt cx="918516" cy="249238"/>
        </a:xfrm>
      </xdr:grpSpPr>
      <xdr:sp macro="" textlink="">
        <xdr:nvSpPr>
          <xdr:cNvPr id="11" name="Retângulo Arredondado 5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2" name="Seta para a Direita 6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5</xdr:row>
      <xdr:rowOff>157609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751469" cy="1110109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9</xdr:col>
      <xdr:colOff>-1</xdr:colOff>
      <xdr:row>6</xdr:row>
      <xdr:rowOff>26988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833439" y="0"/>
          <a:ext cx="11096623" cy="12533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pt-BR" sz="1000">
            <a:solidFill>
              <a:srgbClr val="008228"/>
            </a:solidFill>
            <a:latin typeface="Arial Black" panose="020B0A04020102020204" pitchFamily="34" charset="0"/>
          </a:endParaRPr>
        </a:p>
        <a:p>
          <a:pPr algn="ctr"/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2.7 Empréstimos e Debêntures</a:t>
          </a:r>
        </a:p>
      </xdr:txBody>
    </xdr:sp>
    <xdr:clientData/>
  </xdr:twoCellAnchor>
  <xdr:twoCellAnchor>
    <xdr:from>
      <xdr:col>7</xdr:col>
      <xdr:colOff>744407</xdr:colOff>
      <xdr:row>4</xdr:row>
      <xdr:rowOff>17101</xdr:rowOff>
    </xdr:from>
    <xdr:to>
      <xdr:col>8</xdr:col>
      <xdr:colOff>747384</xdr:colOff>
      <xdr:row>5</xdr:row>
      <xdr:rowOff>59531</xdr:rowOff>
    </xdr:to>
    <xdr:grpSp>
      <xdr:nvGrpSpPr>
        <xdr:cNvPr id="4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0818495" y="779101"/>
          <a:ext cx="832213" cy="232930"/>
          <a:chOff x="7817675" y="768144"/>
          <a:chExt cx="918516" cy="249238"/>
        </a:xfrm>
      </xdr:grpSpPr>
      <xdr:sp macro="" textlink="">
        <xdr:nvSpPr>
          <xdr:cNvPr id="5" name="Retângulo Arredondado 5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6" name="Seta para a Direita 6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11906</xdr:colOff>
      <xdr:row>5</xdr:row>
      <xdr:rowOff>57151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12806" cy="1009650"/>
        </a:xfrm>
        <a:prstGeom prst="rect">
          <a:avLst/>
        </a:prstGeom>
      </xdr:spPr>
    </xdr:pic>
    <xdr:clientData/>
  </xdr:twoCellAnchor>
  <xdr:twoCellAnchor>
    <xdr:from>
      <xdr:col>1</xdr:col>
      <xdr:colOff>800100</xdr:colOff>
      <xdr:row>0</xdr:row>
      <xdr:rowOff>128588</xdr:rowOff>
    </xdr:from>
    <xdr:to>
      <xdr:col>3</xdr:col>
      <xdr:colOff>1466850</xdr:colOff>
      <xdr:row>4</xdr:row>
      <xdr:rowOff>12701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714500" y="128588"/>
          <a:ext cx="5467350" cy="646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2.8 INVESTIMENTOS</a:t>
          </a:r>
        </a:p>
      </xdr:txBody>
    </xdr:sp>
    <xdr:clientData/>
  </xdr:twoCellAnchor>
  <xdr:twoCellAnchor>
    <xdr:from>
      <xdr:col>3</xdr:col>
      <xdr:colOff>555633</xdr:colOff>
      <xdr:row>3</xdr:row>
      <xdr:rowOff>153989</xdr:rowOff>
    </xdr:from>
    <xdr:to>
      <xdr:col>3</xdr:col>
      <xdr:colOff>1392047</xdr:colOff>
      <xdr:row>5</xdr:row>
      <xdr:rowOff>5919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pSpPr/>
      </xdr:nvGrpSpPr>
      <xdr:grpSpPr>
        <a:xfrm>
          <a:off x="6281839" y="725489"/>
          <a:ext cx="836414" cy="232930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  <xdr:twoCellAnchor editAs="oneCell">
    <xdr:from>
      <xdr:col>1</xdr:col>
      <xdr:colOff>44818</xdr:colOff>
      <xdr:row>20</xdr:row>
      <xdr:rowOff>156879</xdr:rowOff>
    </xdr:from>
    <xdr:to>
      <xdr:col>2</xdr:col>
      <xdr:colOff>1418658</xdr:colOff>
      <xdr:row>36</xdr:row>
      <xdr:rowOff>87042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653DD2D9-524D-581F-01E8-C4EBBF7A2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3700" y="4459938"/>
          <a:ext cx="4690782" cy="2978163"/>
        </a:xfrm>
        <a:prstGeom prst="rect">
          <a:avLst/>
        </a:prstGeom>
      </xdr:spPr>
    </xdr:pic>
    <xdr:clientData/>
  </xdr:twoCellAnchor>
  <xdr:twoCellAnchor editAs="oneCell">
    <xdr:from>
      <xdr:col>1</xdr:col>
      <xdr:colOff>51412</xdr:colOff>
      <xdr:row>36</xdr:row>
      <xdr:rowOff>75592</xdr:rowOff>
    </xdr:from>
    <xdr:to>
      <xdr:col>2</xdr:col>
      <xdr:colOff>1420124</xdr:colOff>
      <xdr:row>45</xdr:row>
      <xdr:rowOff>8881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07C7655-025F-29B9-22B0-8E54BC4E1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294" y="7426651"/>
          <a:ext cx="4685654" cy="16477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23812</xdr:colOff>
      <xdr:row>5</xdr:row>
      <xdr:rowOff>138560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15187" cy="1091060"/>
        </a:xfrm>
        <a:prstGeom prst="rect">
          <a:avLst/>
        </a:prstGeom>
      </xdr:spPr>
    </xdr:pic>
    <xdr:clientData/>
  </xdr:twoCellAnchor>
  <xdr:twoCellAnchor>
    <xdr:from>
      <xdr:col>1</xdr:col>
      <xdr:colOff>500062</xdr:colOff>
      <xdr:row>0</xdr:row>
      <xdr:rowOff>60325</xdr:rowOff>
    </xdr:from>
    <xdr:to>
      <xdr:col>4</xdr:col>
      <xdr:colOff>11906</xdr:colOff>
      <xdr:row>5</xdr:row>
      <xdr:rowOff>87922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159485" y="60325"/>
          <a:ext cx="6054786" cy="9800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3.1 BALANÇOS PATRIMONIAIS</a:t>
          </a:r>
          <a:b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</a:br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ATIVO</a:t>
          </a:r>
        </a:p>
      </xdr:txBody>
    </xdr:sp>
    <xdr:clientData/>
  </xdr:twoCellAnchor>
  <xdr:twoCellAnchor>
    <xdr:from>
      <xdr:col>3</xdr:col>
      <xdr:colOff>205155</xdr:colOff>
      <xdr:row>4</xdr:row>
      <xdr:rowOff>31751</xdr:rowOff>
    </xdr:from>
    <xdr:to>
      <xdr:col>3</xdr:col>
      <xdr:colOff>1118999</xdr:colOff>
      <xdr:row>5</xdr:row>
      <xdr:rowOff>58615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6205905" y="793751"/>
          <a:ext cx="913844" cy="217364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23812</xdr:colOff>
      <xdr:row>5</xdr:row>
      <xdr:rowOff>81410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381874" cy="1081535"/>
        </a:xfrm>
        <a:prstGeom prst="rect">
          <a:avLst/>
        </a:prstGeom>
      </xdr:spPr>
    </xdr:pic>
    <xdr:clientData/>
  </xdr:twoCellAnchor>
  <xdr:twoCellAnchor>
    <xdr:from>
      <xdr:col>1</xdr:col>
      <xdr:colOff>35720</xdr:colOff>
      <xdr:row>0</xdr:row>
      <xdr:rowOff>60326</xdr:rowOff>
    </xdr:from>
    <xdr:to>
      <xdr:col>4</xdr:col>
      <xdr:colOff>23812</xdr:colOff>
      <xdr:row>5</xdr:row>
      <xdr:rowOff>133350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762001" y="60326"/>
          <a:ext cx="6691311" cy="1073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3.2 BALANÇOS PATRIMONIAIS</a:t>
          </a:r>
          <a:b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</a:br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PASSIVO</a:t>
          </a:r>
        </a:p>
      </xdr:txBody>
    </xdr:sp>
    <xdr:clientData/>
  </xdr:twoCellAnchor>
  <xdr:twoCellAnchor>
    <xdr:from>
      <xdr:col>3</xdr:col>
      <xdr:colOff>355604</xdr:colOff>
      <xdr:row>4</xdr:row>
      <xdr:rowOff>8729</xdr:rowOff>
    </xdr:from>
    <xdr:to>
      <xdr:col>3</xdr:col>
      <xdr:colOff>1174555</xdr:colOff>
      <xdr:row>5</xdr:row>
      <xdr:rowOff>19410</xdr:rowOff>
    </xdr:to>
    <xdr:grpSp>
      <xdr:nvGrpSpPr>
        <xdr:cNvPr id="8" name="Agrupar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pSpPr/>
      </xdr:nvGrpSpPr>
      <xdr:grpSpPr>
        <a:xfrm>
          <a:off x="6451604" y="799304"/>
          <a:ext cx="818951" cy="229756"/>
          <a:chOff x="7817675" y="768144"/>
          <a:chExt cx="918516" cy="249238"/>
        </a:xfrm>
      </xdr:grpSpPr>
      <xdr:sp macro="" textlink="">
        <xdr:nvSpPr>
          <xdr:cNvPr id="9" name="Retângulo Arredondado 8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0" name="Seta para a Direita 9">
            <a:extLst>
              <a:ext uri="{FF2B5EF4-FFF2-40B4-BE49-F238E27FC236}">
                <a16:creationId xmlns:a16="http://schemas.microsoft.com/office/drawing/2014/main" id="{00000000-0008-0000-1100-00000A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5</xdr:row>
      <xdr:rowOff>173483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48825" cy="1125983"/>
        </a:xfrm>
        <a:prstGeom prst="rect">
          <a:avLst/>
        </a:prstGeom>
      </xdr:spPr>
    </xdr:pic>
    <xdr:clientData/>
  </xdr:twoCellAnchor>
  <xdr:twoCellAnchor>
    <xdr:from>
      <xdr:col>1</xdr:col>
      <xdr:colOff>1595438</xdr:colOff>
      <xdr:row>0</xdr:row>
      <xdr:rowOff>188912</xdr:rowOff>
    </xdr:from>
    <xdr:to>
      <xdr:col>4</xdr:col>
      <xdr:colOff>1214438</xdr:colOff>
      <xdr:row>5</xdr:row>
      <xdr:rowOff>147637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200-000004000000}"/>
            </a:ext>
            <a:ext uri="{147F2762-F138-4A5C-976F-8EAC2B608ADB}">
              <a16:predDERef xmlns:a16="http://schemas.microsoft.com/office/drawing/2014/main" pred="{00000000-0008-0000-1200-000003000000}"/>
            </a:ext>
          </a:extLst>
        </xdr:cNvPr>
        <xdr:cNvSpPr txBox="1"/>
      </xdr:nvSpPr>
      <xdr:spPr>
        <a:xfrm>
          <a:off x="2252663" y="188912"/>
          <a:ext cx="6105525" cy="911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2000">
              <a:solidFill>
                <a:srgbClr val="008228"/>
              </a:solidFill>
              <a:latin typeface="Arial Black" panose="020B0A04020102020204" pitchFamily="34" charset="0"/>
            </a:rPr>
            <a:t>4.1 DEMONSTRAÇÕES DOS RESULTADOS</a:t>
          </a:r>
          <a:endParaRPr lang="en-US" sz="1800">
            <a:solidFill>
              <a:srgbClr val="008228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indent="0" algn="ctr"/>
          <a:r>
            <a:rPr lang="en-US" sz="18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2º TRIMESTRE 202</a:t>
          </a:r>
          <a:r>
            <a:rPr lang="en-US" sz="1800" b="0" i="0" u="none" strike="noStrike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5</xdr:col>
      <xdr:colOff>218283</xdr:colOff>
      <xdr:row>3</xdr:row>
      <xdr:rowOff>190499</xdr:rowOff>
    </xdr:from>
    <xdr:to>
      <xdr:col>5</xdr:col>
      <xdr:colOff>1022947</xdr:colOff>
      <xdr:row>5</xdr:row>
      <xdr:rowOff>42429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8723548" y="761999"/>
          <a:ext cx="804664" cy="232930"/>
          <a:chOff x="7817675" y="768144"/>
          <a:chExt cx="918516" cy="249238"/>
        </a:xfrm>
      </xdr:grpSpPr>
      <xdr:sp macro="" textlink="">
        <xdr:nvSpPr>
          <xdr:cNvPr id="6" name="Retângulo Arredondad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207817</xdr:colOff>
      <xdr:row>6</xdr:row>
      <xdr:rowOff>46482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22772" cy="1085573"/>
        </a:xfrm>
        <a:prstGeom prst="rect">
          <a:avLst/>
        </a:prstGeom>
      </xdr:spPr>
    </xdr:pic>
    <xdr:clientData/>
  </xdr:twoCellAnchor>
  <xdr:twoCellAnchor>
    <xdr:from>
      <xdr:col>1</xdr:col>
      <xdr:colOff>1341437</xdr:colOff>
      <xdr:row>1</xdr:row>
      <xdr:rowOff>42864</xdr:rowOff>
    </xdr:from>
    <xdr:to>
      <xdr:col>4</xdr:col>
      <xdr:colOff>912813</xdr:colOff>
      <xdr:row>4</xdr:row>
      <xdr:rowOff>98427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2428875" y="217489"/>
          <a:ext cx="5326063" cy="579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1.1 RAP 2023 - 2024</a:t>
          </a:r>
        </a:p>
        <a:p>
          <a:pPr algn="ctr"/>
          <a:endParaRPr lang="pt-BR" sz="2800">
            <a:solidFill>
              <a:srgbClr val="008228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5</xdr:col>
      <xdr:colOff>1004092</xdr:colOff>
      <xdr:row>4</xdr:row>
      <xdr:rowOff>35951</xdr:rowOff>
    </xdr:from>
    <xdr:to>
      <xdr:col>6</xdr:col>
      <xdr:colOff>891145</xdr:colOff>
      <xdr:row>5</xdr:row>
      <xdr:rowOff>85939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7783651" y="753127"/>
          <a:ext cx="895582" cy="229283"/>
          <a:chOff x="7817675" y="768144"/>
          <a:chExt cx="918516" cy="249238"/>
        </a:xfrm>
      </xdr:grpSpPr>
      <xdr:sp macro="" textlink="">
        <xdr:nvSpPr>
          <xdr:cNvPr id="10" name="Retângulo Arredondado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900" b="1" i="0" u="none" strike="noStrike" kern="0" cap="none" spc="0" normalizeH="0" baseline="0" noProof="0">
                <a:ln>
                  <a:noFill/>
                </a:ln>
                <a:solidFill>
                  <a:srgbClr val="D7F83C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1" name="Seta para a Direita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ysClr val="window" lastClr="FFFFFF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05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5</xdr:row>
      <xdr:rowOff>165546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39250" cy="1118046"/>
        </a:xfrm>
        <a:prstGeom prst="rect">
          <a:avLst/>
        </a:prstGeom>
      </xdr:spPr>
    </xdr:pic>
    <xdr:clientData/>
  </xdr:twoCellAnchor>
  <xdr:twoCellAnchor>
    <xdr:from>
      <xdr:col>1</xdr:col>
      <xdr:colOff>896937</xdr:colOff>
      <xdr:row>1</xdr:row>
      <xdr:rowOff>20637</xdr:rowOff>
    </xdr:from>
    <xdr:to>
      <xdr:col>3</xdr:col>
      <xdr:colOff>254000</xdr:colOff>
      <xdr:row>6</xdr:row>
      <xdr:rowOff>25400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300-000004000000}"/>
            </a:ext>
            <a:ext uri="{147F2762-F138-4A5C-976F-8EAC2B608ADB}">
              <a16:predDERef xmlns:a16="http://schemas.microsoft.com/office/drawing/2014/main" pred="{00000000-0008-0000-1300-000003000000}"/>
            </a:ext>
          </a:extLst>
        </xdr:cNvPr>
        <xdr:cNvSpPr txBox="1"/>
      </xdr:nvSpPr>
      <xdr:spPr>
        <a:xfrm>
          <a:off x="1690687" y="203200"/>
          <a:ext cx="6699251" cy="917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800">
              <a:solidFill>
                <a:srgbClr val="008228"/>
              </a:solidFill>
              <a:latin typeface="Arial Black" panose="020B0A04020102020204" pitchFamily="34" charset="0"/>
            </a:rPr>
            <a:t>5.0 DEMONSTRAÇÕES DOS FLUXOS DE CAIXA</a:t>
          </a:r>
          <a:endParaRPr lang="en-US" sz="1800">
            <a:solidFill>
              <a:srgbClr val="008228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indent="0" algn="ctr"/>
          <a:r>
            <a:rPr lang="en-US" sz="18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2º TRIMESTRE 202</a:t>
          </a:r>
          <a:r>
            <a:rPr lang="en-US" sz="1800" b="0" i="0" u="none" strike="noStrike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3</xdr:col>
      <xdr:colOff>404816</xdr:colOff>
      <xdr:row>4</xdr:row>
      <xdr:rowOff>83344</xdr:rowOff>
    </xdr:from>
    <xdr:to>
      <xdr:col>3</xdr:col>
      <xdr:colOff>1209480</xdr:colOff>
      <xdr:row>5</xdr:row>
      <xdr:rowOff>125774</xdr:rowOff>
    </xdr:to>
    <xdr:grpSp>
      <xdr:nvGrpSpPr>
        <xdr:cNvPr id="8" name="Agrupar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pSpPr/>
      </xdr:nvGrpSpPr>
      <xdr:grpSpPr>
        <a:xfrm>
          <a:off x="8358191" y="845344"/>
          <a:ext cx="804664" cy="232930"/>
          <a:chOff x="7817675" y="768144"/>
          <a:chExt cx="918516" cy="249238"/>
        </a:xfrm>
      </xdr:grpSpPr>
      <xdr:sp macro="" textlink="">
        <xdr:nvSpPr>
          <xdr:cNvPr id="9" name="Retângulo Arredondad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0" name="Seta para a Direita 6">
            <a:extLst>
              <a:ext uri="{FF2B5EF4-FFF2-40B4-BE49-F238E27FC236}">
                <a16:creationId xmlns:a16="http://schemas.microsoft.com/office/drawing/2014/main" id="{00000000-0008-0000-1300-00000A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22412</xdr:colOff>
      <xdr:row>5</xdr:row>
      <xdr:rowOff>165546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0353" cy="1118046"/>
        </a:xfrm>
        <a:prstGeom prst="rect">
          <a:avLst/>
        </a:prstGeom>
      </xdr:spPr>
    </xdr:pic>
    <xdr:clientData/>
  </xdr:twoCellAnchor>
  <xdr:twoCellAnchor>
    <xdr:from>
      <xdr:col>1</xdr:col>
      <xdr:colOff>858837</xdr:colOff>
      <xdr:row>1</xdr:row>
      <xdr:rowOff>163512</xdr:rowOff>
    </xdr:from>
    <xdr:to>
      <xdr:col>4</xdr:col>
      <xdr:colOff>471124</xdr:colOff>
      <xdr:row>7</xdr:row>
      <xdr:rowOff>53975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400-000003000000}"/>
            </a:ext>
            <a:ext uri="{147F2762-F138-4A5C-976F-8EAC2B608ADB}">
              <a16:predDERef xmlns:a16="http://schemas.microsoft.com/office/drawing/2014/main" pred="{00000000-0008-0000-1400-000002000000}"/>
            </a:ext>
          </a:extLst>
        </xdr:cNvPr>
        <xdr:cNvSpPr txBox="1"/>
      </xdr:nvSpPr>
      <xdr:spPr>
        <a:xfrm>
          <a:off x="1554162" y="354012"/>
          <a:ext cx="5736862" cy="9572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000">
              <a:solidFill>
                <a:srgbClr val="008228"/>
              </a:solidFill>
              <a:latin typeface="Arial Black" panose="020B0A04020102020204" pitchFamily="34" charset="0"/>
            </a:rPr>
            <a:t>6.0 DESEMPENHO DE</a:t>
          </a:r>
          <a:r>
            <a:rPr lang="pt-BR" sz="2000" baseline="0">
              <a:solidFill>
                <a:srgbClr val="008228"/>
              </a:solidFill>
              <a:latin typeface="Arial Black" panose="020B0A04020102020204" pitchFamily="34" charset="0"/>
            </a:rPr>
            <a:t> NOSSAS </a:t>
          </a:r>
          <a:r>
            <a:rPr lang="pt-BR" sz="2000">
              <a:solidFill>
                <a:srgbClr val="008228"/>
              </a:solidFill>
              <a:latin typeface="Arial Black" panose="020B0A04020102020204" pitchFamily="34" charset="0"/>
            </a:rPr>
            <a:t>AÇÕES</a:t>
          </a:r>
        </a:p>
        <a:p>
          <a:pPr algn="ctr"/>
          <a:r>
            <a:rPr lang="pt-BR" sz="18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2º TRIMESTRE 2023</a:t>
          </a:r>
        </a:p>
        <a:p>
          <a:pPr algn="ctr"/>
          <a:endParaRPr lang="pt-BR" sz="1800">
            <a:solidFill>
              <a:srgbClr val="0082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654897</xdr:colOff>
      <xdr:row>4</xdr:row>
      <xdr:rowOff>43887</xdr:rowOff>
    </xdr:from>
    <xdr:to>
      <xdr:col>4</xdr:col>
      <xdr:colOff>649939</xdr:colOff>
      <xdr:row>5</xdr:row>
      <xdr:rowOff>86317</xdr:rowOff>
    </xdr:to>
    <xdr:grpSp>
      <xdr:nvGrpSpPr>
        <xdr:cNvPr id="4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6627072" y="805887"/>
          <a:ext cx="804667" cy="232930"/>
          <a:chOff x="7817675" y="768144"/>
          <a:chExt cx="918516" cy="249238"/>
        </a:xfrm>
      </xdr:grpSpPr>
      <xdr:sp macro="" textlink="">
        <xdr:nvSpPr>
          <xdr:cNvPr id="5" name="Retângulo Arredondado 5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6" name="Seta para a Direita 6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44824</xdr:colOff>
      <xdr:row>4</xdr:row>
      <xdr:rowOff>308420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23059" cy="1115244"/>
        </a:xfrm>
        <a:prstGeom prst="rect">
          <a:avLst/>
        </a:prstGeom>
      </xdr:spPr>
    </xdr:pic>
    <xdr:clientData/>
  </xdr:twoCellAnchor>
  <xdr:twoCellAnchor>
    <xdr:from>
      <xdr:col>2</xdr:col>
      <xdr:colOff>884468</xdr:colOff>
      <xdr:row>1</xdr:row>
      <xdr:rowOff>17009</xdr:rowOff>
    </xdr:from>
    <xdr:to>
      <xdr:col>5</xdr:col>
      <xdr:colOff>1086307</xdr:colOff>
      <xdr:row>4</xdr:row>
      <xdr:rowOff>1135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3946075" y="221116"/>
          <a:ext cx="3794125" cy="5964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1.2 USINAS</a:t>
          </a:r>
        </a:p>
      </xdr:txBody>
    </xdr:sp>
    <xdr:clientData/>
  </xdr:twoCellAnchor>
  <xdr:twoCellAnchor>
    <xdr:from>
      <xdr:col>7</xdr:col>
      <xdr:colOff>993328</xdr:colOff>
      <xdr:row>3</xdr:row>
      <xdr:rowOff>168015</xdr:rowOff>
    </xdr:from>
    <xdr:to>
      <xdr:col>7</xdr:col>
      <xdr:colOff>1854775</xdr:colOff>
      <xdr:row>4</xdr:row>
      <xdr:rowOff>209211</xdr:rowOff>
    </xdr:to>
    <xdr:grpSp>
      <xdr:nvGrpSpPr>
        <xdr:cNvPr id="17" name="Agrupar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pSpPr/>
      </xdr:nvGrpSpPr>
      <xdr:grpSpPr>
        <a:xfrm>
          <a:off x="10932946" y="773133"/>
          <a:ext cx="861447" cy="242902"/>
          <a:chOff x="7817675" y="768144"/>
          <a:chExt cx="918516" cy="249238"/>
        </a:xfrm>
      </xdr:grpSpPr>
      <xdr:sp macro="" textlink="">
        <xdr:nvSpPr>
          <xdr:cNvPr id="18" name="Retângulo Arredondado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900" b="1" i="0" u="none" strike="noStrike" kern="0" cap="none" spc="0" normalizeH="0" baseline="0" noProof="0">
                <a:ln>
                  <a:noFill/>
                </a:ln>
                <a:solidFill>
                  <a:srgbClr val="D7F83C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9" name="Seta para a Direita 1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ysClr val="window" lastClr="FFFFFF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05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47624</xdr:colOff>
      <xdr:row>7</xdr:row>
      <xdr:rowOff>48817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81937" cy="1168005"/>
        </a:xfrm>
        <a:prstGeom prst="rect">
          <a:avLst/>
        </a:prstGeom>
      </xdr:spPr>
    </xdr:pic>
    <xdr:clientData/>
  </xdr:twoCellAnchor>
  <xdr:twoCellAnchor>
    <xdr:from>
      <xdr:col>0</xdr:col>
      <xdr:colOff>1057463</xdr:colOff>
      <xdr:row>0</xdr:row>
      <xdr:rowOff>149227</xdr:rowOff>
    </xdr:from>
    <xdr:to>
      <xdr:col>6</xdr:col>
      <xdr:colOff>483534</xdr:colOff>
      <xdr:row>6</xdr:row>
      <xdr:rowOff>8779</xdr:rowOff>
    </xdr:to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1057463" y="149227"/>
          <a:ext cx="7084171" cy="83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000">
              <a:solidFill>
                <a:srgbClr val="008228"/>
              </a:solidFill>
              <a:latin typeface="Arial Black" panose="020B0A04020102020204" pitchFamily="34" charset="0"/>
            </a:rPr>
            <a:t>1.3 BALANÇO DE ENERGIA ELETRICA </a:t>
          </a:r>
        </a:p>
        <a:p>
          <a:pPr algn="ctr"/>
          <a:r>
            <a:rPr lang="pt-BR" sz="20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Fornecimento Bruto de Energia Elétrica</a:t>
          </a:r>
        </a:p>
      </xdr:txBody>
    </xdr:sp>
    <xdr:clientData/>
  </xdr:twoCellAnchor>
  <xdr:twoCellAnchor>
    <xdr:from>
      <xdr:col>4</xdr:col>
      <xdr:colOff>2114550</xdr:colOff>
      <xdr:row>5</xdr:row>
      <xdr:rowOff>76199</xdr:rowOff>
    </xdr:from>
    <xdr:to>
      <xdr:col>5</xdr:col>
      <xdr:colOff>590556</xdr:colOff>
      <xdr:row>7</xdr:row>
      <xdr:rowOff>28576</xdr:rowOff>
    </xdr:to>
    <xdr:grpSp>
      <xdr:nvGrpSpPr>
        <xdr:cNvPr id="47" name="Agrupar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pSpPr/>
      </xdr:nvGrpSpPr>
      <xdr:grpSpPr>
        <a:xfrm>
          <a:off x="6334125" y="885824"/>
          <a:ext cx="923931" cy="228602"/>
          <a:chOff x="7817675" y="789507"/>
          <a:chExt cx="918516" cy="227875"/>
        </a:xfrm>
      </xdr:grpSpPr>
      <xdr:sp macro="" textlink="">
        <xdr:nvSpPr>
          <xdr:cNvPr id="49" name="Retângulo Arredondado 48">
            <a:extLst>
              <a:ext uri="{FF2B5EF4-FFF2-40B4-BE49-F238E27FC236}">
                <a16:creationId xmlns:a16="http://schemas.microsoft.com/office/drawing/2014/main" id="{00000000-0008-0000-0300-000031000000}"/>
              </a:ext>
            </a:extLst>
          </xdr:cNvPr>
          <xdr:cNvSpPr/>
        </xdr:nvSpPr>
        <xdr:spPr>
          <a:xfrm>
            <a:off x="7817675" y="789507"/>
            <a:ext cx="918516" cy="227875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0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56" name="Seta para a Direita 55">
            <a:extLst>
              <a:ext uri="{FF2B5EF4-FFF2-40B4-BE49-F238E27FC236}">
                <a16:creationId xmlns:a16="http://schemas.microsoft.com/office/drawing/2014/main" id="{00000000-0008-0000-0300-000038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7</xdr:row>
      <xdr:rowOff>9524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24925" cy="1343024"/>
        </a:xfrm>
        <a:prstGeom prst="rect">
          <a:avLst/>
        </a:prstGeom>
      </xdr:spPr>
    </xdr:pic>
    <xdr:clientData/>
  </xdr:twoCellAnchor>
  <xdr:twoCellAnchor>
    <xdr:from>
      <xdr:col>2</xdr:col>
      <xdr:colOff>70597</xdr:colOff>
      <xdr:row>0</xdr:row>
      <xdr:rowOff>184897</xdr:rowOff>
    </xdr:from>
    <xdr:to>
      <xdr:col>8</xdr:col>
      <xdr:colOff>9525</xdr:colOff>
      <xdr:row>6</xdr:row>
      <xdr:rowOff>113459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2613772" y="184897"/>
          <a:ext cx="5091953" cy="1071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>
              <a:solidFill>
                <a:srgbClr val="008228"/>
              </a:solidFill>
              <a:latin typeface="Arial Black" panose="020B0A04020102020204" pitchFamily="34" charset="0"/>
            </a:rPr>
            <a:t>1.4 VENDA DE ENERGIA POR CLASSE DE CONSUMO</a:t>
          </a:r>
        </a:p>
        <a:p>
          <a:pPr algn="ctr"/>
          <a:r>
            <a:rPr lang="pt-BR" sz="20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Fornecimento Bruto de Energia Elétrica</a:t>
          </a:r>
        </a:p>
      </xdr:txBody>
    </xdr:sp>
    <xdr:clientData/>
  </xdr:twoCellAnchor>
  <xdr:twoCellAnchor>
    <xdr:from>
      <xdr:col>8</xdr:col>
      <xdr:colOff>257175</xdr:colOff>
      <xdr:row>5</xdr:row>
      <xdr:rowOff>123825</xdr:rowOff>
    </xdr:from>
    <xdr:to>
      <xdr:col>9</xdr:col>
      <xdr:colOff>552456</xdr:colOff>
      <xdr:row>6</xdr:row>
      <xdr:rowOff>161927</xdr:rowOff>
    </xdr:to>
    <xdr:grpSp>
      <xdr:nvGrpSpPr>
        <xdr:cNvPr id="4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07201F-912F-4685-8817-E4B857F795C1}"/>
            </a:ext>
          </a:extLst>
        </xdr:cNvPr>
        <xdr:cNvGrpSpPr/>
      </xdr:nvGrpSpPr>
      <xdr:grpSpPr>
        <a:xfrm>
          <a:off x="7953375" y="1076325"/>
          <a:ext cx="923931" cy="228602"/>
          <a:chOff x="7817675" y="789507"/>
          <a:chExt cx="918516" cy="227875"/>
        </a:xfrm>
      </xdr:grpSpPr>
      <xdr:sp macro="" textlink="">
        <xdr:nvSpPr>
          <xdr:cNvPr id="6" name="Retângulo Arredondado 48">
            <a:extLst>
              <a:ext uri="{FF2B5EF4-FFF2-40B4-BE49-F238E27FC236}">
                <a16:creationId xmlns:a16="http://schemas.microsoft.com/office/drawing/2014/main" id="{CAA922AA-B702-B2E9-3ECC-5B148EE1F237}"/>
              </a:ext>
            </a:extLst>
          </xdr:cNvPr>
          <xdr:cNvSpPr/>
        </xdr:nvSpPr>
        <xdr:spPr>
          <a:xfrm>
            <a:off x="7817675" y="789507"/>
            <a:ext cx="918516" cy="227875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0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55">
            <a:extLst>
              <a:ext uri="{FF2B5EF4-FFF2-40B4-BE49-F238E27FC236}">
                <a16:creationId xmlns:a16="http://schemas.microsoft.com/office/drawing/2014/main" id="{D5AD7F2F-667C-B702-FD0E-810CCCB7E01B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35718</xdr:colOff>
      <xdr:row>5</xdr:row>
      <xdr:rowOff>71883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79531" cy="1119633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1</xdr:row>
      <xdr:rowOff>57150</xdr:rowOff>
    </xdr:from>
    <xdr:to>
      <xdr:col>6</xdr:col>
      <xdr:colOff>1047750</xdr:colOff>
      <xdr:row>4</xdr:row>
      <xdr:rowOff>33338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452563" y="247650"/>
          <a:ext cx="5512593" cy="595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1.5 PERDAS DE ENERGIA</a:t>
          </a:r>
        </a:p>
      </xdr:txBody>
    </xdr:sp>
    <xdr:clientData/>
  </xdr:twoCellAnchor>
  <xdr:twoCellAnchor>
    <xdr:from>
      <xdr:col>6</xdr:col>
      <xdr:colOff>227557</xdr:colOff>
      <xdr:row>3</xdr:row>
      <xdr:rowOff>214312</xdr:rowOff>
    </xdr:from>
    <xdr:to>
      <xdr:col>6</xdr:col>
      <xdr:colOff>1037778</xdr:colOff>
      <xdr:row>4</xdr:row>
      <xdr:rowOff>228600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pSpPr/>
      </xdr:nvGrpSpPr>
      <xdr:grpSpPr>
        <a:xfrm>
          <a:off x="6818857" y="785812"/>
          <a:ext cx="810221" cy="252413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  <xdr:twoCellAnchor editAs="oneCell">
    <xdr:from>
      <xdr:col>1</xdr:col>
      <xdr:colOff>57230</xdr:colOff>
      <xdr:row>13</xdr:row>
      <xdr:rowOff>180975</xdr:rowOff>
    </xdr:from>
    <xdr:to>
      <xdr:col>6</xdr:col>
      <xdr:colOff>887228</xdr:colOff>
      <xdr:row>29</xdr:row>
      <xdr:rowOff>143500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59CAE7BD-42DF-88CE-DE1C-042F619F6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455" y="2743200"/>
          <a:ext cx="6764073" cy="3010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464343</xdr:colOff>
      <xdr:row>5</xdr:row>
      <xdr:rowOff>109983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22281" cy="1122014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</xdr:row>
      <xdr:rowOff>44450</xdr:rowOff>
    </xdr:from>
    <xdr:to>
      <xdr:col>7</xdr:col>
      <xdr:colOff>845343</xdr:colOff>
      <xdr:row>4</xdr:row>
      <xdr:rowOff>33338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721644" y="246856"/>
          <a:ext cx="5064918" cy="5961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1.6 DEC e FEC</a:t>
          </a:r>
        </a:p>
      </xdr:txBody>
    </xdr:sp>
    <xdr:clientData/>
  </xdr:twoCellAnchor>
  <xdr:twoCellAnchor>
    <xdr:from>
      <xdr:col>8</xdr:col>
      <xdr:colOff>155332</xdr:colOff>
      <xdr:row>4</xdr:row>
      <xdr:rowOff>12123</xdr:rowOff>
    </xdr:from>
    <xdr:to>
      <xdr:col>9</xdr:col>
      <xdr:colOff>350395</xdr:colOff>
      <xdr:row>5</xdr:row>
      <xdr:rowOff>41853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5917957" y="812223"/>
          <a:ext cx="804663" cy="229755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181420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77300" cy="1133920"/>
        </a:xfrm>
        <a:prstGeom prst="rect">
          <a:avLst/>
        </a:prstGeom>
      </xdr:spPr>
    </xdr:pic>
    <xdr:clientData/>
  </xdr:twoCellAnchor>
  <xdr:twoCellAnchor>
    <xdr:from>
      <xdr:col>1</xdr:col>
      <xdr:colOff>1530349</xdr:colOff>
      <xdr:row>1</xdr:row>
      <xdr:rowOff>15874</xdr:rowOff>
    </xdr:from>
    <xdr:to>
      <xdr:col>9</xdr:col>
      <xdr:colOff>0</xdr:colOff>
      <xdr:row>6</xdr:row>
      <xdr:rowOff>95250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806574" y="206374"/>
          <a:ext cx="6022976" cy="1031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>
              <a:solidFill>
                <a:srgbClr val="008228"/>
              </a:solidFill>
              <a:latin typeface="Arial Black" panose="020B0A04020102020204" pitchFamily="34" charset="0"/>
            </a:rPr>
            <a:t>1.7 ÍNDICE</a:t>
          </a:r>
          <a:r>
            <a:rPr lang="pt-BR" sz="1800" baseline="0">
              <a:solidFill>
                <a:srgbClr val="008228"/>
              </a:solidFill>
              <a:latin typeface="Arial Black" panose="020B0A04020102020204" pitchFamily="34" charset="0"/>
            </a:rPr>
            <a:t> DE CONTAS ARRECADADAS</a:t>
          </a:r>
          <a:br>
            <a:rPr lang="pt-BR" sz="1800" baseline="0">
              <a:solidFill>
                <a:srgbClr val="008228"/>
              </a:solidFill>
              <a:latin typeface="Arial Black" panose="020B0A04020102020204" pitchFamily="34" charset="0"/>
            </a:rPr>
          </a:br>
          <a:r>
            <a:rPr lang="pt-BR" sz="1800" baseline="0">
              <a:solidFill>
                <a:srgbClr val="008228"/>
              </a:solidFill>
              <a:latin typeface="Arial Black" panose="020B0A04020102020204" pitchFamily="34" charset="0"/>
            </a:rPr>
            <a:t>(Arrecadação/Faturamento)</a:t>
          </a:r>
          <a:endParaRPr lang="pt-BR" sz="1800">
            <a:solidFill>
              <a:srgbClr val="008228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9</xdr:col>
      <xdr:colOff>208509</xdr:colOff>
      <xdr:row>4</xdr:row>
      <xdr:rowOff>66895</xdr:rowOff>
    </xdr:from>
    <xdr:to>
      <xdr:col>10</xdr:col>
      <xdr:colOff>386111</xdr:colOff>
      <xdr:row>5</xdr:row>
      <xdr:rowOff>110912</xdr:rowOff>
    </xdr:to>
    <xdr:grpSp>
      <xdr:nvGrpSpPr>
        <xdr:cNvPr id="4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pSpPr/>
      </xdr:nvGrpSpPr>
      <xdr:grpSpPr>
        <a:xfrm>
          <a:off x="8038059" y="828895"/>
          <a:ext cx="806252" cy="234517"/>
          <a:chOff x="7817675" y="768144"/>
          <a:chExt cx="918516" cy="249238"/>
        </a:xfrm>
      </xdr:grpSpPr>
      <xdr:sp macro="" textlink="">
        <xdr:nvSpPr>
          <xdr:cNvPr id="5" name="Retângulo Arredondado 5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6" name="Seta para a Direita 6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  <xdr:twoCellAnchor editAs="oneCell">
    <xdr:from>
      <xdr:col>2</xdr:col>
      <xdr:colOff>72837</xdr:colOff>
      <xdr:row>20</xdr:row>
      <xdr:rowOff>142876</xdr:rowOff>
    </xdr:from>
    <xdr:to>
      <xdr:col>7</xdr:col>
      <xdr:colOff>365702</xdr:colOff>
      <xdr:row>33</xdr:row>
      <xdr:rowOff>131670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3F75B126-873B-A7DB-7370-50A208EC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5012" y="3952876"/>
          <a:ext cx="4474340" cy="246529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</xdr:row>
      <xdr:rowOff>112939</xdr:rowOff>
    </xdr:from>
    <xdr:to>
      <xdr:col>7</xdr:col>
      <xdr:colOff>81084</xdr:colOff>
      <xdr:row>20</xdr:row>
      <xdr:rowOff>26850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3C1A97F-EC3B-F91A-F475-071F54599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2611" y="1446439"/>
          <a:ext cx="4053009" cy="23904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5</xdr:row>
      <xdr:rowOff>141733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77450" cy="1094233"/>
        </a:xfrm>
        <a:prstGeom prst="rect">
          <a:avLst/>
        </a:prstGeom>
      </xdr:spPr>
    </xdr:pic>
    <xdr:clientData/>
  </xdr:twoCellAnchor>
  <xdr:twoCellAnchor>
    <xdr:from>
      <xdr:col>1</xdr:col>
      <xdr:colOff>1882775</xdr:colOff>
      <xdr:row>1</xdr:row>
      <xdr:rowOff>60325</xdr:rowOff>
    </xdr:from>
    <xdr:to>
      <xdr:col>4</xdr:col>
      <xdr:colOff>1138238</xdr:colOff>
      <xdr:row>4</xdr:row>
      <xdr:rowOff>68263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2540000" y="250825"/>
          <a:ext cx="5961063" cy="579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2.1 RECEITA OPERACIONAL</a:t>
          </a:r>
        </a:p>
      </xdr:txBody>
    </xdr:sp>
    <xdr:clientData/>
  </xdr:twoCellAnchor>
  <xdr:twoCellAnchor>
    <xdr:from>
      <xdr:col>5</xdr:col>
      <xdr:colOff>440286</xdr:colOff>
      <xdr:row>4</xdr:row>
      <xdr:rowOff>44668</xdr:rowOff>
    </xdr:from>
    <xdr:to>
      <xdr:col>5</xdr:col>
      <xdr:colOff>1276700</xdr:colOff>
      <xdr:row>5</xdr:row>
      <xdr:rowOff>80748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pSpPr/>
      </xdr:nvGrpSpPr>
      <xdr:grpSpPr>
        <a:xfrm>
          <a:off x="9102433" y="806668"/>
          <a:ext cx="836414" cy="226580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055894\AppData\Local\Microsoft\Windows\INetCache\Content.Outlook\Y1YZNJJ9\teste_atualizado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pot inst"/>
      <sheetName val="Evol GF"/>
      <sheetName val="16032020"/>
      <sheetName val="10022020"/>
      <sheetName val="resumo"/>
      <sheetName val="06122019"/>
      <sheetName val="21082019"/>
      <sheetName val="23072019"/>
      <sheetName val="05062019"/>
      <sheetName val="01052019"/>
      <sheetName val="11012019"/>
      <sheetName val="31122018 (2)"/>
      <sheetName val="31122017 (2)"/>
      <sheetName val="31122018"/>
      <sheetName val="20122018"/>
      <sheetName val="28112018"/>
      <sheetName val="01082018"/>
      <sheetName val="01062018"/>
      <sheetName val="01032018"/>
      <sheetName val="01012018"/>
      <sheetName val="01122017"/>
      <sheetName val="30102017"/>
      <sheetName val="27092017"/>
      <sheetName val="08092017"/>
      <sheetName val="19072017"/>
      <sheetName val="20042017"/>
      <sheetName val="31032017"/>
      <sheetName val="20F (3)"/>
      <sheetName val="31122016"/>
      <sheetName val="04112016"/>
      <sheetName val="05082016"/>
      <sheetName val="29062016"/>
      <sheetName val="18062016"/>
      <sheetName val="19052016"/>
      <sheetName val="28042016"/>
      <sheetName val="20042016"/>
      <sheetName val="13012016"/>
      <sheetName val="06012016"/>
      <sheetName val="01082015"/>
      <sheetName val="04032015"/>
      <sheetName val="27022015"/>
      <sheetName val="31122014"/>
      <sheetName val="14122014"/>
      <sheetName val="Power View2"/>
      <sheetName val="referência"/>
      <sheetName val="20F (2)"/>
      <sheetName val="20F"/>
      <sheetName val="Dow Jones 2018"/>
      <sheetName val="teste_atualizado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B7:D12" totalsRowShown="0" headerRowDxfId="43">
  <tableColumns count="3">
    <tableColumn id="1" xr3:uid="{00000000-0010-0000-0000-000001000000}" name="Ano" dataDxfId="42"/>
    <tableColumn id="2" xr3:uid="{00000000-0010-0000-0000-000002000000}" name="Limite" dataDxfId="41" dataCellStyle="Vírgula"/>
    <tableColumn id="3" xr3:uid="{00000000-0010-0000-0000-000003000000}" name="DEC" dataDxfId="40" dataCellStyle="Vírgul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a14" displayName="Tabela14" ref="F7:H14" totalsRowShown="0" headerRowDxfId="39">
  <tableColumns count="3">
    <tableColumn id="1" xr3:uid="{00000000-0010-0000-0100-000001000000}" name="Ano" dataDxfId="38"/>
    <tableColumn id="2" xr3:uid="{00000000-0010-0000-0100-000002000000}" name="Limite" dataDxfId="37" dataCellStyle="Vírgula"/>
    <tableColumn id="3" xr3:uid="{00000000-0010-0000-0100-000003000000}" name="FEC" dataDxfId="36" dataCellStyle="Vírgul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2"/>
  <sheetViews>
    <sheetView tabSelected="1" workbookViewId="0"/>
  </sheetViews>
  <sheetFormatPr defaultColWidth="0" defaultRowHeight="15" zeroHeight="1"/>
  <cols>
    <col min="1" max="12" width="8.7109375" style="1" customWidth="1"/>
    <col min="13" max="15" width="8.7109375" style="1" hidden="1" customWidth="1"/>
    <col min="16" max="16384" width="8.7109375" style="1" hidden="1"/>
  </cols>
  <sheetData>
    <row r="1" spans="13:15">
      <c r="M1" s="65"/>
      <c r="N1" s="65"/>
      <c r="O1" s="65"/>
    </row>
    <row r="2" spans="13:15">
      <c r="M2" s="65"/>
      <c r="N2" s="65"/>
      <c r="O2" s="65"/>
    </row>
    <row r="3" spans="13:15">
      <c r="M3" s="65"/>
      <c r="N3" s="65"/>
      <c r="O3" s="65"/>
    </row>
    <row r="4" spans="13:15">
      <c r="M4" s="65"/>
      <c r="N4" s="65"/>
      <c r="O4" s="65"/>
    </row>
    <row r="5" spans="13:15">
      <c r="M5" s="65"/>
      <c r="N5" s="65"/>
      <c r="O5" s="65"/>
    </row>
    <row r="6" spans="13:15">
      <c r="M6" s="65"/>
      <c r="N6" s="65"/>
      <c r="O6" s="65"/>
    </row>
    <row r="7" spans="13:15">
      <c r="M7" s="65"/>
      <c r="N7" s="65"/>
      <c r="O7" s="65"/>
    </row>
    <row r="8" spans="13:15">
      <c r="M8" s="65"/>
      <c r="N8" s="65"/>
      <c r="O8" s="65"/>
    </row>
    <row r="9" spans="13:15">
      <c r="M9" s="65"/>
      <c r="N9" s="65"/>
      <c r="O9" s="65"/>
    </row>
    <row r="10" spans="13:15">
      <c r="M10" s="65"/>
      <c r="N10" s="65"/>
      <c r="O10" s="65"/>
    </row>
    <row r="11" spans="13:15">
      <c r="M11" s="65"/>
      <c r="N11" s="65"/>
      <c r="O11" s="65"/>
    </row>
    <row r="12" spans="13:15">
      <c r="M12" s="65"/>
      <c r="N12" s="65"/>
      <c r="O12" s="65"/>
    </row>
    <row r="13" spans="13:15">
      <c r="M13" s="65"/>
      <c r="N13" s="65"/>
      <c r="O13" s="65"/>
    </row>
    <row r="14" spans="13:15">
      <c r="M14" s="65"/>
      <c r="N14" s="65"/>
      <c r="O14" s="65"/>
    </row>
    <row r="15" spans="13:15">
      <c r="M15" s="65"/>
      <c r="N15" s="65"/>
      <c r="O15" s="65"/>
    </row>
    <row r="16" spans="13:15">
      <c r="M16" s="65"/>
      <c r="N16" s="65"/>
      <c r="O16" s="65"/>
    </row>
    <row r="17" spans="13:15">
      <c r="M17" s="65"/>
      <c r="N17" s="65"/>
      <c r="O17" s="65"/>
    </row>
    <row r="18" spans="13:15">
      <c r="M18" s="65"/>
      <c r="N18" s="65"/>
      <c r="O18" s="65"/>
    </row>
    <row r="19" spans="13:15">
      <c r="M19" s="65"/>
      <c r="N19" s="65"/>
      <c r="O19" s="65"/>
    </row>
    <row r="20" spans="13:15">
      <c r="M20" s="65"/>
      <c r="N20" s="65"/>
      <c r="O20" s="65"/>
    </row>
    <row r="21" spans="13:15">
      <c r="M21" s="65"/>
      <c r="N21" s="65"/>
      <c r="O21" s="65"/>
    </row>
    <row r="22" spans="13:15">
      <c r="M22" s="65"/>
      <c r="N22" s="65"/>
      <c r="O22" s="65"/>
    </row>
    <row r="23" spans="13:15">
      <c r="M23" s="65"/>
      <c r="N23" s="65"/>
      <c r="O23" s="65"/>
    </row>
    <row r="24" spans="13:15">
      <c r="M24" s="65"/>
      <c r="N24" s="65"/>
      <c r="O24" s="65"/>
    </row>
    <row r="25" spans="13:15">
      <c r="M25" s="65"/>
      <c r="N25" s="65"/>
      <c r="O25" s="65"/>
    </row>
    <row r="26" spans="13:15">
      <c r="M26" s="65"/>
      <c r="N26" s="65"/>
      <c r="O26" s="65"/>
    </row>
    <row r="27" spans="13:15">
      <c r="M27" s="65"/>
      <c r="N27" s="65"/>
      <c r="O27" s="65"/>
    </row>
    <row r="28" spans="13:15">
      <c r="M28" s="65"/>
      <c r="N28" s="65"/>
      <c r="O28" s="65"/>
    </row>
    <row r="29" spans="13:15">
      <c r="M29" s="65"/>
      <c r="N29" s="65"/>
      <c r="O29" s="65"/>
    </row>
    <row r="30" spans="13:15">
      <c r="M30" s="65"/>
      <c r="N30" s="65"/>
      <c r="O30" s="65"/>
    </row>
    <row r="31" spans="13:15">
      <c r="M31" s="65"/>
      <c r="N31" s="65"/>
      <c r="O31" s="65"/>
    </row>
    <row r="32" spans="13:15">
      <c r="M32" s="65"/>
      <c r="N32" s="65"/>
      <c r="O32" s="65"/>
    </row>
    <row r="33" spans="1:15" hidden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</row>
    <row r="34" spans="1:15" hidden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</row>
    <row r="35" spans="1:15" hidden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</row>
    <row r="36" spans="1:15" hidden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</row>
    <row r="37" spans="1:15" hidden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</row>
    <row r="38" spans="1:15" hidden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</row>
    <row r="39" spans="1:15" hidden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</row>
    <row r="40" spans="1:15" hidden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</row>
    <row r="41" spans="1:15" hidden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</row>
    <row r="42" spans="1:15" hidden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</row>
  </sheetData>
  <pageMargins left="0.511811024" right="0.511811024" top="0.78740157499999996" bottom="0.78740157499999996" header="0.31496062000000002" footer="0.31496062000000002"/>
  <pageSetup paperSize="9" orientation="landscape" horizontalDpi="300" verticalDpi="300" r:id="rId1"/>
  <headerFooter>
    <oddFooter>&amp;R_x000D_&amp;1#&amp;"Calibri"&amp;10&amp;K000000 Classificação: Público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5:G43"/>
  <sheetViews>
    <sheetView showGridLines="0" zoomScale="70" zoomScaleNormal="70" workbookViewId="0">
      <selection activeCell="D22" sqref="D22"/>
    </sheetView>
  </sheetViews>
  <sheetFormatPr defaultColWidth="8.7109375" defaultRowHeight="15"/>
  <cols>
    <col min="1" max="1" width="9.85546875" customWidth="1"/>
    <col min="2" max="2" width="57.7109375" bestFit="1" customWidth="1"/>
    <col min="3" max="3" width="20.5703125" customWidth="1"/>
    <col min="4" max="4" width="24.140625" customWidth="1"/>
    <col min="5" max="5" width="20.140625" customWidth="1"/>
    <col min="6" max="6" width="19.28515625" customWidth="1"/>
    <col min="7" max="8" width="8.7109375" customWidth="1"/>
  </cols>
  <sheetData>
    <row r="5" spans="2:7">
      <c r="B5" s="294"/>
      <c r="C5" s="294"/>
      <c r="D5" s="294"/>
      <c r="E5" s="295"/>
      <c r="F5" s="295"/>
      <c r="G5" s="295"/>
    </row>
    <row r="6" spans="2:7">
      <c r="B6" s="295"/>
      <c r="C6" s="295"/>
      <c r="D6" s="295"/>
      <c r="E6" s="295"/>
      <c r="F6" s="295"/>
      <c r="G6" s="295"/>
    </row>
    <row r="7" spans="2:7" ht="19.5" customHeight="1">
      <c r="B7" s="295"/>
      <c r="C7" s="295"/>
      <c r="D7" s="295"/>
      <c r="E7" s="295"/>
      <c r="F7" s="295"/>
      <c r="G7" s="295"/>
    </row>
    <row r="8" spans="2:7" ht="21" customHeight="1">
      <c r="B8" s="41" t="s">
        <v>58</v>
      </c>
      <c r="C8" s="2"/>
      <c r="D8" s="2"/>
    </row>
    <row r="9" spans="2:7" ht="21" customHeight="1">
      <c r="B9" s="41"/>
      <c r="C9" s="2"/>
      <c r="D9" s="2"/>
    </row>
    <row r="10" spans="2:7" ht="21" customHeight="1">
      <c r="B10" s="310"/>
      <c r="C10" s="311" t="s">
        <v>76</v>
      </c>
      <c r="D10" s="312"/>
      <c r="E10" s="311" t="s">
        <v>287</v>
      </c>
      <c r="F10" s="313"/>
    </row>
    <row r="11" spans="2:7" ht="21" customHeight="1">
      <c r="B11" s="310"/>
      <c r="C11" s="199" t="s">
        <v>288</v>
      </c>
      <c r="D11" s="199" t="s">
        <v>289</v>
      </c>
      <c r="E11" s="199" t="s">
        <v>290</v>
      </c>
      <c r="F11" s="199" t="s">
        <v>291</v>
      </c>
    </row>
    <row r="12" spans="2:7" ht="24" customHeight="1">
      <c r="B12" s="47" t="s">
        <v>293</v>
      </c>
      <c r="C12" s="126">
        <v>3468393</v>
      </c>
      <c r="D12" s="126">
        <v>3445961</v>
      </c>
      <c r="E12" s="126">
        <v>6912460</v>
      </c>
      <c r="F12" s="126">
        <v>6549343</v>
      </c>
    </row>
    <row r="13" spans="2:7" ht="24" customHeight="1">
      <c r="B13" s="127" t="s">
        <v>294</v>
      </c>
      <c r="C13" s="128">
        <v>704850</v>
      </c>
      <c r="D13" s="128">
        <v>560170</v>
      </c>
      <c r="E13" s="128">
        <v>1405031</v>
      </c>
      <c r="F13" s="128">
        <v>1428702</v>
      </c>
    </row>
    <row r="14" spans="2:7" ht="24" customHeight="1">
      <c r="B14" s="47" t="s">
        <v>295</v>
      </c>
      <c r="C14" s="126">
        <v>572442</v>
      </c>
      <c r="D14" s="126">
        <v>692063</v>
      </c>
      <c r="E14" s="126">
        <v>1187245</v>
      </c>
      <c r="F14" s="126">
        <v>1255844</v>
      </c>
    </row>
    <row r="15" spans="2:7" ht="24" customHeight="1">
      <c r="B15" s="127" t="s">
        <v>249</v>
      </c>
      <c r="C15" s="128">
        <v>964240</v>
      </c>
      <c r="D15" s="128">
        <v>771160</v>
      </c>
      <c r="E15" s="128">
        <v>1667521</v>
      </c>
      <c r="F15" s="128">
        <v>1262422</v>
      </c>
    </row>
    <row r="16" spans="2:7" ht="24" customHeight="1">
      <c r="B16" s="47" t="s">
        <v>240</v>
      </c>
      <c r="C16" s="126">
        <v>321233</v>
      </c>
      <c r="D16" s="126">
        <v>370647</v>
      </c>
      <c r="E16" s="126">
        <v>656430</v>
      </c>
      <c r="F16" s="126">
        <v>674214</v>
      </c>
    </row>
    <row r="17" spans="2:7" ht="24" customHeight="1">
      <c r="B17" s="127" t="s">
        <v>241</v>
      </c>
      <c r="C17" s="128">
        <v>36645</v>
      </c>
      <c r="D17" s="128">
        <v>36700</v>
      </c>
      <c r="E17" s="128">
        <v>74772</v>
      </c>
      <c r="F17" s="128">
        <v>73850</v>
      </c>
    </row>
    <row r="18" spans="2:7" ht="24" customHeight="1">
      <c r="B18" s="47" t="s">
        <v>98</v>
      </c>
      <c r="C18" s="126">
        <v>157841</v>
      </c>
      <c r="D18" s="126">
        <v>151285</v>
      </c>
      <c r="E18" s="126">
        <v>260879</v>
      </c>
      <c r="F18" s="126">
        <v>304765</v>
      </c>
    </row>
    <row r="19" spans="2:7" ht="24" customHeight="1">
      <c r="B19" s="127" t="s">
        <v>242</v>
      </c>
      <c r="C19" s="128">
        <v>30826</v>
      </c>
      <c r="D19" s="128">
        <v>33047</v>
      </c>
      <c r="E19" s="128">
        <v>60059</v>
      </c>
      <c r="F19" s="128">
        <v>53299</v>
      </c>
    </row>
    <row r="20" spans="2:7" ht="24" customHeight="1">
      <c r="B20" s="47" t="s">
        <v>243</v>
      </c>
      <c r="C20" s="126">
        <v>456909</v>
      </c>
      <c r="D20" s="126">
        <v>393367</v>
      </c>
      <c r="E20" s="126">
        <v>924355</v>
      </c>
      <c r="F20" s="126">
        <v>773116</v>
      </c>
    </row>
    <row r="21" spans="2:7" ht="24" customHeight="1">
      <c r="B21" s="127" t="s">
        <v>244</v>
      </c>
      <c r="C21" s="128">
        <v>303263</v>
      </c>
      <c r="D21" s="128">
        <v>288020</v>
      </c>
      <c r="E21" s="128">
        <v>605929</v>
      </c>
      <c r="F21" s="128">
        <v>571929</v>
      </c>
    </row>
    <row r="22" spans="2:7" ht="24" customHeight="1">
      <c r="B22" s="47" t="s">
        <v>245</v>
      </c>
      <c r="C22" s="126">
        <v>132503</v>
      </c>
      <c r="D22" s="126">
        <v>1420370</v>
      </c>
      <c r="E22" s="126">
        <v>246039</v>
      </c>
      <c r="F22" s="126">
        <v>1540635</v>
      </c>
    </row>
    <row r="23" spans="2:7" ht="24" customHeight="1">
      <c r="B23" s="127" t="s">
        <v>99</v>
      </c>
      <c r="C23" s="128">
        <v>-335</v>
      </c>
      <c r="D23" s="128" t="s">
        <v>101</v>
      </c>
      <c r="E23" s="128">
        <v>45791</v>
      </c>
      <c r="F23" s="128" t="s">
        <v>101</v>
      </c>
    </row>
    <row r="24" spans="2:7" ht="24" customHeight="1">
      <c r="B24" s="47" t="s">
        <v>246</v>
      </c>
      <c r="C24" s="126">
        <v>21266</v>
      </c>
      <c r="D24" s="126">
        <v>90366</v>
      </c>
      <c r="E24" s="126">
        <v>29192</v>
      </c>
      <c r="F24" s="126">
        <v>133458</v>
      </c>
    </row>
    <row r="25" spans="2:7" ht="24" customHeight="1">
      <c r="B25" s="127" t="s">
        <v>296</v>
      </c>
      <c r="C25" s="128" t="s">
        <v>101</v>
      </c>
      <c r="D25" s="128">
        <v>171774</v>
      </c>
      <c r="E25" s="128" t="s">
        <v>101</v>
      </c>
      <c r="F25" s="128">
        <v>171774</v>
      </c>
    </row>
    <row r="26" spans="2:7" ht="24" customHeight="1">
      <c r="B26" s="47" t="s">
        <v>265</v>
      </c>
      <c r="C26" s="126" t="s">
        <v>101</v>
      </c>
      <c r="D26" s="126">
        <v>-6644</v>
      </c>
      <c r="E26" s="126">
        <v>-30487</v>
      </c>
      <c r="F26" s="126">
        <v>-6644</v>
      </c>
    </row>
    <row r="27" spans="2:7" ht="27.75" customHeight="1">
      <c r="B27" s="127" t="s">
        <v>247</v>
      </c>
      <c r="C27" s="128">
        <v>143051</v>
      </c>
      <c r="D27" s="128">
        <v>65888</v>
      </c>
      <c r="E27" s="128">
        <v>208584</v>
      </c>
      <c r="F27" s="128">
        <v>96439</v>
      </c>
    </row>
    <row r="28" spans="2:7" ht="25.5" customHeight="1" thickBot="1">
      <c r="B28" s="48" t="s">
        <v>45</v>
      </c>
      <c r="C28" s="129">
        <f>SUM(C12:C27)</f>
        <v>7313127</v>
      </c>
      <c r="D28" s="129">
        <f>SUM(D12:D27)</f>
        <v>8484174</v>
      </c>
      <c r="E28" s="129">
        <f>SUM(E12:E27)</f>
        <v>14253800</v>
      </c>
      <c r="F28" s="129">
        <f>SUM(F12:F27)</f>
        <v>14883146</v>
      </c>
    </row>
    <row r="29" spans="2:7" ht="15.75" thickTop="1">
      <c r="B29" s="169"/>
      <c r="C29" s="24"/>
    </row>
    <row r="30" spans="2:7">
      <c r="C30" s="240">
        <f>'4. DRE'!C18+'4. DRE'!C26+C28</f>
        <v>0</v>
      </c>
      <c r="D30" s="240">
        <f>'4. DRE'!D18+'4. DRE'!D26+D28</f>
        <v>0</v>
      </c>
      <c r="E30" s="240">
        <f>'4. DRE'!E18+'4. DRE'!E26+E28</f>
        <v>0</v>
      </c>
      <c r="F30" s="240">
        <f>'4. DRE'!F18+'4. DRE'!F26+F28</f>
        <v>0</v>
      </c>
      <c r="G30" s="215"/>
    </row>
    <row r="31" spans="2:7">
      <c r="C31" s="24"/>
      <c r="D31" s="24"/>
    </row>
    <row r="32" spans="2:7">
      <c r="C32" s="24"/>
      <c r="D32" s="24"/>
    </row>
    <row r="33" spans="3:4">
      <c r="C33" s="24"/>
      <c r="D33" s="24"/>
    </row>
    <row r="34" spans="3:4">
      <c r="C34" s="24"/>
      <c r="D34" s="24"/>
    </row>
    <row r="35" spans="3:4">
      <c r="C35" s="24"/>
      <c r="D35" s="24"/>
    </row>
    <row r="36" spans="3:4">
      <c r="C36" s="24"/>
      <c r="D36" s="24"/>
    </row>
    <row r="37" spans="3:4">
      <c r="C37" s="24"/>
      <c r="D37" s="24"/>
    </row>
    <row r="38" spans="3:4">
      <c r="C38" s="24"/>
      <c r="D38" s="24"/>
    </row>
    <row r="39" spans="3:4">
      <c r="C39" s="24"/>
      <c r="D39" s="24"/>
    </row>
    <row r="40" spans="3:4">
      <c r="C40" s="24"/>
      <c r="D40" s="24"/>
    </row>
    <row r="41" spans="3:4">
      <c r="C41" s="24"/>
      <c r="D41" s="24"/>
    </row>
    <row r="42" spans="3:4">
      <c r="C42" s="24"/>
      <c r="D42" s="24"/>
    </row>
    <row r="43" spans="3:4">
      <c r="C43" s="24"/>
      <c r="D43" s="24"/>
    </row>
  </sheetData>
  <mergeCells count="4">
    <mergeCell ref="B5:G7"/>
    <mergeCell ref="B10:B11"/>
    <mergeCell ref="C10:D10"/>
    <mergeCell ref="E10:F10"/>
  </mergeCells>
  <conditionalFormatting sqref="C30:F30">
    <cfRule type="cellIs" dxfId="34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G39"/>
  <sheetViews>
    <sheetView showGridLines="0" workbookViewId="0">
      <selection activeCell="G17" sqref="G17"/>
    </sheetView>
  </sheetViews>
  <sheetFormatPr defaultColWidth="8.7109375" defaultRowHeight="15" customHeight="1"/>
  <cols>
    <col min="1" max="1" width="9.85546875" customWidth="1"/>
    <col min="2" max="2" width="57.7109375" bestFit="1" customWidth="1"/>
    <col min="3" max="3" width="20.5703125" customWidth="1"/>
    <col min="4" max="4" width="24.140625" customWidth="1"/>
    <col min="5" max="5" width="21.7109375" customWidth="1"/>
    <col min="6" max="6" width="19.28515625" customWidth="1"/>
    <col min="7" max="8" width="8.7109375" customWidth="1"/>
  </cols>
  <sheetData>
    <row r="5" spans="2:7">
      <c r="B5" s="294"/>
      <c r="C5" s="294"/>
      <c r="D5" s="294"/>
      <c r="E5" s="295"/>
      <c r="F5" s="295"/>
      <c r="G5" s="295"/>
    </row>
    <row r="6" spans="2:7">
      <c r="B6" s="295"/>
      <c r="C6" s="295"/>
      <c r="D6" s="295"/>
      <c r="E6" s="295"/>
      <c r="F6" s="295"/>
      <c r="G6" s="295"/>
    </row>
    <row r="7" spans="2:7" ht="7.5" customHeight="1">
      <c r="B7" s="295"/>
      <c r="C7" s="295"/>
      <c r="D7" s="295"/>
      <c r="E7" s="295"/>
      <c r="F7" s="295"/>
      <c r="G7" s="295"/>
    </row>
    <row r="8" spans="2:7" ht="21" customHeight="1">
      <c r="B8" s="41" t="s">
        <v>58</v>
      </c>
      <c r="C8" s="2"/>
      <c r="D8" s="2"/>
    </row>
    <row r="9" spans="2:7" ht="17.25" customHeight="1">
      <c r="B9" s="41"/>
      <c r="C9" s="2"/>
      <c r="D9" s="2"/>
    </row>
    <row r="10" spans="2:7" ht="21" customHeight="1">
      <c r="B10" s="310"/>
      <c r="C10" s="311" t="s">
        <v>76</v>
      </c>
      <c r="D10" s="312"/>
      <c r="E10" s="311" t="s">
        <v>287</v>
      </c>
      <c r="F10" s="313"/>
    </row>
    <row r="11" spans="2:7" ht="21" customHeight="1">
      <c r="B11" s="310"/>
      <c r="C11" s="199" t="s">
        <v>288</v>
      </c>
      <c r="D11" s="199" t="s">
        <v>289</v>
      </c>
      <c r="E11" s="199" t="s">
        <v>290</v>
      </c>
      <c r="F11" s="199" t="s">
        <v>291</v>
      </c>
    </row>
    <row r="12" spans="2:7" ht="24" customHeight="1">
      <c r="B12" s="81" t="s">
        <v>60</v>
      </c>
      <c r="C12" s="82">
        <v>310711</v>
      </c>
      <c r="D12" s="82">
        <v>409856</v>
      </c>
      <c r="E12" s="82">
        <v>572886</v>
      </c>
      <c r="F12" s="82">
        <v>803911</v>
      </c>
    </row>
    <row r="13" spans="2:7" ht="24" customHeight="1">
      <c r="B13" s="81" t="s">
        <v>61</v>
      </c>
      <c r="C13" s="82">
        <v>228692</v>
      </c>
      <c r="D13" s="82">
        <v>221471</v>
      </c>
      <c r="E13" s="82">
        <v>454940</v>
      </c>
      <c r="F13" s="82">
        <v>436189</v>
      </c>
    </row>
    <row r="14" spans="2:7" ht="24" customHeight="1">
      <c r="B14" s="81" t="s">
        <v>62</v>
      </c>
      <c r="C14" s="82">
        <v>89918</v>
      </c>
      <c r="D14" s="82">
        <v>89298</v>
      </c>
      <c r="E14" s="82">
        <v>179835</v>
      </c>
      <c r="F14" s="82">
        <v>178596</v>
      </c>
    </row>
    <row r="15" spans="2:7" ht="24" customHeight="1">
      <c r="B15" s="81" t="s">
        <v>63</v>
      </c>
      <c r="C15" s="82">
        <v>141020</v>
      </c>
      <c r="D15" s="82">
        <v>136051</v>
      </c>
      <c r="E15" s="82">
        <v>251339</v>
      </c>
      <c r="F15" s="82">
        <v>229815</v>
      </c>
    </row>
    <row r="16" spans="2:7" ht="24" customHeight="1">
      <c r="B16" s="81" t="s">
        <v>64</v>
      </c>
      <c r="C16" s="82">
        <v>127895</v>
      </c>
      <c r="D16" s="82">
        <v>151413</v>
      </c>
      <c r="E16" s="82">
        <v>255789</v>
      </c>
      <c r="F16" s="82">
        <v>302827</v>
      </c>
    </row>
    <row r="17" spans="2:6" ht="24" customHeight="1">
      <c r="B17" s="81" t="s">
        <v>65</v>
      </c>
      <c r="C17" s="82">
        <v>127295</v>
      </c>
      <c r="D17" s="82">
        <v>126663</v>
      </c>
      <c r="E17" s="82">
        <v>252724</v>
      </c>
      <c r="F17" s="82">
        <v>236746</v>
      </c>
    </row>
    <row r="18" spans="2:6" ht="24" customHeight="1">
      <c r="B18" s="81" t="s">
        <v>66</v>
      </c>
      <c r="C18" s="82">
        <v>980749</v>
      </c>
      <c r="D18" s="82">
        <v>828069</v>
      </c>
      <c r="E18" s="82">
        <v>1918018</v>
      </c>
      <c r="F18" s="82">
        <v>1453702</v>
      </c>
    </row>
    <row r="19" spans="2:6" ht="24" customHeight="1">
      <c r="B19" s="81" t="s">
        <v>67</v>
      </c>
      <c r="C19" s="82">
        <v>1265440</v>
      </c>
      <c r="D19" s="82">
        <v>1302375</v>
      </c>
      <c r="E19" s="82">
        <v>2491099</v>
      </c>
      <c r="F19" s="82">
        <v>2533315</v>
      </c>
    </row>
    <row r="20" spans="2:6" ht="24" customHeight="1">
      <c r="B20" s="81" t="s">
        <v>68</v>
      </c>
      <c r="C20" s="82">
        <v>491669</v>
      </c>
      <c r="D20" s="82">
        <v>472641</v>
      </c>
      <c r="E20" s="82">
        <v>1110401</v>
      </c>
      <c r="F20" s="82">
        <v>926230</v>
      </c>
    </row>
    <row r="21" spans="2:6" ht="24" customHeight="1">
      <c r="B21" s="81" t="s">
        <v>69</v>
      </c>
      <c r="C21" s="82">
        <v>-294996</v>
      </c>
      <c r="D21" s="82">
        <v>-291876</v>
      </c>
      <c r="E21" s="82">
        <v>-574571</v>
      </c>
      <c r="F21" s="82">
        <v>-551988</v>
      </c>
    </row>
    <row r="22" spans="2:6" ht="24" customHeight="1" thickBot="1">
      <c r="B22" s="83" t="s">
        <v>70</v>
      </c>
      <c r="C22" s="84">
        <v>3468393</v>
      </c>
      <c r="D22" s="85">
        <v>3445961</v>
      </c>
      <c r="E22" s="85">
        <v>6912460</v>
      </c>
      <c r="F22" s="85">
        <v>6549343</v>
      </c>
    </row>
    <row r="23" spans="2:6" ht="15.75" thickTop="1">
      <c r="C23" s="240">
        <f>SUM(C12:C21)-C22</f>
        <v>0</v>
      </c>
      <c r="D23" s="240">
        <f t="shared" ref="D23:F23" si="0">SUM(D12:D21)-D22</f>
        <v>0</v>
      </c>
      <c r="E23" s="240">
        <f t="shared" si="0"/>
        <v>0</v>
      </c>
      <c r="F23" s="240">
        <f t="shared" si="0"/>
        <v>0</v>
      </c>
    </row>
    <row r="26" spans="2:6">
      <c r="C26" s="36"/>
      <c r="D26" s="36"/>
    </row>
    <row r="27" spans="2:6">
      <c r="C27" s="24"/>
      <c r="D27" s="24"/>
    </row>
    <row r="28" spans="2:6">
      <c r="C28" s="24"/>
      <c r="D28" s="24"/>
    </row>
    <row r="29" spans="2:6">
      <c r="C29" s="24"/>
      <c r="D29" s="24"/>
    </row>
    <row r="30" spans="2:6">
      <c r="C30" s="24"/>
      <c r="D30" s="24"/>
    </row>
    <row r="31" spans="2:6">
      <c r="C31" s="24"/>
      <c r="D31" s="24"/>
    </row>
    <row r="32" spans="2:6">
      <c r="C32" s="24"/>
      <c r="D32" s="24"/>
    </row>
    <row r="33" spans="3:4">
      <c r="C33" s="24"/>
      <c r="D33" s="24"/>
    </row>
    <row r="34" spans="3:4">
      <c r="C34" s="24"/>
      <c r="D34" s="24"/>
    </row>
    <row r="35" spans="3:4">
      <c r="C35" s="24"/>
      <c r="D35" s="24"/>
    </row>
    <row r="36" spans="3:4">
      <c r="C36" s="24"/>
      <c r="D36" s="24"/>
    </row>
    <row r="37" spans="3:4">
      <c r="C37" s="24"/>
      <c r="D37" s="24"/>
    </row>
    <row r="38" spans="3:4">
      <c r="C38" s="24"/>
      <c r="D38" s="24"/>
    </row>
    <row r="39" spans="3:4">
      <c r="C39" s="24"/>
      <c r="D39" s="24"/>
    </row>
  </sheetData>
  <mergeCells count="4">
    <mergeCell ref="B5:G7"/>
    <mergeCell ref="B10:B11"/>
    <mergeCell ref="C10:D10"/>
    <mergeCell ref="E10:F10"/>
  </mergeCells>
  <conditionalFormatting sqref="B12:D22">
    <cfRule type="expression" dxfId="33" priority="4">
      <formula>MOD(ROW(),2)=0</formula>
    </cfRule>
  </conditionalFormatting>
  <conditionalFormatting sqref="E12:E22">
    <cfRule type="expression" dxfId="32" priority="3">
      <formula>MOD(ROW(),2)=0</formula>
    </cfRule>
  </conditionalFormatting>
  <conditionalFormatting sqref="F12:F22">
    <cfRule type="expression" dxfId="31" priority="2">
      <formula>MOD(ROW(),2)=0</formula>
    </cfRule>
  </conditionalFormatting>
  <conditionalFormatting sqref="C23:F23">
    <cfRule type="cellIs" dxfId="30" priority="1" operator="notEqual">
      <formula>0</formula>
    </cfRule>
  </conditionalFormatting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6:J35"/>
  <sheetViews>
    <sheetView showGridLines="0" zoomScaleNormal="100" workbookViewId="0">
      <selection activeCell="H37" sqref="H37"/>
    </sheetView>
  </sheetViews>
  <sheetFormatPr defaultColWidth="8.7109375" defaultRowHeight="15"/>
  <cols>
    <col min="1" max="1" width="9.85546875" customWidth="1"/>
    <col min="2" max="2" width="54.7109375" customWidth="1"/>
    <col min="3" max="5" width="16.140625" customWidth="1"/>
    <col min="6" max="6" width="14.7109375" customWidth="1"/>
    <col min="7" max="7" width="14" customWidth="1"/>
    <col min="8" max="8" width="17.5703125" customWidth="1"/>
    <col min="9" max="9" width="12.140625" customWidth="1"/>
  </cols>
  <sheetData>
    <row r="6" spans="2:10" ht="27.95" customHeight="1">
      <c r="B6" s="45"/>
      <c r="C6" s="45"/>
      <c r="D6" s="45"/>
      <c r="E6" s="45"/>
      <c r="F6" s="45"/>
      <c r="G6" s="14"/>
      <c r="H6" s="14"/>
    </row>
    <row r="7" spans="2:10" ht="23.45" customHeight="1">
      <c r="F7" s="44"/>
    </row>
    <row r="8" spans="2:10" ht="25.5">
      <c r="B8" s="200" t="s">
        <v>297</v>
      </c>
      <c r="C8" s="201" t="s">
        <v>144</v>
      </c>
      <c r="D8" s="201" t="s">
        <v>145</v>
      </c>
      <c r="E8" s="201" t="s">
        <v>298</v>
      </c>
      <c r="F8" s="201" t="s">
        <v>146</v>
      </c>
      <c r="G8" s="201" t="s">
        <v>299</v>
      </c>
      <c r="H8" s="201" t="s">
        <v>45</v>
      </c>
    </row>
    <row r="9" spans="2:10">
      <c r="B9" s="203" t="s">
        <v>300</v>
      </c>
      <c r="C9" s="202">
        <v>362695</v>
      </c>
      <c r="D9" s="202">
        <v>99390</v>
      </c>
      <c r="E9" s="202">
        <v>213386</v>
      </c>
      <c r="F9" s="202">
        <v>365437</v>
      </c>
      <c r="G9" s="202">
        <v>204474</v>
      </c>
      <c r="H9" s="202">
        <v>1245382</v>
      </c>
      <c r="I9" s="170"/>
      <c r="J9" s="170"/>
    </row>
    <row r="10" spans="2:10">
      <c r="B10" s="244" t="s">
        <v>301</v>
      </c>
      <c r="C10" s="245">
        <v>79933</v>
      </c>
      <c r="D10" s="245">
        <v>35403</v>
      </c>
      <c r="E10" s="245">
        <v>121145</v>
      </c>
      <c r="F10" s="245">
        <v>137575</v>
      </c>
      <c r="G10" s="245">
        <v>-3957</v>
      </c>
      <c r="H10" s="245">
        <v>370099</v>
      </c>
      <c r="J10" s="172"/>
    </row>
    <row r="11" spans="2:10">
      <c r="B11" s="203" t="s">
        <v>302</v>
      </c>
      <c r="C11" s="202">
        <v>-10055</v>
      </c>
      <c r="D11" s="202">
        <v>1359</v>
      </c>
      <c r="E11" s="202">
        <v>-28664</v>
      </c>
      <c r="F11" s="202">
        <v>-11565</v>
      </c>
      <c r="G11" s="202">
        <v>9115</v>
      </c>
      <c r="H11" s="202">
        <v>-39810</v>
      </c>
      <c r="I11" s="24"/>
      <c r="J11" s="172"/>
    </row>
    <row r="12" spans="2:10">
      <c r="B12" s="244" t="s">
        <v>244</v>
      </c>
      <c r="C12" s="245">
        <v>80078</v>
      </c>
      <c r="D12" s="245">
        <v>-121</v>
      </c>
      <c r="E12" s="245">
        <v>3</v>
      </c>
      <c r="F12" s="245">
        <v>196873</v>
      </c>
      <c r="G12" s="245">
        <v>26430</v>
      </c>
      <c r="H12" s="245">
        <v>303263</v>
      </c>
    </row>
    <row r="13" spans="2:10">
      <c r="B13" s="204" t="s">
        <v>305</v>
      </c>
      <c r="C13" s="205">
        <v>512651</v>
      </c>
      <c r="D13" s="206">
        <v>136031</v>
      </c>
      <c r="E13" s="206">
        <v>305870</v>
      </c>
      <c r="F13" s="206">
        <v>688320</v>
      </c>
      <c r="G13" s="206">
        <v>236062</v>
      </c>
      <c r="H13" s="206">
        <v>1878934</v>
      </c>
    </row>
    <row r="14" spans="2:10">
      <c r="B14" s="244" t="s">
        <v>303</v>
      </c>
      <c r="C14" s="245"/>
      <c r="D14" s="245"/>
      <c r="E14" s="245"/>
      <c r="F14" s="245"/>
      <c r="G14" s="245"/>
      <c r="H14" s="245"/>
    </row>
    <row r="15" spans="2:10">
      <c r="B15" s="203" t="s">
        <v>304</v>
      </c>
      <c r="C15" s="202" t="s">
        <v>101</v>
      </c>
      <c r="D15" s="202" t="s">
        <v>101</v>
      </c>
      <c r="E15" s="202" t="s">
        <v>101</v>
      </c>
      <c r="F15" s="202" t="s">
        <v>101</v>
      </c>
      <c r="G15" s="202">
        <v>-699</v>
      </c>
      <c r="H15" s="202">
        <v>-699</v>
      </c>
    </row>
    <row r="16" spans="2:10" ht="15.75" thickBot="1">
      <c r="B16" s="246" t="s">
        <v>306</v>
      </c>
      <c r="C16" s="247">
        <v>512651</v>
      </c>
      <c r="D16" s="247">
        <v>136031</v>
      </c>
      <c r="E16" s="247">
        <v>305870</v>
      </c>
      <c r="F16" s="247">
        <v>688320</v>
      </c>
      <c r="G16" s="247">
        <v>235363</v>
      </c>
      <c r="H16" s="247">
        <v>1878235</v>
      </c>
    </row>
    <row r="17" spans="2:8" ht="15.75" thickTop="1">
      <c r="B17" s="242"/>
      <c r="C17" s="240">
        <f>SUM(C9:C12)-C13</f>
        <v>0</v>
      </c>
      <c r="D17" s="240">
        <f t="shared" ref="D17:H17" si="0">SUM(D9:D12)-D13</f>
        <v>0</v>
      </c>
      <c r="E17" s="240">
        <f t="shared" si="0"/>
        <v>0</v>
      </c>
      <c r="F17" s="240">
        <f t="shared" si="0"/>
        <v>0</v>
      </c>
      <c r="G17" s="240">
        <f t="shared" si="0"/>
        <v>0</v>
      </c>
      <c r="H17" s="240">
        <f t="shared" si="0"/>
        <v>0</v>
      </c>
    </row>
    <row r="18" spans="2:8">
      <c r="B18" s="242"/>
      <c r="C18" s="240">
        <f>SUM(C13:C15)-C16</f>
        <v>0</v>
      </c>
      <c r="D18" s="240">
        <f t="shared" ref="D18:H18" si="1">SUM(D13:D15)-D16</f>
        <v>0</v>
      </c>
      <c r="E18" s="240">
        <f t="shared" si="1"/>
        <v>0</v>
      </c>
      <c r="F18" s="240">
        <f t="shared" si="1"/>
        <v>0</v>
      </c>
      <c r="G18" s="240">
        <f t="shared" si="1"/>
        <v>0</v>
      </c>
      <c r="H18" s="240">
        <f t="shared" si="1"/>
        <v>0</v>
      </c>
    </row>
    <row r="19" spans="2:8">
      <c r="B19" s="242"/>
      <c r="C19" s="243"/>
      <c r="D19" s="243"/>
      <c r="E19" s="243"/>
      <c r="F19" s="243"/>
      <c r="G19" s="243"/>
      <c r="H19" s="243"/>
    </row>
    <row r="20" spans="2:8" ht="32.25" customHeight="1">
      <c r="B20" s="200" t="s">
        <v>307</v>
      </c>
      <c r="C20" s="201" t="s">
        <v>144</v>
      </c>
      <c r="D20" s="201" t="s">
        <v>145</v>
      </c>
      <c r="E20" s="201" t="s">
        <v>298</v>
      </c>
      <c r="F20" s="201" t="s">
        <v>146</v>
      </c>
      <c r="G20" s="201" t="s">
        <v>299</v>
      </c>
      <c r="H20" s="201" t="s">
        <v>45</v>
      </c>
    </row>
    <row r="21" spans="2:8" ht="17.25" customHeight="1">
      <c r="B21" s="203" t="s">
        <v>300</v>
      </c>
      <c r="C21" s="202">
        <v>148733</v>
      </c>
      <c r="D21" s="202">
        <v>8567</v>
      </c>
      <c r="E21" s="202">
        <v>153703</v>
      </c>
      <c r="F21" s="202">
        <v>-900279</v>
      </c>
      <c r="G21" s="202">
        <v>639152</v>
      </c>
      <c r="H21" s="202">
        <v>49876</v>
      </c>
    </row>
    <row r="22" spans="2:8" ht="17.25" customHeight="1">
      <c r="B22" s="203" t="s">
        <v>301</v>
      </c>
      <c r="C22" s="202">
        <v>32704</v>
      </c>
      <c r="D22" s="202">
        <v>-18803</v>
      </c>
      <c r="E22" s="202">
        <v>68982</v>
      </c>
      <c r="F22" s="202">
        <v>-524405</v>
      </c>
      <c r="G22" s="202">
        <v>-413629</v>
      </c>
      <c r="H22" s="202">
        <v>-855151</v>
      </c>
    </row>
    <row r="23" spans="2:8">
      <c r="B23" s="203" t="s">
        <v>302</v>
      </c>
      <c r="C23" s="202">
        <v>200088</v>
      </c>
      <c r="D23" s="202">
        <v>122465</v>
      </c>
      <c r="E23" s="202">
        <v>-4441</v>
      </c>
      <c r="F23" s="202">
        <v>332388</v>
      </c>
      <c r="G23" s="202">
        <v>220449</v>
      </c>
      <c r="H23" s="202">
        <v>870949</v>
      </c>
    </row>
    <row r="24" spans="2:8">
      <c r="B24" s="203" t="s">
        <v>244</v>
      </c>
      <c r="C24" s="202">
        <v>82301</v>
      </c>
      <c r="D24" s="202">
        <v>1</v>
      </c>
      <c r="E24" s="202">
        <v>3</v>
      </c>
      <c r="F24" s="202">
        <v>178881</v>
      </c>
      <c r="G24" s="202">
        <v>26834</v>
      </c>
      <c r="H24" s="202">
        <v>288020</v>
      </c>
    </row>
    <row r="25" spans="2:8" s="162" customFormat="1">
      <c r="B25" s="204" t="s">
        <v>305</v>
      </c>
      <c r="C25" s="205">
        <v>463826</v>
      </c>
      <c r="D25" s="206">
        <v>112230</v>
      </c>
      <c r="E25" s="206">
        <v>218247</v>
      </c>
      <c r="F25" s="206">
        <v>-913415</v>
      </c>
      <c r="G25" s="206">
        <v>472806</v>
      </c>
      <c r="H25" s="206">
        <v>353694</v>
      </c>
    </row>
    <row r="26" spans="2:8">
      <c r="B26" s="203" t="s">
        <v>303</v>
      </c>
      <c r="C26" s="202"/>
      <c r="D26" s="202"/>
      <c r="E26" s="202"/>
      <c r="F26" s="202"/>
      <c r="G26" s="202"/>
      <c r="H26" s="202"/>
    </row>
    <row r="27" spans="2:8">
      <c r="B27" s="203" t="s">
        <v>304</v>
      </c>
      <c r="C27" s="202" t="s">
        <v>101</v>
      </c>
      <c r="D27" s="202" t="s">
        <v>101</v>
      </c>
      <c r="E27" s="202" t="s">
        <v>101</v>
      </c>
      <c r="F27" s="202" t="s">
        <v>101</v>
      </c>
      <c r="G27" s="202">
        <v>-356</v>
      </c>
      <c r="H27" s="202">
        <v>-356</v>
      </c>
    </row>
    <row r="28" spans="2:8">
      <c r="B28" s="203" t="s">
        <v>265</v>
      </c>
      <c r="C28" s="202" t="s">
        <v>101</v>
      </c>
      <c r="D28" s="202" t="s">
        <v>101</v>
      </c>
      <c r="E28" s="202" t="s">
        <v>101</v>
      </c>
      <c r="F28" s="202" t="s">
        <v>101</v>
      </c>
      <c r="G28" s="202">
        <v>-60000</v>
      </c>
      <c r="H28" s="202">
        <v>-60000</v>
      </c>
    </row>
    <row r="29" spans="2:8">
      <c r="B29" s="203" t="s">
        <v>308</v>
      </c>
      <c r="C29" s="202" t="s">
        <v>101</v>
      </c>
      <c r="D29" s="202" t="s">
        <v>101</v>
      </c>
      <c r="E29" s="202" t="s">
        <v>101</v>
      </c>
      <c r="F29" s="202">
        <v>1660356</v>
      </c>
      <c r="G29" s="202" t="s">
        <v>101</v>
      </c>
      <c r="H29" s="202">
        <v>1660356</v>
      </c>
    </row>
    <row r="30" spans="2:8">
      <c r="B30" s="203" t="s">
        <v>309</v>
      </c>
      <c r="C30" s="202">
        <v>171770</v>
      </c>
      <c r="D30" s="202" t="s">
        <v>101</v>
      </c>
      <c r="E30" s="202" t="s">
        <v>101</v>
      </c>
      <c r="F30" s="202" t="s">
        <v>101</v>
      </c>
      <c r="G30" s="202" t="s">
        <v>101</v>
      </c>
      <c r="H30" s="202">
        <v>171770</v>
      </c>
    </row>
    <row r="31" spans="2:8">
      <c r="B31" s="203" t="s">
        <v>310</v>
      </c>
      <c r="C31" s="202" t="s">
        <v>101</v>
      </c>
      <c r="D31" s="202" t="s">
        <v>101</v>
      </c>
      <c r="E31" s="202" t="s">
        <v>101</v>
      </c>
      <c r="F31" s="202">
        <v>-145493</v>
      </c>
      <c r="G31" s="202" t="s">
        <v>101</v>
      </c>
      <c r="H31" s="202">
        <v>-145493</v>
      </c>
    </row>
    <row r="32" spans="2:8">
      <c r="B32" s="203" t="s">
        <v>311</v>
      </c>
      <c r="C32" s="202" t="s">
        <v>101</v>
      </c>
      <c r="D32" s="202" t="s">
        <v>101</v>
      </c>
      <c r="E32" s="202" t="s">
        <v>101</v>
      </c>
      <c r="F32" s="202" t="s">
        <v>101</v>
      </c>
      <c r="G32" s="202">
        <v>-170916</v>
      </c>
      <c r="H32" s="202">
        <v>-170916</v>
      </c>
    </row>
    <row r="33" spans="2:8" s="162" customFormat="1" ht="15.75" thickBot="1">
      <c r="B33" s="207" t="s">
        <v>306</v>
      </c>
      <c r="C33" s="208">
        <v>635596</v>
      </c>
      <c r="D33" s="208">
        <v>112230</v>
      </c>
      <c r="E33" s="208">
        <v>218247</v>
      </c>
      <c r="F33" s="208">
        <v>601448</v>
      </c>
      <c r="G33" s="208">
        <v>241534</v>
      </c>
      <c r="H33" s="208">
        <v>1809055</v>
      </c>
    </row>
    <row r="34" spans="2:8" ht="15.75" thickTop="1">
      <c r="C34" s="240">
        <f>SUM(C21:C24)-C25</f>
        <v>0</v>
      </c>
      <c r="D34" s="240">
        <f t="shared" ref="D34:G34" si="2">SUM(D21:D24)-D25</f>
        <v>0</v>
      </c>
      <c r="E34" s="240">
        <f t="shared" si="2"/>
        <v>0</v>
      </c>
      <c r="F34" s="240">
        <f t="shared" si="2"/>
        <v>0</v>
      </c>
      <c r="G34" s="240">
        <f t="shared" si="2"/>
        <v>0</v>
      </c>
      <c r="H34" s="240">
        <f>SUM(H21:H24)-H25</f>
        <v>0</v>
      </c>
    </row>
    <row r="35" spans="2:8">
      <c r="C35" s="240">
        <f>SUM(C25:C32)-C33</f>
        <v>0</v>
      </c>
      <c r="D35" s="240">
        <f t="shared" ref="D35:G35" si="3">SUM(D25:D32)-D33</f>
        <v>0</v>
      </c>
      <c r="E35" s="240">
        <f t="shared" si="3"/>
        <v>0</v>
      </c>
      <c r="F35" s="240">
        <f t="shared" si="3"/>
        <v>0</v>
      </c>
      <c r="G35" s="240">
        <f t="shared" si="3"/>
        <v>0</v>
      </c>
      <c r="H35" s="240">
        <f>SUM(H25:H32)-H33</f>
        <v>0</v>
      </c>
    </row>
  </sheetData>
  <conditionalFormatting sqref="C21:H33">
    <cfRule type="expression" dxfId="29" priority="4">
      <formula>MOD(ROW(),2)=0</formula>
    </cfRule>
  </conditionalFormatting>
  <conditionalFormatting sqref="B21:B33">
    <cfRule type="expression" dxfId="28" priority="3">
      <formula>MOD(ROW(),2)=0</formula>
    </cfRule>
  </conditionalFormatting>
  <conditionalFormatting sqref="C17:H18">
    <cfRule type="cellIs" dxfId="27" priority="2" operator="notEqual">
      <formula>0</formula>
    </cfRule>
  </conditionalFormatting>
  <conditionalFormatting sqref="C34:H35">
    <cfRule type="cellIs" dxfId="26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4:F42"/>
  <sheetViews>
    <sheetView showGridLines="0" zoomScale="85" zoomScaleNormal="85" workbookViewId="0">
      <selection activeCell="F43" sqref="F43"/>
    </sheetView>
  </sheetViews>
  <sheetFormatPr defaultColWidth="2.7109375" defaultRowHeight="15"/>
  <cols>
    <col min="1" max="1" width="9.85546875" customWidth="1"/>
    <col min="2" max="2" width="61.5703125" bestFit="1" customWidth="1"/>
    <col min="3" max="3" width="19.140625" customWidth="1"/>
    <col min="4" max="4" width="21.85546875" customWidth="1"/>
    <col min="5" max="6" width="19.28515625" bestFit="1" customWidth="1"/>
  </cols>
  <sheetData>
    <row r="4" spans="2:6">
      <c r="B4" s="314"/>
      <c r="C4" s="315"/>
      <c r="D4" s="315"/>
      <c r="E4" s="315"/>
    </row>
    <row r="5" spans="2:6">
      <c r="B5" s="315"/>
      <c r="C5" s="315"/>
      <c r="D5" s="315"/>
      <c r="E5" s="315"/>
    </row>
    <row r="6" spans="2:6" ht="21.95" customHeight="1">
      <c r="B6" s="315"/>
      <c r="C6" s="315"/>
      <c r="D6" s="315"/>
      <c r="E6" s="315"/>
    </row>
    <row r="7" spans="2:6" ht="21.6" customHeight="1">
      <c r="B7" s="17" t="s">
        <v>58</v>
      </c>
      <c r="C7" s="2"/>
      <c r="D7" s="2"/>
    </row>
    <row r="8" spans="2:6" ht="21.6" customHeight="1">
      <c r="B8" s="17"/>
      <c r="C8" s="2"/>
      <c r="D8" s="2"/>
    </row>
    <row r="9" spans="2:6" ht="21.6" customHeight="1">
      <c r="B9" s="310"/>
      <c r="C9" s="311" t="s">
        <v>76</v>
      </c>
      <c r="D9" s="312"/>
      <c r="E9" s="311" t="s">
        <v>287</v>
      </c>
      <c r="F9" s="313"/>
    </row>
    <row r="10" spans="2:6" ht="21.6" customHeight="1">
      <c r="B10" s="310"/>
      <c r="C10" s="199" t="s">
        <v>288</v>
      </c>
      <c r="D10" s="199" t="s">
        <v>289</v>
      </c>
      <c r="E10" s="199" t="s">
        <v>290</v>
      </c>
      <c r="F10" s="199" t="s">
        <v>291</v>
      </c>
    </row>
    <row r="11" spans="2:6" ht="20.45" customHeight="1">
      <c r="B11" s="29" t="s">
        <v>102</v>
      </c>
      <c r="C11" s="79" t="s">
        <v>82</v>
      </c>
      <c r="D11" s="79" t="s">
        <v>82</v>
      </c>
      <c r="E11" s="79"/>
      <c r="F11" s="79"/>
    </row>
    <row r="12" spans="2:6" ht="20.45" customHeight="1">
      <c r="B12" s="47" t="s">
        <v>103</v>
      </c>
      <c r="C12" s="80">
        <v>105994</v>
      </c>
      <c r="D12" s="80">
        <v>97495</v>
      </c>
      <c r="E12" s="80">
        <v>203977</v>
      </c>
      <c r="F12" s="80">
        <v>171153</v>
      </c>
    </row>
    <row r="13" spans="2:6" ht="20.45" customHeight="1">
      <c r="B13" s="47" t="s">
        <v>104</v>
      </c>
      <c r="C13" s="80">
        <v>80027</v>
      </c>
      <c r="D13" s="80">
        <v>102853</v>
      </c>
      <c r="E13" s="80">
        <v>148531</v>
      </c>
      <c r="F13" s="80">
        <v>198228</v>
      </c>
    </row>
    <row r="14" spans="2:6" ht="20.45" customHeight="1">
      <c r="B14" s="47" t="s">
        <v>105</v>
      </c>
      <c r="C14" s="80">
        <v>11222</v>
      </c>
      <c r="D14" s="80">
        <v>8248</v>
      </c>
      <c r="E14" s="80">
        <v>13111</v>
      </c>
      <c r="F14" s="80">
        <v>32213</v>
      </c>
    </row>
    <row r="15" spans="2:6" ht="20.45" customHeight="1">
      <c r="B15" s="47" t="s">
        <v>312</v>
      </c>
      <c r="C15" s="80">
        <v>197496</v>
      </c>
      <c r="D15" s="80" t="s">
        <v>101</v>
      </c>
      <c r="E15" s="80">
        <v>301310</v>
      </c>
      <c r="F15" s="80">
        <v>342500</v>
      </c>
    </row>
    <row r="16" spans="2:6" ht="20.45" customHeight="1">
      <c r="B16" s="47" t="s">
        <v>106</v>
      </c>
      <c r="C16" s="80">
        <v>48074</v>
      </c>
      <c r="D16" s="80">
        <v>27125</v>
      </c>
      <c r="E16" s="80">
        <v>57527</v>
      </c>
      <c r="F16" s="80">
        <v>44340</v>
      </c>
    </row>
    <row r="17" spans="2:6" ht="20.45" customHeight="1">
      <c r="B17" s="47" t="s">
        <v>107</v>
      </c>
      <c r="C17" s="80">
        <v>65468</v>
      </c>
      <c r="D17" s="80">
        <v>59217</v>
      </c>
      <c r="E17" s="80">
        <v>92078</v>
      </c>
      <c r="F17" s="80">
        <v>111216</v>
      </c>
    </row>
    <row r="18" spans="2:6" ht="20.45" customHeight="1">
      <c r="B18" s="47" t="s">
        <v>108</v>
      </c>
      <c r="C18" s="80">
        <v>22382</v>
      </c>
      <c r="D18" s="80">
        <v>18908</v>
      </c>
      <c r="E18" s="80">
        <v>37776</v>
      </c>
      <c r="F18" s="80">
        <v>33793</v>
      </c>
    </row>
    <row r="19" spans="2:6" ht="20.45" customHeight="1">
      <c r="B19" s="47" t="s">
        <v>314</v>
      </c>
      <c r="C19" s="80" t="s">
        <v>101</v>
      </c>
      <c r="D19" s="80">
        <v>54620</v>
      </c>
      <c r="E19" s="80" t="s">
        <v>101</v>
      </c>
      <c r="F19" s="80" t="s">
        <v>101</v>
      </c>
    </row>
    <row r="20" spans="2:6" ht="20.45" customHeight="1">
      <c r="B20" s="47" t="s">
        <v>109</v>
      </c>
      <c r="C20" s="80">
        <v>-48675</v>
      </c>
      <c r="D20" s="80">
        <v>-23144</v>
      </c>
      <c r="E20" s="80">
        <v>-91863</v>
      </c>
      <c r="F20" s="80">
        <v>-47570</v>
      </c>
    </row>
    <row r="21" spans="2:6" ht="20.45" customHeight="1">
      <c r="B21" s="47" t="s">
        <v>110</v>
      </c>
      <c r="C21" s="80">
        <v>483</v>
      </c>
      <c r="D21" s="80">
        <v>980</v>
      </c>
      <c r="E21" s="80">
        <v>1512</v>
      </c>
      <c r="F21" s="80">
        <v>1449</v>
      </c>
    </row>
    <row r="22" spans="2:6" ht="20.45" customHeight="1">
      <c r="B22" s="47" t="s">
        <v>111</v>
      </c>
      <c r="C22" s="80" t="s">
        <v>101</v>
      </c>
      <c r="D22" s="80" t="s">
        <v>101</v>
      </c>
      <c r="E22" s="80" t="s">
        <v>101</v>
      </c>
      <c r="F22" s="80" t="s">
        <v>101</v>
      </c>
    </row>
    <row r="23" spans="2:6" ht="20.45" customHeight="1">
      <c r="B23" s="47" t="s">
        <v>112</v>
      </c>
      <c r="C23" s="80" t="s">
        <v>101</v>
      </c>
      <c r="D23" s="80" t="s">
        <v>101</v>
      </c>
      <c r="E23" s="80">
        <v>8769</v>
      </c>
      <c r="F23" s="80" t="s">
        <v>101</v>
      </c>
    </row>
    <row r="24" spans="2:6" ht="20.45" customHeight="1">
      <c r="B24" s="27" t="s">
        <v>113</v>
      </c>
      <c r="C24" s="164">
        <v>29660</v>
      </c>
      <c r="D24" s="164">
        <v>16629</v>
      </c>
      <c r="E24" s="164">
        <v>52408</v>
      </c>
      <c r="F24" s="164">
        <v>30189</v>
      </c>
    </row>
    <row r="25" spans="2:6" ht="20.45" customHeight="1">
      <c r="B25" s="47"/>
      <c r="C25" s="163">
        <v>512131</v>
      </c>
      <c r="D25" s="163">
        <v>362931</v>
      </c>
      <c r="E25" s="163">
        <v>825136</v>
      </c>
      <c r="F25" s="163">
        <v>917511</v>
      </c>
    </row>
    <row r="26" spans="2:6" ht="20.45" customHeight="1">
      <c r="B26" s="48" t="s">
        <v>114</v>
      </c>
      <c r="C26" s="80"/>
      <c r="D26" s="80"/>
      <c r="E26" s="80"/>
      <c r="F26" s="80"/>
    </row>
    <row r="27" spans="2:6" ht="20.45" customHeight="1">
      <c r="B27" s="47" t="s">
        <v>115</v>
      </c>
      <c r="C27" s="80">
        <v>-233372</v>
      </c>
      <c r="D27" s="80">
        <v>-235945</v>
      </c>
      <c r="E27" s="80">
        <v>-475719</v>
      </c>
      <c r="F27" s="80">
        <v>-459668</v>
      </c>
    </row>
    <row r="28" spans="2:6" ht="20.45" customHeight="1">
      <c r="B28" s="47" t="s">
        <v>116</v>
      </c>
      <c r="C28" s="80">
        <v>-2656</v>
      </c>
      <c r="D28" s="80">
        <v>-1610</v>
      </c>
      <c r="E28" s="80">
        <v>-6198</v>
      </c>
      <c r="F28" s="80">
        <v>-3210</v>
      </c>
    </row>
    <row r="29" spans="2:6" ht="20.45" customHeight="1">
      <c r="B29" s="47" t="s">
        <v>315</v>
      </c>
      <c r="C29" s="80" t="s">
        <v>101</v>
      </c>
      <c r="D29" s="80">
        <v>-500200</v>
      </c>
      <c r="E29" s="80" t="s">
        <v>101</v>
      </c>
      <c r="F29" s="80" t="s">
        <v>101</v>
      </c>
    </row>
    <row r="30" spans="2:6" ht="20.45" customHeight="1">
      <c r="B30" s="47" t="s">
        <v>117</v>
      </c>
      <c r="C30" s="80">
        <v>-21593</v>
      </c>
      <c r="D30" s="80">
        <v>-77589</v>
      </c>
      <c r="E30" s="80">
        <v>-93543</v>
      </c>
      <c r="F30" s="80">
        <v>-142838</v>
      </c>
    </row>
    <row r="31" spans="2:6" ht="20.45" customHeight="1">
      <c r="B31" s="47" t="s">
        <v>118</v>
      </c>
      <c r="C31" s="80">
        <v>-6177</v>
      </c>
      <c r="D31" s="80">
        <v>-16233</v>
      </c>
      <c r="E31" s="80">
        <v>-14431</v>
      </c>
      <c r="F31" s="80">
        <v>-30273</v>
      </c>
    </row>
    <row r="32" spans="2:6" ht="20.45" customHeight="1">
      <c r="B32" s="47" t="s">
        <v>119</v>
      </c>
      <c r="C32" s="80">
        <v>-150010</v>
      </c>
      <c r="D32" s="80" t="s">
        <v>101</v>
      </c>
      <c r="E32" s="80">
        <v>-162735</v>
      </c>
      <c r="F32" s="80">
        <v>-402027</v>
      </c>
    </row>
    <row r="33" spans="2:6" ht="20.45" customHeight="1">
      <c r="B33" s="47" t="s">
        <v>313</v>
      </c>
      <c r="C33" s="80">
        <v>-16779</v>
      </c>
      <c r="D33" s="80">
        <v>-356213</v>
      </c>
      <c r="E33" s="80" t="s">
        <v>101</v>
      </c>
      <c r="F33" s="80">
        <v>-356588</v>
      </c>
    </row>
    <row r="34" spans="2:6" ht="20.45" customHeight="1">
      <c r="B34" s="47" t="s">
        <v>120</v>
      </c>
      <c r="C34" s="80">
        <v>-8945</v>
      </c>
      <c r="D34" s="80">
        <v>-6188</v>
      </c>
      <c r="E34" s="80">
        <v>-17448</v>
      </c>
      <c r="F34" s="80">
        <v>-12473</v>
      </c>
    </row>
    <row r="35" spans="2:6" ht="20.45" customHeight="1">
      <c r="B35" s="47" t="s">
        <v>121</v>
      </c>
      <c r="C35" s="80">
        <v>-9892</v>
      </c>
      <c r="D35" s="80">
        <v>-9409</v>
      </c>
      <c r="E35" s="80">
        <v>-20151</v>
      </c>
      <c r="F35" s="80">
        <v>-16722</v>
      </c>
    </row>
    <row r="36" spans="2:6" ht="20.45" customHeight="1">
      <c r="B36" s="47" t="s">
        <v>122</v>
      </c>
      <c r="C36" s="80">
        <v>-22897</v>
      </c>
      <c r="D36" s="80">
        <v>-30493</v>
      </c>
      <c r="E36" s="80">
        <v>-101015</v>
      </c>
      <c r="F36" s="80">
        <v>-50498</v>
      </c>
    </row>
    <row r="37" spans="2:6" ht="21.75" customHeight="1">
      <c r="B37" s="47"/>
      <c r="C37" s="131">
        <v>-472321</v>
      </c>
      <c r="D37" s="131">
        <v>-1233880</v>
      </c>
      <c r="E37" s="131">
        <v>-891240</v>
      </c>
      <c r="F37" s="131">
        <v>-1474297</v>
      </c>
    </row>
    <row r="38" spans="2:6" ht="21.75" customHeight="1" thickBot="1">
      <c r="B38" s="48" t="s">
        <v>123</v>
      </c>
      <c r="C38" s="165">
        <v>39810</v>
      </c>
      <c r="D38" s="165">
        <v>-870949</v>
      </c>
      <c r="E38" s="165">
        <v>-66104</v>
      </c>
      <c r="F38" s="165">
        <v>-556786</v>
      </c>
    </row>
    <row r="39" spans="2:6" ht="15.75" thickTop="1">
      <c r="C39" s="240">
        <f>SUM(C12:C24)-C25</f>
        <v>0</v>
      </c>
      <c r="D39" s="240">
        <f t="shared" ref="D39:F39" si="0">SUM(D12:D24)-D25</f>
        <v>0</v>
      </c>
      <c r="E39" s="240">
        <f t="shared" si="0"/>
        <v>0</v>
      </c>
      <c r="F39" s="240">
        <f t="shared" si="0"/>
        <v>0</v>
      </c>
    </row>
    <row r="40" spans="2:6">
      <c r="C40" s="240">
        <f>SUM(C27:C36)-C37</f>
        <v>0</v>
      </c>
      <c r="D40" s="240">
        <f t="shared" ref="D40:F40" si="1">SUM(D27:D36)-D37</f>
        <v>0</v>
      </c>
      <c r="E40" s="240">
        <f t="shared" si="1"/>
        <v>0</v>
      </c>
      <c r="F40" s="240">
        <f t="shared" si="1"/>
        <v>0</v>
      </c>
    </row>
    <row r="41" spans="2:6">
      <c r="C41" s="240">
        <f>C37+C25-C38</f>
        <v>0</v>
      </c>
      <c r="D41" s="240">
        <f t="shared" ref="D41:F41" si="2">D37+D25-D38</f>
        <v>0</v>
      </c>
      <c r="E41" s="240">
        <f t="shared" si="2"/>
        <v>0</v>
      </c>
      <c r="F41" s="240">
        <f t="shared" si="2"/>
        <v>0</v>
      </c>
    </row>
    <row r="42" spans="2:6">
      <c r="C42" s="240">
        <f>'4. DRE'!C31+'4. DRE'!C32-C38</f>
        <v>0</v>
      </c>
      <c r="D42" s="240">
        <f>'4. DRE'!D31+'4. DRE'!D32-D38</f>
        <v>0</v>
      </c>
      <c r="E42" s="240">
        <f>'4. DRE'!E31+'4. DRE'!E32-E38</f>
        <v>0</v>
      </c>
      <c r="F42" s="240">
        <f>'4. DRE'!F31+'4. DRE'!F32-F38</f>
        <v>0</v>
      </c>
    </row>
  </sheetData>
  <mergeCells count="4">
    <mergeCell ref="B4:E6"/>
    <mergeCell ref="B9:B10"/>
    <mergeCell ref="C9:D9"/>
    <mergeCell ref="E9:F9"/>
  </mergeCells>
  <conditionalFormatting sqref="B11:D38">
    <cfRule type="expression" dxfId="25" priority="5">
      <formula>MOD(ROW(),2)=0</formula>
    </cfRule>
  </conditionalFormatting>
  <conditionalFormatting sqref="E11:E38">
    <cfRule type="expression" dxfId="24" priority="4">
      <formula>MOD(ROW(),2)=0</formula>
    </cfRule>
  </conditionalFormatting>
  <conditionalFormatting sqref="F11:F38">
    <cfRule type="expression" dxfId="23" priority="3">
      <formula>MOD(ROW(),2)=0</formula>
    </cfRule>
  </conditionalFormatting>
  <conditionalFormatting sqref="C39:F41">
    <cfRule type="cellIs" dxfId="22" priority="2" operator="notEqual">
      <formula>0</formula>
    </cfRule>
  </conditionalFormatting>
  <conditionalFormatting sqref="C42:F42">
    <cfRule type="cellIs" dxfId="21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I39"/>
  <sheetViews>
    <sheetView showGridLines="0" topLeftCell="A4" zoomScale="115" zoomScaleNormal="115" workbookViewId="0">
      <selection activeCell="H27" sqref="H27"/>
    </sheetView>
  </sheetViews>
  <sheetFormatPr defaultColWidth="8.7109375" defaultRowHeight="15"/>
  <cols>
    <col min="1" max="1" width="9.85546875" customWidth="1"/>
    <col min="2" max="2" width="30.140625" customWidth="1"/>
    <col min="3" max="9" width="13.5703125" customWidth="1"/>
    <col min="10" max="10" width="4.140625" customWidth="1"/>
    <col min="11" max="12" width="8.7109375" customWidth="1"/>
  </cols>
  <sheetData>
    <row r="1" spans="2:9" hidden="1"/>
    <row r="2" spans="2:9" hidden="1"/>
    <row r="3" spans="2:9" hidden="1"/>
    <row r="4" spans="2:9" ht="15" customHeight="1">
      <c r="B4" s="314"/>
      <c r="C4" s="314"/>
      <c r="D4" s="314"/>
      <c r="E4" s="314"/>
      <c r="F4" s="314"/>
      <c r="G4" s="314"/>
      <c r="H4" s="314"/>
      <c r="I4" s="314"/>
    </row>
    <row r="5" spans="2:9" ht="15" customHeight="1">
      <c r="B5" s="314"/>
      <c r="C5" s="314"/>
      <c r="D5" s="314"/>
      <c r="E5" s="314"/>
      <c r="F5" s="314"/>
      <c r="G5" s="314"/>
      <c r="H5" s="314"/>
      <c r="I5" s="314"/>
    </row>
    <row r="6" spans="2:9" ht="15" customHeight="1">
      <c r="B6" s="314"/>
      <c r="C6" s="314"/>
      <c r="D6" s="314"/>
      <c r="E6" s="314"/>
      <c r="F6" s="314"/>
      <c r="G6" s="314"/>
      <c r="H6" s="314"/>
      <c r="I6" s="314"/>
    </row>
    <row r="7" spans="2:9" ht="15" customHeight="1">
      <c r="B7" s="157"/>
      <c r="C7" s="157"/>
      <c r="D7" s="157"/>
      <c r="E7" s="157"/>
      <c r="F7" s="157"/>
      <c r="G7" s="157"/>
      <c r="H7" s="157"/>
      <c r="I7" s="157"/>
    </row>
    <row r="8" spans="2:9" ht="15" customHeight="1">
      <c r="B8" s="157"/>
      <c r="C8" s="157"/>
      <c r="D8" s="157"/>
      <c r="E8" s="157"/>
      <c r="F8" s="157"/>
      <c r="G8" s="157"/>
      <c r="H8" s="157"/>
      <c r="I8" s="157"/>
    </row>
    <row r="9" spans="2:9" ht="15" customHeight="1">
      <c r="B9" s="157"/>
      <c r="C9" s="157"/>
      <c r="D9" s="157"/>
      <c r="E9" s="157"/>
      <c r="F9" s="157"/>
      <c r="G9" s="157"/>
      <c r="H9" s="157"/>
      <c r="I9" s="157"/>
    </row>
    <row r="10" spans="2:9" ht="20.100000000000001" customHeight="1">
      <c r="B10" s="13" t="s">
        <v>58</v>
      </c>
    </row>
    <row r="11" spans="2:9" ht="34.5" customHeight="1">
      <c r="B11" s="78" t="s">
        <v>59</v>
      </c>
      <c r="C11" s="156">
        <v>2023</v>
      </c>
      <c r="D11" s="156">
        <v>2024</v>
      </c>
      <c r="E11" s="156">
        <v>2025</v>
      </c>
      <c r="F11" s="156">
        <v>2026</v>
      </c>
      <c r="G11" s="156">
        <v>2027</v>
      </c>
      <c r="H11" s="156" t="s">
        <v>124</v>
      </c>
      <c r="I11" s="156" t="s">
        <v>45</v>
      </c>
    </row>
    <row r="12" spans="2:9" ht="20.45" customHeight="1">
      <c r="B12" s="29" t="s">
        <v>125</v>
      </c>
      <c r="C12" s="49" t="s">
        <v>82</v>
      </c>
      <c r="D12" s="49" t="s">
        <v>82</v>
      </c>
      <c r="E12" s="49" t="s">
        <v>82</v>
      </c>
      <c r="F12" s="49" t="s">
        <v>82</v>
      </c>
      <c r="G12" s="49" t="s">
        <v>82</v>
      </c>
      <c r="H12" s="49" t="s">
        <v>82</v>
      </c>
      <c r="I12" s="49" t="s">
        <v>82</v>
      </c>
    </row>
    <row r="13" spans="2:9" ht="20.45" customHeight="1">
      <c r="B13" s="27" t="s">
        <v>126</v>
      </c>
      <c r="C13" s="67">
        <v>27537</v>
      </c>
      <c r="D13" s="67">
        <v>3643845</v>
      </c>
      <c r="E13" s="67">
        <v>0</v>
      </c>
      <c r="F13" s="67">
        <v>0</v>
      </c>
      <c r="G13" s="67">
        <v>0</v>
      </c>
      <c r="H13" s="67">
        <v>0</v>
      </c>
      <c r="I13" s="67">
        <v>3671382</v>
      </c>
    </row>
    <row r="14" spans="2:9" ht="20.45" customHeight="1">
      <c r="B14" s="71" t="s">
        <v>127</v>
      </c>
      <c r="C14" s="72">
        <v>27537</v>
      </c>
      <c r="D14" s="72">
        <v>3643845</v>
      </c>
      <c r="E14" s="72">
        <v>0</v>
      </c>
      <c r="F14" s="72">
        <v>0</v>
      </c>
      <c r="G14" s="72">
        <v>0</v>
      </c>
      <c r="H14" s="72">
        <v>0</v>
      </c>
      <c r="I14" s="72">
        <v>3671382</v>
      </c>
    </row>
    <row r="15" spans="2:9" ht="20.45" customHeight="1">
      <c r="B15" s="29" t="s">
        <v>128</v>
      </c>
      <c r="C15" s="31"/>
      <c r="D15" s="31"/>
      <c r="E15" s="31"/>
      <c r="F15" s="31"/>
      <c r="G15" s="31"/>
      <c r="H15" s="31"/>
      <c r="I15" s="31"/>
    </row>
    <row r="16" spans="2:9" ht="20.45" customHeight="1">
      <c r="B16" s="27" t="s">
        <v>129</v>
      </c>
      <c r="C16" s="31">
        <v>36464</v>
      </c>
      <c r="D16" s="31">
        <v>411303</v>
      </c>
      <c r="E16" s="31">
        <v>1374475</v>
      </c>
      <c r="F16" s="31">
        <v>1081368</v>
      </c>
      <c r="G16" s="31">
        <v>130636</v>
      </c>
      <c r="H16" s="31">
        <v>1402634</v>
      </c>
      <c r="I16" s="31">
        <v>4436880</v>
      </c>
    </row>
    <row r="17" spans="2:9" ht="20.45" customHeight="1">
      <c r="B17" s="27" t="s">
        <v>130</v>
      </c>
      <c r="C17" s="31">
        <v>765</v>
      </c>
      <c r="D17" s="31" t="s">
        <v>101</v>
      </c>
      <c r="E17" s="31" t="s">
        <v>101</v>
      </c>
      <c r="F17" s="31" t="s">
        <v>101</v>
      </c>
      <c r="G17" s="31" t="s">
        <v>101</v>
      </c>
      <c r="H17" s="31" t="s">
        <v>101</v>
      </c>
      <c r="I17" s="31">
        <v>765</v>
      </c>
    </row>
    <row r="18" spans="2:9" ht="20.45" customHeight="1">
      <c r="B18" s="27" t="s">
        <v>131</v>
      </c>
      <c r="C18" s="67">
        <v>320679</v>
      </c>
      <c r="D18" s="67">
        <v>269999</v>
      </c>
      <c r="E18" s="67">
        <v>1233334</v>
      </c>
      <c r="F18" s="67">
        <v>1233333</v>
      </c>
      <c r="G18" s="67">
        <v>733333</v>
      </c>
      <c r="H18" s="67" t="s">
        <v>101</v>
      </c>
      <c r="I18" s="67">
        <v>3790678</v>
      </c>
    </row>
    <row r="19" spans="2:9" ht="20.45" customHeight="1">
      <c r="B19" s="29" t="s">
        <v>373</v>
      </c>
      <c r="C19" s="72">
        <v>357908</v>
      </c>
      <c r="D19" s="72">
        <v>681302</v>
      </c>
      <c r="E19" s="72">
        <v>2607809</v>
      </c>
      <c r="F19" s="72">
        <v>2314701</v>
      </c>
      <c r="G19" s="72">
        <v>863969</v>
      </c>
      <c r="H19" s="72">
        <v>1402634</v>
      </c>
      <c r="I19" s="72">
        <v>8228323</v>
      </c>
    </row>
    <row r="20" spans="2:9" ht="20.45" customHeight="1">
      <c r="B20" s="83" t="s">
        <v>132</v>
      </c>
      <c r="C20" s="31">
        <v>-2639</v>
      </c>
      <c r="D20" s="31">
        <v>-6421</v>
      </c>
      <c r="E20" s="31">
        <v>-9842</v>
      </c>
      <c r="F20" s="31">
        <v>-9922</v>
      </c>
      <c r="G20" s="31">
        <v>-4147</v>
      </c>
      <c r="H20" s="31">
        <v>-19925</v>
      </c>
      <c r="I20" s="31">
        <v>-52896</v>
      </c>
    </row>
    <row r="21" spans="2:9" ht="20.45" customHeight="1">
      <c r="B21" s="27" t="s">
        <v>133</v>
      </c>
      <c r="C21" s="31" t="s">
        <v>101</v>
      </c>
      <c r="D21" s="31">
        <v>-5377</v>
      </c>
      <c r="E21" s="31" t="s">
        <v>101</v>
      </c>
      <c r="F21" s="31" t="s">
        <v>101</v>
      </c>
      <c r="G21" s="31" t="s">
        <v>101</v>
      </c>
      <c r="H21" s="31" t="s">
        <v>101</v>
      </c>
      <c r="I21" s="31">
        <v>-5377</v>
      </c>
    </row>
    <row r="22" spans="2:9" ht="20.45" customHeight="1">
      <c r="B22" s="27" t="s">
        <v>134</v>
      </c>
      <c r="C22" s="31" t="s">
        <v>101</v>
      </c>
      <c r="D22" s="31" t="s">
        <v>101</v>
      </c>
      <c r="E22" s="31">
        <v>-5032</v>
      </c>
      <c r="F22" s="31">
        <v>-5032</v>
      </c>
      <c r="G22" s="31" t="s">
        <v>101</v>
      </c>
      <c r="H22" s="31">
        <v>-322</v>
      </c>
      <c r="I22" s="31">
        <v>-10386</v>
      </c>
    </row>
    <row r="23" spans="2:9" ht="20.45" customHeight="1" thickBot="1">
      <c r="B23" s="29" t="s">
        <v>135</v>
      </c>
      <c r="C23" s="248">
        <v>382806</v>
      </c>
      <c r="D23" s="248">
        <v>4313349</v>
      </c>
      <c r="E23" s="248">
        <v>2592935</v>
      </c>
      <c r="F23" s="248">
        <v>2299747</v>
      </c>
      <c r="G23" s="248">
        <v>859822</v>
      </c>
      <c r="H23" s="248">
        <v>1382387</v>
      </c>
      <c r="I23" s="248">
        <v>11831046</v>
      </c>
    </row>
    <row r="24" spans="2:9" ht="15.75" thickTop="1">
      <c r="B24" s="66"/>
      <c r="C24" s="240">
        <f>C14-C13</f>
        <v>0</v>
      </c>
      <c r="D24" s="240">
        <f t="shared" ref="D24:I24" si="0">D14-D13</f>
        <v>0</v>
      </c>
      <c r="E24" s="240">
        <f t="shared" si="0"/>
        <v>0</v>
      </c>
      <c r="F24" s="240">
        <f t="shared" si="0"/>
        <v>0</v>
      </c>
      <c r="G24" s="240">
        <f t="shared" si="0"/>
        <v>0</v>
      </c>
      <c r="H24" s="240">
        <f t="shared" si="0"/>
        <v>0</v>
      </c>
      <c r="I24" s="240">
        <f t="shared" si="0"/>
        <v>0</v>
      </c>
    </row>
    <row r="25" spans="2:9">
      <c r="C25" s="240">
        <f>SUM(C16:C18)-C19</f>
        <v>0</v>
      </c>
      <c r="D25" s="240">
        <f t="shared" ref="D25:I25" si="1">SUM(D16:D18)-D19</f>
        <v>0</v>
      </c>
      <c r="E25" s="240">
        <f t="shared" si="1"/>
        <v>0</v>
      </c>
      <c r="F25" s="240">
        <f t="shared" si="1"/>
        <v>0</v>
      </c>
      <c r="G25" s="240">
        <f t="shared" si="1"/>
        <v>0</v>
      </c>
      <c r="H25" s="240">
        <f t="shared" si="1"/>
        <v>0</v>
      </c>
      <c r="I25" s="240">
        <f t="shared" si="1"/>
        <v>0</v>
      </c>
    </row>
    <row r="26" spans="2:9">
      <c r="C26" s="240">
        <f>C14+C19+SUM(C20:C22)-C23</f>
        <v>0</v>
      </c>
      <c r="D26" s="240">
        <f t="shared" ref="D26:I26" si="2">D14+D19+SUM(D20:D22)-D23</f>
        <v>0</v>
      </c>
      <c r="E26" s="240">
        <f t="shared" si="2"/>
        <v>0</v>
      </c>
      <c r="F26" s="240">
        <f t="shared" si="2"/>
        <v>0</v>
      </c>
      <c r="G26" s="240">
        <f t="shared" si="2"/>
        <v>0</v>
      </c>
      <c r="H26" s="240">
        <f t="shared" si="2"/>
        <v>0</v>
      </c>
      <c r="I26" s="240">
        <f t="shared" si="2"/>
        <v>0</v>
      </c>
    </row>
    <row r="28" spans="2:9">
      <c r="F28" s="24"/>
    </row>
    <row r="29" spans="2:9">
      <c r="F29" s="24"/>
    </row>
    <row r="31" spans="2:9">
      <c r="C31" s="24"/>
      <c r="D31" s="24"/>
      <c r="E31" s="24"/>
      <c r="F31" s="24"/>
      <c r="G31" s="24"/>
      <c r="H31" s="24"/>
      <c r="I31" s="24"/>
    </row>
    <row r="32" spans="2:9">
      <c r="C32" s="24"/>
      <c r="D32" s="24"/>
      <c r="E32" s="24"/>
    </row>
    <row r="33" spans="3:9">
      <c r="C33" s="24"/>
      <c r="D33" s="24"/>
      <c r="E33" s="24"/>
      <c r="F33" s="24"/>
    </row>
    <row r="34" spans="3:9">
      <c r="C34" s="24"/>
      <c r="D34" s="24"/>
      <c r="E34" s="24"/>
    </row>
    <row r="35" spans="3:9">
      <c r="C35" s="24"/>
      <c r="D35" s="24"/>
      <c r="E35" s="24"/>
      <c r="F35" s="24"/>
      <c r="G35" s="24"/>
      <c r="H35" s="24"/>
      <c r="I35" s="24"/>
    </row>
    <row r="36" spans="3:9">
      <c r="C36" s="24"/>
      <c r="F36" s="24"/>
      <c r="G36" s="24"/>
      <c r="H36" s="24"/>
      <c r="I36" s="24"/>
    </row>
    <row r="37" spans="3:9">
      <c r="F37" s="24"/>
    </row>
    <row r="38" spans="3:9">
      <c r="G38" s="24"/>
      <c r="H38" s="24"/>
      <c r="I38" s="24"/>
    </row>
    <row r="39" spans="3:9">
      <c r="C39" s="24"/>
      <c r="D39" s="24"/>
      <c r="E39" s="24"/>
      <c r="F39" s="24"/>
      <c r="G39" s="24"/>
      <c r="H39" s="24"/>
      <c r="I39" s="24"/>
    </row>
  </sheetData>
  <mergeCells count="1">
    <mergeCell ref="B4:I6"/>
  </mergeCells>
  <conditionalFormatting sqref="B12:B23">
    <cfRule type="expression" dxfId="20" priority="5">
      <formula>MOD(ROW(),2)=0</formula>
    </cfRule>
  </conditionalFormatting>
  <conditionalFormatting sqref="C12:I22">
    <cfRule type="expression" dxfId="19" priority="2">
      <formula>MOD(ROW(),2)=0</formula>
    </cfRule>
  </conditionalFormatting>
  <conditionalFormatting sqref="C24:I26">
    <cfRule type="cellIs" dxfId="18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4:I37"/>
  <sheetViews>
    <sheetView showGridLines="0" zoomScale="85" zoomScaleNormal="85" workbookViewId="0"/>
  </sheetViews>
  <sheetFormatPr defaultColWidth="2.7109375" defaultRowHeight="15" customHeight="1"/>
  <cols>
    <col min="1" max="1" width="9.85546875" customWidth="1"/>
    <col min="2" max="2" width="61.5703125" bestFit="1" customWidth="1"/>
    <col min="3" max="3" width="19.140625" customWidth="1"/>
    <col min="4" max="4" width="21.85546875" customWidth="1"/>
    <col min="5" max="5" width="13.85546875" customWidth="1"/>
    <col min="6" max="9" width="12.42578125" customWidth="1"/>
    <col min="10" max="11" width="2.7109375" customWidth="1"/>
  </cols>
  <sheetData>
    <row r="4" spans="2:9">
      <c r="B4" s="314"/>
      <c r="C4" s="315"/>
      <c r="D4" s="315"/>
      <c r="E4" s="315"/>
    </row>
    <row r="5" spans="2:9">
      <c r="B5" s="315"/>
      <c r="C5" s="315"/>
      <c r="D5" s="315"/>
      <c r="E5" s="315"/>
    </row>
    <row r="6" spans="2:9" ht="21.95" customHeight="1">
      <c r="B6" s="315"/>
      <c r="C6" s="315"/>
      <c r="D6" s="315"/>
      <c r="E6" s="315"/>
    </row>
    <row r="7" spans="2:9" ht="21.6" customHeight="1" thickBot="1">
      <c r="B7" s="17" t="s">
        <v>58</v>
      </c>
      <c r="C7" s="2"/>
      <c r="D7" s="2"/>
    </row>
    <row r="8" spans="2:9" ht="20.45" customHeight="1" thickBot="1">
      <c r="B8" s="319" t="s">
        <v>136</v>
      </c>
      <c r="C8" s="322" t="s">
        <v>137</v>
      </c>
      <c r="D8" s="322" t="s">
        <v>138</v>
      </c>
      <c r="E8" s="322" t="s">
        <v>139</v>
      </c>
      <c r="F8" s="316" t="s">
        <v>59</v>
      </c>
      <c r="G8" s="316"/>
      <c r="H8" s="316"/>
      <c r="I8" s="317"/>
    </row>
    <row r="9" spans="2:9" ht="20.45" customHeight="1" thickBot="1">
      <c r="B9" s="320"/>
      <c r="C9" s="323"/>
      <c r="D9" s="323"/>
      <c r="E9" s="323"/>
      <c r="F9" s="318">
        <v>45107</v>
      </c>
      <c r="G9" s="316"/>
      <c r="H9" s="317"/>
      <c r="I9" s="132">
        <v>44926</v>
      </c>
    </row>
    <row r="10" spans="2:9" ht="32.25" customHeight="1" thickBot="1">
      <c r="B10" s="321"/>
      <c r="C10" s="324"/>
      <c r="D10" s="324"/>
      <c r="E10" s="324"/>
      <c r="F10" s="209" t="s">
        <v>140</v>
      </c>
      <c r="G10" s="217" t="s">
        <v>141</v>
      </c>
      <c r="H10" s="217" t="s">
        <v>45</v>
      </c>
      <c r="I10" s="217" t="s">
        <v>45</v>
      </c>
    </row>
    <row r="11" spans="2:9" ht="21" customHeight="1">
      <c r="B11" s="86" t="s">
        <v>374</v>
      </c>
      <c r="C11" s="87"/>
      <c r="D11" s="88"/>
      <c r="E11" s="88"/>
      <c r="F11" s="89"/>
      <c r="G11" s="89"/>
      <c r="H11" s="89"/>
      <c r="I11" s="89"/>
    </row>
    <row r="12" spans="2:9" ht="21" customHeight="1">
      <c r="B12" s="90" t="s">
        <v>405</v>
      </c>
      <c r="C12" s="87">
        <v>2024</v>
      </c>
      <c r="D12" s="223">
        <v>9.2499999999999999E-2</v>
      </c>
      <c r="E12" s="91" t="s">
        <v>375</v>
      </c>
      <c r="F12" s="89">
        <v>27537</v>
      </c>
      <c r="G12" s="89">
        <v>3643845</v>
      </c>
      <c r="H12" s="89">
        <v>3671382</v>
      </c>
      <c r="I12" s="89">
        <v>3974971</v>
      </c>
    </row>
    <row r="13" spans="2:9" ht="21" customHeight="1">
      <c r="B13" s="90" t="s">
        <v>376</v>
      </c>
      <c r="C13" s="87"/>
      <c r="D13" s="91"/>
      <c r="E13" s="91"/>
      <c r="F13" s="89" t="s">
        <v>101</v>
      </c>
      <c r="G13" s="89">
        <v>-3242</v>
      </c>
      <c r="H13" s="89">
        <v>-3242</v>
      </c>
      <c r="I13" s="89">
        <v>-5743</v>
      </c>
    </row>
    <row r="14" spans="2:9" ht="21" customHeight="1">
      <c r="B14" s="90" t="s">
        <v>406</v>
      </c>
      <c r="C14" s="87"/>
      <c r="D14" s="91"/>
      <c r="E14" s="91"/>
      <c r="F14" s="92" t="s">
        <v>101</v>
      </c>
      <c r="G14" s="92">
        <v>-5377</v>
      </c>
      <c r="H14" s="92">
        <v>-5377</v>
      </c>
      <c r="I14" s="92">
        <v>-9423</v>
      </c>
    </row>
    <row r="15" spans="2:9" ht="21" customHeight="1">
      <c r="B15" s="86" t="s">
        <v>377</v>
      </c>
      <c r="C15" s="87"/>
      <c r="D15" s="91"/>
      <c r="E15" s="91"/>
      <c r="F15" s="174">
        <v>27537</v>
      </c>
      <c r="G15" s="174">
        <v>3635226</v>
      </c>
      <c r="H15" s="174">
        <v>3662763</v>
      </c>
      <c r="I15" s="174">
        <v>3959805</v>
      </c>
    </row>
    <row r="16" spans="2:9" ht="21" customHeight="1">
      <c r="B16" s="86" t="s">
        <v>378</v>
      </c>
      <c r="C16" s="87"/>
      <c r="D16" s="88"/>
      <c r="E16" s="88"/>
      <c r="F16" s="89"/>
      <c r="G16" s="89"/>
      <c r="H16" s="89"/>
      <c r="I16" s="89"/>
    </row>
    <row r="17" spans="2:9" ht="21" customHeight="1">
      <c r="B17" s="90" t="s">
        <v>407</v>
      </c>
      <c r="C17" s="87">
        <v>2023</v>
      </c>
      <c r="D17" s="91" t="s">
        <v>379</v>
      </c>
      <c r="E17" s="91" t="s">
        <v>239</v>
      </c>
      <c r="F17" s="92">
        <v>765</v>
      </c>
      <c r="G17" s="92" t="s">
        <v>101</v>
      </c>
      <c r="H17" s="92">
        <v>765</v>
      </c>
      <c r="I17" s="92">
        <v>2380</v>
      </c>
    </row>
    <row r="18" spans="2:9" ht="21" customHeight="1">
      <c r="B18" s="86" t="s">
        <v>380</v>
      </c>
      <c r="C18" s="87"/>
      <c r="D18" s="91"/>
      <c r="E18" s="91"/>
      <c r="F18" s="93">
        <v>765</v>
      </c>
      <c r="G18" s="93" t="s">
        <v>101</v>
      </c>
      <c r="H18" s="93">
        <v>765</v>
      </c>
      <c r="I18" s="93">
        <v>2380</v>
      </c>
    </row>
    <row r="19" spans="2:9" ht="21" customHeight="1">
      <c r="B19" s="86" t="s">
        <v>381</v>
      </c>
      <c r="C19" s="87"/>
      <c r="D19" s="91"/>
      <c r="E19" s="91"/>
      <c r="F19" s="174">
        <v>28302</v>
      </c>
      <c r="G19" s="174">
        <v>3635226</v>
      </c>
      <c r="H19" s="174">
        <v>3663528</v>
      </c>
      <c r="I19" s="174">
        <v>3962185</v>
      </c>
    </row>
    <row r="20" spans="2:9" ht="21" customHeight="1">
      <c r="B20" s="90" t="s">
        <v>142</v>
      </c>
      <c r="C20" s="87">
        <v>2025</v>
      </c>
      <c r="D20" s="91" t="s">
        <v>382</v>
      </c>
      <c r="E20" s="91" t="s">
        <v>239</v>
      </c>
      <c r="F20" s="89">
        <v>310181</v>
      </c>
      <c r="G20" s="89">
        <v>299330</v>
      </c>
      <c r="H20" s="89">
        <v>609511</v>
      </c>
      <c r="I20" s="89">
        <v>911878</v>
      </c>
    </row>
    <row r="21" spans="2:9" ht="21" customHeight="1">
      <c r="B21" s="90" t="s">
        <v>395</v>
      </c>
      <c r="C21" s="87">
        <v>2024</v>
      </c>
      <c r="D21" s="91" t="s">
        <v>383</v>
      </c>
      <c r="E21" s="91" t="s">
        <v>239</v>
      </c>
      <c r="F21" s="89">
        <v>543131</v>
      </c>
      <c r="G21" s="89" t="s">
        <v>101</v>
      </c>
      <c r="H21" s="89">
        <v>543131</v>
      </c>
      <c r="I21" s="89">
        <v>814697</v>
      </c>
    </row>
    <row r="22" spans="2:9" ht="21" customHeight="1">
      <c r="B22" s="90" t="s">
        <v>396</v>
      </c>
      <c r="C22" s="87">
        <v>2026</v>
      </c>
      <c r="D22" s="91" t="s">
        <v>384</v>
      </c>
      <c r="E22" s="91" t="s">
        <v>239</v>
      </c>
      <c r="F22" s="89">
        <v>3360</v>
      </c>
      <c r="G22" s="89">
        <v>1913904</v>
      </c>
      <c r="H22" s="89">
        <v>1917264</v>
      </c>
      <c r="I22" s="89">
        <v>1864547</v>
      </c>
    </row>
    <row r="23" spans="2:9" ht="21" customHeight="1">
      <c r="B23" s="90" t="s">
        <v>397</v>
      </c>
      <c r="C23" s="87">
        <v>2027</v>
      </c>
      <c r="D23" s="91" t="s">
        <v>385</v>
      </c>
      <c r="E23" s="91" t="s">
        <v>239</v>
      </c>
      <c r="F23" s="89">
        <v>3095</v>
      </c>
      <c r="G23" s="89">
        <v>500000</v>
      </c>
      <c r="H23" s="89">
        <v>503095</v>
      </c>
      <c r="I23" s="89">
        <v>503095</v>
      </c>
    </row>
    <row r="24" spans="2:9" ht="21" customHeight="1">
      <c r="B24" s="90" t="s">
        <v>398</v>
      </c>
      <c r="C24" s="87">
        <v>2029</v>
      </c>
      <c r="D24" s="88" t="s">
        <v>386</v>
      </c>
      <c r="E24" s="88" t="s">
        <v>239</v>
      </c>
      <c r="F24" s="89">
        <v>1462</v>
      </c>
      <c r="G24" s="89">
        <v>520292</v>
      </c>
      <c r="H24" s="89">
        <v>521754</v>
      </c>
      <c r="I24" s="89">
        <v>507408</v>
      </c>
    </row>
    <row r="25" spans="2:9" ht="21" customHeight="1">
      <c r="B25" s="90" t="s">
        <v>399</v>
      </c>
      <c r="C25" s="87">
        <v>2026</v>
      </c>
      <c r="D25" s="91" t="s">
        <v>387</v>
      </c>
      <c r="E25" s="91" t="s">
        <v>239</v>
      </c>
      <c r="F25" s="89">
        <v>20102</v>
      </c>
      <c r="G25" s="89">
        <v>2000000</v>
      </c>
      <c r="H25" s="89">
        <v>2020102</v>
      </c>
      <c r="I25" s="89" t="s">
        <v>101</v>
      </c>
    </row>
    <row r="26" spans="2:9" ht="21" customHeight="1">
      <c r="B26" s="90" t="s">
        <v>400</v>
      </c>
      <c r="C26" s="87">
        <v>2023</v>
      </c>
      <c r="D26" s="91" t="s">
        <v>388</v>
      </c>
      <c r="E26" s="133" t="s">
        <v>239</v>
      </c>
      <c r="F26" s="89">
        <v>20023</v>
      </c>
      <c r="G26" s="89" t="s">
        <v>101</v>
      </c>
      <c r="H26" s="89">
        <v>20023</v>
      </c>
      <c r="I26" s="89">
        <v>20023</v>
      </c>
    </row>
    <row r="27" spans="2:9" ht="21" customHeight="1">
      <c r="B27" s="90" t="s">
        <v>401</v>
      </c>
      <c r="C27" s="87">
        <v>2031</v>
      </c>
      <c r="D27" s="91" t="s">
        <v>389</v>
      </c>
      <c r="E27" s="91" t="s">
        <v>239</v>
      </c>
      <c r="F27" s="89">
        <v>19795</v>
      </c>
      <c r="G27" s="89">
        <v>1057526</v>
      </c>
      <c r="H27" s="89">
        <v>1077321</v>
      </c>
      <c r="I27" s="89">
        <v>1043943</v>
      </c>
    </row>
    <row r="28" spans="2:9" ht="21" customHeight="1">
      <c r="B28" s="90" t="s">
        <v>402</v>
      </c>
      <c r="C28" s="87">
        <v>2027</v>
      </c>
      <c r="D28" s="91" t="s">
        <v>390</v>
      </c>
      <c r="E28" s="91" t="s">
        <v>239</v>
      </c>
      <c r="F28" s="89">
        <v>4327</v>
      </c>
      <c r="G28" s="89">
        <v>700000</v>
      </c>
      <c r="H28" s="89">
        <v>704327</v>
      </c>
      <c r="I28" s="89">
        <v>703185</v>
      </c>
    </row>
    <row r="29" spans="2:9" ht="21" customHeight="1">
      <c r="B29" s="90" t="s">
        <v>403</v>
      </c>
      <c r="C29" s="87">
        <v>2029</v>
      </c>
      <c r="D29" s="88" t="s">
        <v>391</v>
      </c>
      <c r="E29" s="88" t="s">
        <v>239</v>
      </c>
      <c r="F29" s="89">
        <v>996</v>
      </c>
      <c r="G29" s="89">
        <v>310034</v>
      </c>
      <c r="H29" s="89">
        <v>311030</v>
      </c>
      <c r="I29" s="89">
        <v>302216</v>
      </c>
    </row>
    <row r="30" spans="2:9" ht="21" customHeight="1">
      <c r="B30" s="90" t="s">
        <v>404</v>
      </c>
      <c r="C30" s="87"/>
      <c r="D30" s="91"/>
      <c r="E30" s="91"/>
      <c r="F30" s="89" t="s">
        <v>101</v>
      </c>
      <c r="G30" s="89">
        <v>-10386</v>
      </c>
      <c r="H30" s="89">
        <v>-10386</v>
      </c>
      <c r="I30" s="89">
        <v>-12048</v>
      </c>
    </row>
    <row r="31" spans="2:9" ht="21" customHeight="1">
      <c r="B31" s="90" t="s">
        <v>392</v>
      </c>
      <c r="C31" s="87"/>
      <c r="D31" s="91"/>
      <c r="E31" s="133"/>
      <c r="F31" s="89">
        <v>-3024</v>
      </c>
      <c r="G31" s="89">
        <v>-46630</v>
      </c>
      <c r="H31" s="89">
        <v>-49654</v>
      </c>
      <c r="I31" s="89">
        <v>-41631</v>
      </c>
    </row>
    <row r="32" spans="2:9" ht="21" customHeight="1">
      <c r="B32" s="86" t="s">
        <v>393</v>
      </c>
      <c r="C32" s="87"/>
      <c r="D32" s="91"/>
      <c r="E32" s="91"/>
      <c r="F32" s="221">
        <v>923448</v>
      </c>
      <c r="G32" s="221">
        <v>7244070</v>
      </c>
      <c r="H32" s="221">
        <v>8167518</v>
      </c>
      <c r="I32" s="221">
        <v>6617313</v>
      </c>
    </row>
    <row r="33" spans="2:9" s="162" customFormat="1" ht="21" customHeight="1" thickBot="1">
      <c r="B33" s="86" t="s">
        <v>394</v>
      </c>
      <c r="C33" s="218"/>
      <c r="D33" s="219"/>
      <c r="E33" s="220"/>
      <c r="F33" s="222">
        <v>951750</v>
      </c>
      <c r="G33" s="222">
        <v>10879296</v>
      </c>
      <c r="H33" s="222">
        <v>11831046</v>
      </c>
      <c r="I33" s="222">
        <v>10579498</v>
      </c>
    </row>
    <row r="34" spans="2:9" ht="15" customHeight="1" thickTop="1">
      <c r="F34" s="240">
        <f>SUM(F12:F14)-F15</f>
        <v>0</v>
      </c>
      <c r="G34" s="240">
        <f t="shared" ref="G34:I34" si="0">SUM(G12:G14)-G15</f>
        <v>0</v>
      </c>
      <c r="H34" s="240">
        <f t="shared" si="0"/>
        <v>0</v>
      </c>
      <c r="I34" s="240">
        <f t="shared" si="0"/>
        <v>0</v>
      </c>
    </row>
    <row r="35" spans="2:9" ht="15" customHeight="1">
      <c r="F35" s="240">
        <f>SUM(F15:F17)-F19</f>
        <v>0</v>
      </c>
      <c r="G35" s="240">
        <f t="shared" ref="G35:I35" si="1">SUM(G15:G17)-G19</f>
        <v>0</v>
      </c>
      <c r="H35" s="240">
        <f t="shared" si="1"/>
        <v>0</v>
      </c>
      <c r="I35" s="240">
        <f t="shared" si="1"/>
        <v>0</v>
      </c>
    </row>
    <row r="36" spans="2:9" ht="15" customHeight="1">
      <c r="F36" s="240">
        <f>SUM(F20:F31)-F32</f>
        <v>0</v>
      </c>
      <c r="G36" s="240">
        <f t="shared" ref="G36:I36" si="2">SUM(G20:G31)-G32</f>
        <v>0</v>
      </c>
      <c r="H36" s="240">
        <f t="shared" si="2"/>
        <v>0</v>
      </c>
      <c r="I36" s="240">
        <f t="shared" si="2"/>
        <v>0</v>
      </c>
    </row>
    <row r="37" spans="2:9" ht="15" customHeight="1">
      <c r="F37" s="240">
        <f>F19+F32-F33</f>
        <v>0</v>
      </c>
      <c r="G37" s="240">
        <f t="shared" ref="G37:I37" si="3">G19+G32-G33</f>
        <v>0</v>
      </c>
      <c r="H37" s="240">
        <f t="shared" si="3"/>
        <v>0</v>
      </c>
      <c r="I37" s="240">
        <f t="shared" si="3"/>
        <v>0</v>
      </c>
    </row>
  </sheetData>
  <mergeCells count="7">
    <mergeCell ref="F8:I8"/>
    <mergeCell ref="F9:H9"/>
    <mergeCell ref="B4:E6"/>
    <mergeCell ref="B8:B10"/>
    <mergeCell ref="C8:C10"/>
    <mergeCell ref="D8:D10"/>
    <mergeCell ref="E8:E10"/>
  </mergeCells>
  <conditionalFormatting sqref="B11:I32">
    <cfRule type="expression" dxfId="17" priority="3">
      <formula>MOD(ROW(),2)=0</formula>
    </cfRule>
  </conditionalFormatting>
  <conditionalFormatting sqref="B33:I33">
    <cfRule type="expression" dxfId="16" priority="2">
      <formula>MOD(ROW(),2)=0</formula>
    </cfRule>
  </conditionalFormatting>
  <conditionalFormatting sqref="F34:I37">
    <cfRule type="cellIs" dxfId="15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5:G21"/>
  <sheetViews>
    <sheetView showGridLines="0" zoomScale="85" zoomScaleNormal="85" workbookViewId="0"/>
  </sheetViews>
  <sheetFormatPr defaultColWidth="9.140625" defaultRowHeight="15"/>
  <cols>
    <col min="1" max="1" width="13.7109375" style="50" customWidth="1"/>
    <col min="2" max="2" width="49.7109375" style="50" customWidth="1"/>
    <col min="3" max="4" width="22.28515625" style="50" customWidth="1"/>
    <col min="5" max="5" width="18.42578125" style="50" customWidth="1"/>
    <col min="6" max="7" width="9.140625" style="50" customWidth="1"/>
    <col min="8" max="16384" width="9.140625" style="50"/>
  </cols>
  <sheetData>
    <row r="5" spans="1:7">
      <c r="A5"/>
      <c r="B5" s="314"/>
      <c r="C5" s="315"/>
      <c r="D5" s="315"/>
      <c r="E5" s="315"/>
      <c r="F5" s="315"/>
      <c r="G5" s="315"/>
    </row>
    <row r="6" spans="1:7">
      <c r="A6"/>
      <c r="B6" s="315"/>
      <c r="C6" s="315"/>
      <c r="D6" s="315"/>
      <c r="E6" s="315"/>
      <c r="F6" s="315"/>
      <c r="G6" s="315"/>
    </row>
    <row r="7" spans="1:7" ht="21.6" customHeight="1">
      <c r="B7" s="17" t="s">
        <v>431</v>
      </c>
      <c r="C7" s="5"/>
      <c r="D7" s="5"/>
    </row>
    <row r="8" spans="1:7" ht="17.45" customHeight="1">
      <c r="B8" s="325" t="s">
        <v>432</v>
      </c>
      <c r="C8" s="54" t="s">
        <v>143</v>
      </c>
    </row>
    <row r="9" spans="1:7" ht="17.45" customHeight="1">
      <c r="B9" s="325"/>
      <c r="C9" s="55">
        <v>45078</v>
      </c>
    </row>
    <row r="10" spans="1:7" ht="17.45" customHeight="1">
      <c r="B10" s="46" t="s">
        <v>144</v>
      </c>
      <c r="C10" s="57">
        <v>93</v>
      </c>
    </row>
    <row r="11" spans="1:7" ht="17.45" customHeight="1">
      <c r="B11" s="52"/>
      <c r="C11" s="58"/>
    </row>
    <row r="12" spans="1:7" ht="17.45" customHeight="1">
      <c r="B12" s="46" t="s">
        <v>145</v>
      </c>
      <c r="C12" s="57">
        <v>86</v>
      </c>
    </row>
    <row r="13" spans="1:7" ht="17.45" customHeight="1">
      <c r="B13" s="52"/>
      <c r="C13" s="58"/>
    </row>
    <row r="14" spans="1:7" ht="17.45" customHeight="1">
      <c r="B14" s="46" t="s">
        <v>146</v>
      </c>
      <c r="C14" s="57">
        <v>1429</v>
      </c>
    </row>
    <row r="15" spans="1:7" ht="17.45" customHeight="1">
      <c r="B15" s="52"/>
      <c r="C15" s="58"/>
    </row>
    <row r="16" spans="1:7" ht="17.45" customHeight="1">
      <c r="B16" s="53" t="s">
        <v>147</v>
      </c>
      <c r="C16" s="56">
        <f>C17+C18</f>
        <v>101</v>
      </c>
    </row>
    <row r="17" spans="2:3" ht="17.45" customHeight="1">
      <c r="B17" s="52" t="s">
        <v>435</v>
      </c>
      <c r="C17" s="234">
        <v>73</v>
      </c>
    </row>
    <row r="18" spans="2:3" ht="17.45" customHeight="1">
      <c r="B18" s="52" t="s">
        <v>436</v>
      </c>
      <c r="C18" s="234">
        <v>28</v>
      </c>
    </row>
    <row r="19" spans="2:3" ht="17.45" customHeight="1" thickBot="1">
      <c r="B19" s="46" t="s">
        <v>148</v>
      </c>
      <c r="C19" s="59">
        <f>C16+C14+C12+C10</f>
        <v>1709</v>
      </c>
    </row>
    <row r="20" spans="2:3" ht="15.75" thickTop="1">
      <c r="C20" s="51"/>
    </row>
    <row r="21" spans="2:3">
      <c r="C21" s="51"/>
    </row>
  </sheetData>
  <mergeCells count="2">
    <mergeCell ref="B8:B9"/>
    <mergeCell ref="B5:G6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4:D50"/>
  <sheetViews>
    <sheetView showGridLines="0" workbookViewId="0">
      <selection activeCell="D24" sqref="D24"/>
    </sheetView>
  </sheetViews>
  <sheetFormatPr defaultColWidth="9.140625" defaultRowHeight="15"/>
  <cols>
    <col min="1" max="1" width="9.85546875" customWidth="1"/>
    <col min="2" max="2" width="62.28515625" customWidth="1"/>
    <col min="3" max="4" width="17.85546875" customWidth="1"/>
    <col min="5" max="5" width="11.42578125" customWidth="1"/>
    <col min="6" max="9" width="8.7109375" customWidth="1"/>
    <col min="16383" max="16383" width="10.42578125" customWidth="1"/>
    <col min="16384" max="16384" width="0.5703125" customWidth="1"/>
  </cols>
  <sheetData>
    <row r="4" spans="2:4">
      <c r="B4" s="314"/>
      <c r="C4" s="315"/>
      <c r="D4" s="315"/>
    </row>
    <row r="5" spans="2:4">
      <c r="B5" s="315"/>
      <c r="C5" s="315"/>
      <c r="D5" s="315"/>
    </row>
    <row r="6" spans="2:4">
      <c r="B6" s="315"/>
      <c r="C6" s="315"/>
      <c r="D6" s="315"/>
    </row>
    <row r="7" spans="2:4">
      <c r="B7" s="17" t="s">
        <v>58</v>
      </c>
      <c r="C7" s="2"/>
      <c r="D7" s="2"/>
    </row>
    <row r="8" spans="2:4" ht="15.75">
      <c r="B8" s="326"/>
      <c r="C8" s="327" t="s">
        <v>59</v>
      </c>
      <c r="D8" s="328"/>
    </row>
    <row r="9" spans="2:4" ht="15.75">
      <c r="B9" s="326"/>
      <c r="C9" s="60">
        <v>44742</v>
      </c>
      <c r="D9" s="60">
        <v>44926</v>
      </c>
    </row>
    <row r="10" spans="2:4">
      <c r="B10" s="48" t="s">
        <v>149</v>
      </c>
      <c r="C10" s="63"/>
      <c r="D10" s="63"/>
    </row>
    <row r="11" spans="2:4">
      <c r="B11" s="62" t="s">
        <v>150</v>
      </c>
      <c r="C11" s="175">
        <v>2182819</v>
      </c>
      <c r="D11" s="68">
        <v>1440661</v>
      </c>
    </row>
    <row r="12" spans="2:4">
      <c r="B12" s="62" t="s">
        <v>151</v>
      </c>
      <c r="C12" s="175">
        <v>1542983</v>
      </c>
      <c r="D12" s="68">
        <v>1744546</v>
      </c>
    </row>
    <row r="13" spans="2:4" ht="25.5">
      <c r="B13" s="62" t="s">
        <v>152</v>
      </c>
      <c r="C13" s="175">
        <v>4688726</v>
      </c>
      <c r="D13" s="68">
        <v>4769431</v>
      </c>
    </row>
    <row r="14" spans="2:4">
      <c r="B14" s="62" t="s">
        <v>316</v>
      </c>
      <c r="C14" s="175">
        <v>777231</v>
      </c>
      <c r="D14" s="68">
        <v>1055378</v>
      </c>
    </row>
    <row r="15" spans="2:4">
      <c r="B15" s="62" t="s">
        <v>153</v>
      </c>
      <c r="C15" s="175">
        <v>786793</v>
      </c>
      <c r="D15" s="68">
        <v>728404</v>
      </c>
    </row>
    <row r="16" spans="2:4">
      <c r="B16" s="62" t="s">
        <v>154</v>
      </c>
      <c r="C16" s="175">
        <v>1163202</v>
      </c>
      <c r="D16" s="68">
        <v>1916701</v>
      </c>
    </row>
    <row r="17" spans="2:4">
      <c r="B17" s="62" t="s">
        <v>155</v>
      </c>
      <c r="C17" s="175">
        <v>835924</v>
      </c>
      <c r="D17" s="68">
        <v>775492</v>
      </c>
    </row>
    <row r="18" spans="2:4">
      <c r="B18" s="62" t="s">
        <v>156</v>
      </c>
      <c r="C18" s="175">
        <v>74121</v>
      </c>
      <c r="D18" s="68">
        <v>145908</v>
      </c>
    </row>
    <row r="19" spans="2:4">
      <c r="B19" s="62" t="s">
        <v>157</v>
      </c>
      <c r="C19" s="175">
        <v>232578</v>
      </c>
      <c r="D19" s="68">
        <v>207280</v>
      </c>
    </row>
    <row r="20" spans="2:4">
      <c r="B20" s="62" t="s">
        <v>158</v>
      </c>
      <c r="C20" s="175">
        <v>124343</v>
      </c>
      <c r="D20" s="68">
        <v>96947</v>
      </c>
    </row>
    <row r="21" spans="2:4">
      <c r="B21" s="62" t="s">
        <v>159</v>
      </c>
      <c r="C21" s="175">
        <v>769286</v>
      </c>
      <c r="D21" s="68">
        <v>584455</v>
      </c>
    </row>
    <row r="22" spans="2:4">
      <c r="B22" s="62"/>
      <c r="C22" s="171">
        <v>13178006</v>
      </c>
      <c r="D22" s="171">
        <v>13465203</v>
      </c>
    </row>
    <row r="23" spans="2:4">
      <c r="B23" s="62"/>
      <c r="C23" s="210"/>
      <c r="D23" s="210"/>
    </row>
    <row r="24" spans="2:4">
      <c r="B24" s="62" t="s">
        <v>160</v>
      </c>
      <c r="C24" s="211">
        <v>362423</v>
      </c>
      <c r="D24" s="283">
        <v>0</v>
      </c>
    </row>
    <row r="25" spans="2:4">
      <c r="B25" s="62"/>
      <c r="C25" s="68"/>
      <c r="D25" s="68"/>
    </row>
    <row r="26" spans="2:4" ht="15.75" thickBot="1">
      <c r="B26" s="158" t="s">
        <v>161</v>
      </c>
      <c r="C26" s="135">
        <v>13540429</v>
      </c>
      <c r="D26" s="135">
        <v>13465203</v>
      </c>
    </row>
    <row r="27" spans="2:4" ht="15.75" thickTop="1">
      <c r="B27" s="158"/>
      <c r="C27" s="68"/>
      <c r="D27" s="68"/>
    </row>
    <row r="28" spans="2:4">
      <c r="B28" s="48" t="s">
        <v>162</v>
      </c>
      <c r="C28" s="68"/>
      <c r="D28" s="68"/>
    </row>
    <row r="29" spans="2:4">
      <c r="B29" s="62" t="s">
        <v>151</v>
      </c>
      <c r="C29" s="68">
        <v>138802</v>
      </c>
      <c r="D29" s="68">
        <v>133631</v>
      </c>
    </row>
    <row r="30" spans="2:4" ht="25.5">
      <c r="B30" s="62" t="s">
        <v>152</v>
      </c>
      <c r="C30" s="68">
        <v>46665</v>
      </c>
      <c r="D30" s="68">
        <v>43449</v>
      </c>
    </row>
    <row r="31" spans="2:4">
      <c r="B31" s="61" t="s">
        <v>154</v>
      </c>
      <c r="C31" s="68">
        <v>1213329</v>
      </c>
      <c r="D31" s="68">
        <v>1357846</v>
      </c>
    </row>
    <row r="32" spans="2:4">
      <c r="B32" s="61" t="s">
        <v>155</v>
      </c>
      <c r="C32" s="68">
        <v>148505</v>
      </c>
      <c r="D32" s="68">
        <v>172718</v>
      </c>
    </row>
    <row r="33" spans="2:4">
      <c r="B33" s="62" t="s">
        <v>163</v>
      </c>
      <c r="C33" s="68">
        <v>2982457</v>
      </c>
      <c r="D33" s="68">
        <v>3119522</v>
      </c>
    </row>
    <row r="34" spans="2:4">
      <c r="B34" s="61" t="s">
        <v>156</v>
      </c>
      <c r="C34" s="68" t="s">
        <v>101</v>
      </c>
      <c r="D34" s="68" t="s">
        <v>101</v>
      </c>
    </row>
    <row r="35" spans="2:4">
      <c r="B35" s="62" t="s">
        <v>164</v>
      </c>
      <c r="C35" s="68">
        <v>1214964</v>
      </c>
      <c r="D35" s="68">
        <v>1206595</v>
      </c>
    </row>
    <row r="36" spans="2:4">
      <c r="B36" s="62" t="s">
        <v>165</v>
      </c>
      <c r="C36" s="68">
        <v>339382</v>
      </c>
      <c r="D36" s="68">
        <v>702734</v>
      </c>
    </row>
    <row r="37" spans="2:4">
      <c r="B37" s="62" t="s">
        <v>166</v>
      </c>
      <c r="C37" s="68">
        <v>13366</v>
      </c>
      <c r="D37" s="68">
        <v>13366</v>
      </c>
    </row>
    <row r="38" spans="2:4">
      <c r="B38" s="62" t="s">
        <v>316</v>
      </c>
      <c r="C38" s="68">
        <v>5444226</v>
      </c>
      <c r="D38" s="68">
        <v>4937187</v>
      </c>
    </row>
    <row r="39" spans="2:4">
      <c r="B39" s="62" t="s">
        <v>153</v>
      </c>
      <c r="C39" s="68">
        <v>6947683</v>
      </c>
      <c r="D39" s="68">
        <v>5976420</v>
      </c>
    </row>
    <row r="40" spans="2:4">
      <c r="B40" s="62" t="s">
        <v>167</v>
      </c>
      <c r="C40" s="68">
        <v>4821254</v>
      </c>
      <c r="D40" s="68">
        <v>5105724</v>
      </c>
    </row>
    <row r="41" spans="2:4">
      <c r="B41" s="62" t="s">
        <v>168</v>
      </c>
      <c r="C41" s="68">
        <v>2608064</v>
      </c>
      <c r="D41" s="68">
        <v>2409351</v>
      </c>
    </row>
    <row r="42" spans="2:4">
      <c r="B42" s="62" t="s">
        <v>169</v>
      </c>
      <c r="C42" s="68">
        <v>14620636</v>
      </c>
      <c r="D42" s="68">
        <v>14621853</v>
      </c>
    </row>
    <row r="43" spans="2:4">
      <c r="B43" s="62" t="s">
        <v>170</v>
      </c>
      <c r="C43" s="68">
        <v>386156</v>
      </c>
      <c r="D43" s="68">
        <v>329077</v>
      </c>
    </row>
    <row r="44" spans="2:4">
      <c r="B44" s="62" t="s">
        <v>159</v>
      </c>
      <c r="C44" s="68">
        <v>77146</v>
      </c>
      <c r="D44" s="69">
        <v>76161</v>
      </c>
    </row>
    <row r="45" spans="2:4">
      <c r="B45" s="166" t="s">
        <v>171</v>
      </c>
      <c r="C45" s="134">
        <v>41002635</v>
      </c>
      <c r="D45" s="134">
        <v>40205634</v>
      </c>
    </row>
    <row r="46" spans="2:4" ht="15.75" thickBot="1">
      <c r="B46" s="166" t="s">
        <v>172</v>
      </c>
      <c r="C46" s="135">
        <v>54543064</v>
      </c>
      <c r="D46" s="135">
        <v>53670837</v>
      </c>
    </row>
    <row r="47" spans="2:4" ht="15.75" thickTop="1">
      <c r="C47" s="240">
        <f>SUM(C11:C21)-C22</f>
        <v>0</v>
      </c>
      <c r="D47" s="240">
        <f>SUM(D11:D21)-D22</f>
        <v>0</v>
      </c>
    </row>
    <row r="48" spans="2:4">
      <c r="C48" s="240">
        <f>C22+C24-C26</f>
        <v>0</v>
      </c>
      <c r="D48" s="240">
        <f>D22+D24-D26</f>
        <v>0</v>
      </c>
    </row>
    <row r="49" spans="3:4">
      <c r="C49" s="240">
        <f>SUM(C29:C44)-C45</f>
        <v>0</v>
      </c>
      <c r="D49" s="240">
        <f>SUM(D29:D44)-D45</f>
        <v>0</v>
      </c>
    </row>
    <row r="50" spans="3:4">
      <c r="C50" s="240">
        <f>C26+C45-C46</f>
        <v>0</v>
      </c>
      <c r="D50" s="240">
        <f>D26+D45-D46</f>
        <v>0</v>
      </c>
    </row>
  </sheetData>
  <mergeCells count="3">
    <mergeCell ref="B8:B9"/>
    <mergeCell ref="C8:D8"/>
    <mergeCell ref="B4:D6"/>
  </mergeCells>
  <conditionalFormatting sqref="B10:D44 B45:B46 D45:D46">
    <cfRule type="expression" dxfId="14" priority="3">
      <formula>MOD(ROW(),2)=0</formula>
    </cfRule>
  </conditionalFormatting>
  <conditionalFormatting sqref="C45:C46">
    <cfRule type="expression" dxfId="13" priority="2">
      <formula>MOD(ROW(),2)=0</formula>
    </cfRule>
  </conditionalFormatting>
  <conditionalFormatting sqref="C47:D50">
    <cfRule type="cellIs" dxfId="12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4:D57"/>
  <sheetViews>
    <sheetView showGridLines="0" workbookViewId="0"/>
  </sheetViews>
  <sheetFormatPr defaultColWidth="8.7109375" defaultRowHeight="15"/>
  <cols>
    <col min="1" max="1" width="9.85546875" customWidth="1"/>
    <col min="2" max="2" width="65.7109375" customWidth="1"/>
    <col min="3" max="3" width="15.85546875" customWidth="1"/>
    <col min="4" max="4" width="18.85546875" customWidth="1"/>
    <col min="5" max="5" width="12.5703125" customWidth="1"/>
  </cols>
  <sheetData>
    <row r="4" spans="2:4" ht="17.25" customHeight="1">
      <c r="B4" s="314"/>
      <c r="C4" s="315"/>
      <c r="D4" s="315"/>
    </row>
    <row r="5" spans="2:4" ht="17.25" customHeight="1">
      <c r="B5" s="315"/>
      <c r="C5" s="315"/>
      <c r="D5" s="315"/>
    </row>
    <row r="6" spans="2:4" ht="17.25" customHeight="1">
      <c r="B6" s="315"/>
      <c r="C6" s="315"/>
      <c r="D6" s="315"/>
    </row>
    <row r="7" spans="2:4" ht="20.45" customHeight="1">
      <c r="B7" s="17" t="s">
        <v>58</v>
      </c>
      <c r="C7" s="2"/>
      <c r="D7" s="2"/>
    </row>
    <row r="8" spans="2:4" ht="20.45" customHeight="1">
      <c r="B8" s="329"/>
      <c r="C8" s="330" t="s">
        <v>59</v>
      </c>
      <c r="D8" s="331"/>
    </row>
    <row r="9" spans="2:4" ht="20.45" customHeight="1">
      <c r="B9" s="329"/>
      <c r="C9" s="60">
        <v>44742</v>
      </c>
      <c r="D9" s="60">
        <v>44926</v>
      </c>
    </row>
    <row r="10" spans="2:4" s="37" customFormat="1" ht="20.45" customHeight="1">
      <c r="B10" s="29" t="s">
        <v>149</v>
      </c>
      <c r="C10" s="31"/>
      <c r="D10" s="31"/>
    </row>
    <row r="11" spans="2:4" s="37" customFormat="1" ht="20.45" customHeight="1">
      <c r="B11" s="61" t="s">
        <v>173</v>
      </c>
      <c r="C11" s="31">
        <v>2492971</v>
      </c>
      <c r="D11" s="31">
        <v>2832049</v>
      </c>
    </row>
    <row r="12" spans="2:4" s="37" customFormat="1" ht="20.45" customHeight="1">
      <c r="B12" s="61" t="s">
        <v>174</v>
      </c>
      <c r="C12" s="31">
        <v>540623</v>
      </c>
      <c r="D12" s="31">
        <v>510247</v>
      </c>
    </row>
    <row r="13" spans="2:4" s="37" customFormat="1" ht="20.45" customHeight="1">
      <c r="B13" s="61" t="s">
        <v>97</v>
      </c>
      <c r="C13" s="31">
        <v>80311</v>
      </c>
      <c r="D13" s="31">
        <v>105207</v>
      </c>
    </row>
    <row r="14" spans="2:4" s="37" customFormat="1" ht="20.45" customHeight="1">
      <c r="B14" s="61" t="s">
        <v>175</v>
      </c>
      <c r="C14" s="31">
        <v>884370</v>
      </c>
      <c r="D14" s="31">
        <v>884946</v>
      </c>
    </row>
    <row r="15" spans="2:4" s="37" customFormat="1" ht="20.45" customHeight="1">
      <c r="B15" s="61" t="s">
        <v>176</v>
      </c>
      <c r="C15" s="31">
        <v>111667</v>
      </c>
      <c r="D15" s="31">
        <v>239674</v>
      </c>
    </row>
    <row r="16" spans="2:4" s="37" customFormat="1" ht="20.45" customHeight="1">
      <c r="B16" s="61" t="s">
        <v>177</v>
      </c>
      <c r="C16" s="31">
        <v>1722915</v>
      </c>
      <c r="D16" s="31">
        <v>1862798</v>
      </c>
    </row>
    <row r="17" spans="2:4" s="37" customFormat="1" ht="20.45" customHeight="1">
      <c r="B17" s="61" t="s">
        <v>178</v>
      </c>
      <c r="C17" s="31">
        <v>951750</v>
      </c>
      <c r="D17" s="31">
        <v>955497</v>
      </c>
    </row>
    <row r="18" spans="2:4" s="37" customFormat="1" ht="20.45" customHeight="1">
      <c r="B18" s="61" t="s">
        <v>179</v>
      </c>
      <c r="C18" s="31">
        <v>233218</v>
      </c>
      <c r="D18" s="31">
        <v>260015</v>
      </c>
    </row>
    <row r="19" spans="2:4" s="37" customFormat="1" ht="20.45" customHeight="1">
      <c r="B19" s="61" t="s">
        <v>157</v>
      </c>
      <c r="C19" s="31">
        <v>372093</v>
      </c>
      <c r="D19" s="31">
        <v>312475</v>
      </c>
    </row>
    <row r="20" spans="2:4" s="37" customFormat="1" ht="20.45" customHeight="1">
      <c r="B20" s="61" t="s">
        <v>180</v>
      </c>
      <c r="C20" s="31">
        <v>510559</v>
      </c>
      <c r="D20" s="31">
        <v>455273</v>
      </c>
    </row>
    <row r="21" spans="2:4" s="37" customFormat="1" ht="20.45" customHeight="1">
      <c r="B21" s="61" t="s">
        <v>181</v>
      </c>
      <c r="C21" s="31">
        <v>408023</v>
      </c>
      <c r="D21" s="31">
        <v>388447</v>
      </c>
    </row>
    <row r="22" spans="2:4" s="37" customFormat="1" ht="20.45" customHeight="1">
      <c r="B22" s="61" t="s">
        <v>182</v>
      </c>
      <c r="C22" s="31">
        <v>1164003</v>
      </c>
      <c r="D22" s="31">
        <v>1154798</v>
      </c>
    </row>
    <row r="23" spans="2:4" s="37" customFormat="1" ht="20.45" customHeight="1">
      <c r="B23" s="61" t="s">
        <v>165</v>
      </c>
      <c r="C23" s="31">
        <v>105020</v>
      </c>
      <c r="D23" s="31">
        <v>90526</v>
      </c>
    </row>
    <row r="24" spans="2:4" s="37" customFormat="1" ht="20.45" customHeight="1">
      <c r="B24" s="61" t="s">
        <v>183</v>
      </c>
      <c r="C24" s="31" t="s">
        <v>101</v>
      </c>
      <c r="D24" s="31">
        <v>672416</v>
      </c>
    </row>
    <row r="25" spans="2:4" s="37" customFormat="1" ht="20.45" customHeight="1">
      <c r="B25" s="61" t="s">
        <v>184</v>
      </c>
      <c r="C25" s="31">
        <v>75495</v>
      </c>
      <c r="D25" s="31">
        <v>57438</v>
      </c>
    </row>
    <row r="26" spans="2:4" s="37" customFormat="1" ht="20.45" customHeight="1">
      <c r="B26" s="61" t="s">
        <v>185</v>
      </c>
      <c r="C26" s="67">
        <v>474624</v>
      </c>
      <c r="D26" s="67">
        <v>423372</v>
      </c>
    </row>
    <row r="27" spans="2:4" s="37" customFormat="1" ht="20.45" customHeight="1">
      <c r="B27" s="159" t="s">
        <v>186</v>
      </c>
      <c r="C27" s="76">
        <v>10127642</v>
      </c>
      <c r="D27" s="76">
        <v>11205178</v>
      </c>
    </row>
    <row r="28" spans="2:4" s="37" customFormat="1" ht="20.45" customHeight="1">
      <c r="B28" s="61"/>
      <c r="C28" s="31"/>
      <c r="D28" s="31"/>
    </row>
    <row r="29" spans="2:4" s="37" customFormat="1" ht="20.45" customHeight="1">
      <c r="B29" s="159" t="s">
        <v>162</v>
      </c>
      <c r="C29" s="31"/>
      <c r="D29" s="31"/>
    </row>
    <row r="30" spans="2:4" s="37" customFormat="1" ht="20.45" customHeight="1">
      <c r="B30" s="61" t="s">
        <v>174</v>
      </c>
      <c r="C30" s="31">
        <v>46129</v>
      </c>
      <c r="D30" s="31">
        <v>65360</v>
      </c>
    </row>
    <row r="31" spans="2:4" s="37" customFormat="1" ht="20.45" customHeight="1">
      <c r="B31" s="61" t="s">
        <v>178</v>
      </c>
      <c r="C31" s="31">
        <v>10879296</v>
      </c>
      <c r="D31" s="31">
        <v>9624001</v>
      </c>
    </row>
    <row r="32" spans="2:4" s="37" customFormat="1" ht="20.45" customHeight="1">
      <c r="B32" s="61" t="s">
        <v>175</v>
      </c>
      <c r="C32" s="31">
        <v>369686</v>
      </c>
      <c r="D32" s="31">
        <v>370168</v>
      </c>
    </row>
    <row r="33" spans="2:4" s="37" customFormat="1" ht="20.45" customHeight="1">
      <c r="B33" s="61" t="s">
        <v>187</v>
      </c>
      <c r="C33" s="31">
        <v>975392</v>
      </c>
      <c r="D33" s="31">
        <v>932235</v>
      </c>
    </row>
    <row r="34" spans="2:4" s="37" customFormat="1" ht="20.45" customHeight="1">
      <c r="B34" s="61" t="s">
        <v>188</v>
      </c>
      <c r="C34" s="31">
        <v>2111240</v>
      </c>
      <c r="D34" s="31">
        <v>2029021</v>
      </c>
    </row>
    <row r="35" spans="2:4" s="37" customFormat="1" ht="20.45" customHeight="1">
      <c r="B35" s="61" t="s">
        <v>181</v>
      </c>
      <c r="C35" s="31">
        <v>5249788</v>
      </c>
      <c r="D35" s="31">
        <v>5303538</v>
      </c>
    </row>
    <row r="36" spans="2:4" s="37" customFormat="1" ht="20.45" customHeight="1">
      <c r="B36" s="61" t="s">
        <v>182</v>
      </c>
      <c r="C36" s="31">
        <v>607684</v>
      </c>
      <c r="D36" s="31">
        <v>1808074</v>
      </c>
    </row>
    <row r="37" spans="2:4" s="37" customFormat="1" ht="20.45" customHeight="1">
      <c r="B37" s="61" t="s">
        <v>184</v>
      </c>
      <c r="C37" s="31">
        <v>340578</v>
      </c>
      <c r="D37" s="31">
        <v>297195</v>
      </c>
    </row>
    <row r="38" spans="2:4" s="37" customFormat="1" ht="20.45" customHeight="1">
      <c r="B38" s="61" t="s">
        <v>185</v>
      </c>
      <c r="C38" s="67">
        <v>220994</v>
      </c>
      <c r="D38" s="67">
        <v>252801</v>
      </c>
    </row>
    <row r="39" spans="2:4" s="37" customFormat="1" ht="20.45" customHeight="1">
      <c r="B39" s="159" t="s">
        <v>171</v>
      </c>
      <c r="C39" s="76">
        <v>20800787</v>
      </c>
      <c r="D39" s="76">
        <v>20682393</v>
      </c>
    </row>
    <row r="40" spans="2:4" s="37" customFormat="1" ht="20.45" customHeight="1">
      <c r="B40" s="159" t="s">
        <v>189</v>
      </c>
      <c r="C40" s="76">
        <v>30928429</v>
      </c>
      <c r="D40" s="76">
        <v>31887571</v>
      </c>
    </row>
    <row r="41" spans="2:4" s="37" customFormat="1" ht="20.45" customHeight="1">
      <c r="B41" s="159"/>
      <c r="C41" s="31"/>
      <c r="D41" s="31"/>
    </row>
    <row r="42" spans="2:4" s="37" customFormat="1" ht="20.45" customHeight="1">
      <c r="B42" s="168" t="s">
        <v>190</v>
      </c>
      <c r="C42" s="31"/>
      <c r="D42" s="31"/>
    </row>
    <row r="43" spans="2:4" s="37" customFormat="1" ht="20.45" customHeight="1">
      <c r="B43" s="61" t="s">
        <v>191</v>
      </c>
      <c r="C43" s="31">
        <v>11006853</v>
      </c>
      <c r="D43" s="31">
        <v>11006853</v>
      </c>
    </row>
    <row r="44" spans="2:4" s="37" customFormat="1" ht="20.45" customHeight="1">
      <c r="B44" s="61" t="s">
        <v>192</v>
      </c>
      <c r="C44" s="31">
        <v>2249721</v>
      </c>
      <c r="D44" s="31">
        <v>2249721</v>
      </c>
    </row>
    <row r="45" spans="2:4" s="37" customFormat="1" ht="20.45" customHeight="1">
      <c r="B45" s="61" t="s">
        <v>193</v>
      </c>
      <c r="C45" s="31">
        <v>10394823</v>
      </c>
      <c r="D45" s="31">
        <v>10394823</v>
      </c>
    </row>
    <row r="46" spans="2:4" s="37" customFormat="1" ht="20.45" customHeight="1">
      <c r="B46" s="61" t="s">
        <v>194</v>
      </c>
      <c r="C46" s="31">
        <v>-1833851</v>
      </c>
      <c r="D46" s="74">
        <v>-1874041</v>
      </c>
    </row>
    <row r="47" spans="2:4" ht="20.25" customHeight="1">
      <c r="B47" s="61" t="s">
        <v>195</v>
      </c>
      <c r="C47" s="192">
        <v>1791504</v>
      </c>
      <c r="D47" s="73" t="s">
        <v>101</v>
      </c>
    </row>
    <row r="48" spans="2:4" ht="20.25" customHeight="1">
      <c r="B48" s="29" t="s">
        <v>196</v>
      </c>
      <c r="C48" s="193">
        <v>23609050</v>
      </c>
      <c r="D48" s="193">
        <v>21777356</v>
      </c>
    </row>
    <row r="49" spans="2:4" ht="20.25" customHeight="1">
      <c r="B49" s="27" t="s">
        <v>197</v>
      </c>
      <c r="C49" s="67">
        <v>5585</v>
      </c>
      <c r="D49" s="67">
        <v>5910</v>
      </c>
    </row>
    <row r="50" spans="2:4" ht="20.25" customHeight="1">
      <c r="B50" s="29" t="s">
        <v>198</v>
      </c>
      <c r="C50" s="76">
        <v>23614635</v>
      </c>
      <c r="D50" s="76">
        <v>21783266</v>
      </c>
    </row>
    <row r="51" spans="2:4" ht="18" customHeight="1" thickBot="1">
      <c r="B51" s="29" t="s">
        <v>199</v>
      </c>
      <c r="C51" s="167">
        <v>54543064</v>
      </c>
      <c r="D51" s="167">
        <v>53670837</v>
      </c>
    </row>
    <row r="52" spans="2:4" ht="15.75" thickTop="1">
      <c r="C52" s="240">
        <f>SUM(C11:C26)-C27</f>
        <v>0</v>
      </c>
      <c r="D52" s="240">
        <f>SUM(D11:D26)-D27</f>
        <v>0</v>
      </c>
    </row>
    <row r="53" spans="2:4">
      <c r="C53" s="240">
        <f>SUM(C30:C38)-C39</f>
        <v>0</v>
      </c>
      <c r="D53" s="240">
        <f>SUM(D30:D38)-D39</f>
        <v>0</v>
      </c>
    </row>
    <row r="54" spans="2:4">
      <c r="C54" s="240">
        <f>C27+C39-C40</f>
        <v>0</v>
      </c>
      <c r="D54" s="240">
        <f>D27+D39-D40</f>
        <v>0</v>
      </c>
    </row>
    <row r="55" spans="2:4">
      <c r="C55" s="240">
        <f>SUM(C43:C47)-C48</f>
        <v>0</v>
      </c>
      <c r="D55" s="240">
        <f>SUM(D43:D47)-D48</f>
        <v>0</v>
      </c>
    </row>
    <row r="56" spans="2:4">
      <c r="C56" s="240">
        <f>SUM(C48:C49)-C50</f>
        <v>0</v>
      </c>
      <c r="D56" s="240">
        <f>SUM(D48:D49)-D50</f>
        <v>0</v>
      </c>
    </row>
    <row r="57" spans="2:4">
      <c r="B57" s="173"/>
      <c r="C57" s="240">
        <f>C40+C50-C51</f>
        <v>0</v>
      </c>
      <c r="D57" s="240">
        <f>D40+D50-D51</f>
        <v>0</v>
      </c>
    </row>
  </sheetData>
  <mergeCells count="3">
    <mergeCell ref="B8:B9"/>
    <mergeCell ref="C8:D8"/>
    <mergeCell ref="B4:D6"/>
  </mergeCells>
  <conditionalFormatting sqref="B10:D46 D47:D51 C48:C51 B47:B51">
    <cfRule type="expression" dxfId="11" priority="3">
      <formula>MOD(ROW(),2)=0</formula>
    </cfRule>
  </conditionalFormatting>
  <conditionalFormatting sqref="C47">
    <cfRule type="expression" dxfId="10" priority="2">
      <formula>MOD(ROW(),2)=0</formula>
    </cfRule>
  </conditionalFormatting>
  <conditionalFormatting sqref="C52:D57">
    <cfRule type="cellIs" dxfId="9" priority="1" operator="notEqual">
      <formula>0</formula>
    </cfRule>
  </conditionalFormatting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5:F53"/>
  <sheetViews>
    <sheetView showGridLines="0" zoomScale="85" zoomScaleNormal="85" workbookViewId="0">
      <selection activeCell="K10" sqref="K10"/>
    </sheetView>
  </sheetViews>
  <sheetFormatPr defaultColWidth="8.7109375" defaultRowHeight="15"/>
  <cols>
    <col min="1" max="1" width="9.85546875" customWidth="1"/>
    <col min="2" max="2" width="54.42578125" customWidth="1"/>
    <col min="3" max="3" width="21" customWidth="1"/>
    <col min="4" max="4" width="21.85546875" customWidth="1"/>
    <col min="5" max="5" width="20.28515625" customWidth="1"/>
    <col min="6" max="6" width="16.7109375" customWidth="1"/>
  </cols>
  <sheetData>
    <row r="5" spans="2:6">
      <c r="B5" s="314"/>
      <c r="C5" s="315"/>
      <c r="D5" s="315"/>
    </row>
    <row r="6" spans="2:6">
      <c r="B6" s="315"/>
      <c r="C6" s="315"/>
      <c r="D6" s="315"/>
    </row>
    <row r="7" spans="2:6" ht="7.5" customHeight="1">
      <c r="B7" s="315"/>
      <c r="C7" s="315"/>
      <c r="D7" s="315"/>
    </row>
    <row r="8" spans="2:6" ht="17.25" customHeight="1">
      <c r="B8" s="64" t="s">
        <v>200</v>
      </c>
      <c r="C8" s="2"/>
      <c r="D8" s="2"/>
    </row>
    <row r="9" spans="2:6" ht="18" customHeight="1">
      <c r="B9" s="64"/>
      <c r="C9" s="2"/>
      <c r="D9" s="2"/>
    </row>
    <row r="10" spans="2:6" ht="32.1" customHeight="1">
      <c r="B10" s="310"/>
      <c r="C10" s="311" t="s">
        <v>76</v>
      </c>
      <c r="D10" s="312"/>
      <c r="E10" s="311" t="s">
        <v>287</v>
      </c>
      <c r="F10" s="313"/>
    </row>
    <row r="11" spans="2:6" ht="32.1" customHeight="1">
      <c r="B11" s="310"/>
      <c r="C11" s="199" t="s">
        <v>288</v>
      </c>
      <c r="D11" s="199" t="s">
        <v>289</v>
      </c>
      <c r="E11" s="199" t="s">
        <v>290</v>
      </c>
      <c r="F11" s="199" t="s">
        <v>291</v>
      </c>
    </row>
    <row r="12" spans="2:6" ht="21" customHeight="1">
      <c r="B12" s="29" t="s">
        <v>201</v>
      </c>
      <c r="C12" s="33">
        <v>8819517</v>
      </c>
      <c r="D12" s="33">
        <v>8213380</v>
      </c>
      <c r="E12" s="33">
        <v>17466454</v>
      </c>
      <c r="F12" s="33">
        <v>16060828</v>
      </c>
    </row>
    <row r="13" spans="2:6" ht="21" customHeight="1">
      <c r="B13" s="29"/>
      <c r="C13" s="31"/>
      <c r="D13" s="31"/>
      <c r="E13" s="31"/>
      <c r="F13" s="31"/>
    </row>
    <row r="14" spans="2:6" ht="21" customHeight="1">
      <c r="B14" s="29" t="s">
        <v>202</v>
      </c>
      <c r="C14" s="31"/>
      <c r="D14" s="31"/>
      <c r="E14" s="31"/>
      <c r="F14" s="31"/>
    </row>
    <row r="15" spans="2:6" ht="21" customHeight="1">
      <c r="B15" s="61" t="s">
        <v>248</v>
      </c>
      <c r="C15" s="31">
        <v>-4745685</v>
      </c>
      <c r="D15" s="31">
        <v>-4698194</v>
      </c>
      <c r="E15" s="31">
        <v>-9504736</v>
      </c>
      <c r="F15" s="31">
        <v>-9233889</v>
      </c>
    </row>
    <row r="16" spans="2:6" ht="21" customHeight="1">
      <c r="B16" s="61" t="s">
        <v>249</v>
      </c>
      <c r="C16" s="74">
        <v>-964240</v>
      </c>
      <c r="D16" s="74">
        <v>-771160</v>
      </c>
      <c r="E16" s="74">
        <v>-1667521</v>
      </c>
      <c r="F16" s="74">
        <v>-1262422</v>
      </c>
    </row>
    <row r="17" spans="2:6" ht="21" customHeight="1">
      <c r="B17" s="61" t="s">
        <v>250</v>
      </c>
      <c r="C17" s="67">
        <v>-1090219</v>
      </c>
      <c r="D17" s="67">
        <v>-2388293</v>
      </c>
      <c r="E17" s="67">
        <v>-2189995</v>
      </c>
      <c r="F17" s="67">
        <v>-3312543</v>
      </c>
    </row>
    <row r="18" spans="2:6" ht="21" customHeight="1">
      <c r="B18" s="29"/>
      <c r="C18" s="33">
        <v>-6800144</v>
      </c>
      <c r="D18" s="33">
        <v>-7857647</v>
      </c>
      <c r="E18" s="33">
        <v>-13362252</v>
      </c>
      <c r="F18" s="33">
        <v>-13808854</v>
      </c>
    </row>
    <row r="19" spans="2:6" ht="14.25" customHeight="1">
      <c r="B19" s="29"/>
      <c r="C19" s="136"/>
      <c r="D19" s="136"/>
      <c r="E19" s="136"/>
      <c r="F19" s="136"/>
    </row>
    <row r="20" spans="2:6" ht="21" customHeight="1">
      <c r="B20" s="29" t="s">
        <v>203</v>
      </c>
      <c r="C20" s="76">
        <v>2019373</v>
      </c>
      <c r="D20" s="76">
        <v>355733</v>
      </c>
      <c r="E20" s="76">
        <v>4104202</v>
      </c>
      <c r="F20" s="76">
        <v>2251974</v>
      </c>
    </row>
    <row r="21" spans="2:6" ht="14.25" customHeight="1">
      <c r="B21" s="27"/>
      <c r="C21" s="31"/>
      <c r="D21" s="31"/>
      <c r="E21" s="31"/>
      <c r="F21" s="31"/>
    </row>
    <row r="22" spans="2:6" ht="21" customHeight="1">
      <c r="B22" s="29" t="s">
        <v>251</v>
      </c>
      <c r="C22" s="74"/>
      <c r="D22" s="74"/>
      <c r="E22" s="74"/>
      <c r="F22" s="74"/>
    </row>
    <row r="23" spans="2:6" ht="21" customHeight="1">
      <c r="B23" s="27" t="s">
        <v>246</v>
      </c>
      <c r="C23" s="31">
        <v>-21266</v>
      </c>
      <c r="D23" s="31">
        <v>-90366</v>
      </c>
      <c r="E23" s="31">
        <v>-29192</v>
      </c>
      <c r="F23" s="31">
        <v>-133458</v>
      </c>
    </row>
    <row r="24" spans="2:6" ht="21" customHeight="1">
      <c r="B24" s="27" t="s">
        <v>252</v>
      </c>
      <c r="C24" s="31">
        <v>-169172</v>
      </c>
      <c r="D24" s="31">
        <v>-202641</v>
      </c>
      <c r="E24" s="31">
        <v>-327843</v>
      </c>
      <c r="F24" s="31">
        <v>-358389</v>
      </c>
    </row>
    <row r="25" spans="2:6" ht="21" customHeight="1">
      <c r="B25" s="27" t="s">
        <v>253</v>
      </c>
      <c r="C25" s="136">
        <v>-322545</v>
      </c>
      <c r="D25" s="136">
        <v>-333520</v>
      </c>
      <c r="E25" s="136">
        <v>-534513</v>
      </c>
      <c r="F25" s="136">
        <v>-582445</v>
      </c>
    </row>
    <row r="26" spans="2:6" ht="21" customHeight="1">
      <c r="B26" s="27"/>
      <c r="C26" s="76">
        <v>-512983</v>
      </c>
      <c r="D26" s="76">
        <v>-626527</v>
      </c>
      <c r="E26" s="76">
        <v>-891548</v>
      </c>
      <c r="F26" s="76">
        <v>-1074292</v>
      </c>
    </row>
    <row r="27" spans="2:6" ht="14.25" customHeight="1">
      <c r="B27" s="27"/>
      <c r="C27" s="31"/>
      <c r="D27" s="31"/>
      <c r="E27" s="31"/>
      <c r="F27" s="31"/>
    </row>
    <row r="28" spans="2:6" ht="21" customHeight="1">
      <c r="B28" s="27" t="s">
        <v>254</v>
      </c>
      <c r="C28" s="136">
        <v>69281</v>
      </c>
      <c r="D28" s="136">
        <v>336468</v>
      </c>
      <c r="E28" s="136">
        <v>222322</v>
      </c>
      <c r="F28" s="136">
        <v>520896</v>
      </c>
    </row>
    <row r="29" spans="2:6" ht="25.5">
      <c r="B29" s="29" t="s">
        <v>255</v>
      </c>
      <c r="C29" s="73">
        <v>1575671</v>
      </c>
      <c r="D29" s="73">
        <v>65674</v>
      </c>
      <c r="E29" s="73">
        <v>3434976</v>
      </c>
      <c r="F29" s="73">
        <v>1698578</v>
      </c>
    </row>
    <row r="30" spans="2:6" ht="25.5" customHeight="1">
      <c r="B30" s="27"/>
      <c r="C30" s="31"/>
      <c r="D30" s="31"/>
      <c r="E30" s="31"/>
      <c r="F30" s="31"/>
    </row>
    <row r="31" spans="2:6" ht="14.25" customHeight="1">
      <c r="B31" s="27" t="s">
        <v>204</v>
      </c>
      <c r="C31" s="74">
        <v>512131</v>
      </c>
      <c r="D31" s="74">
        <v>362931</v>
      </c>
      <c r="E31" s="74">
        <v>825136</v>
      </c>
      <c r="F31" s="74">
        <v>917511</v>
      </c>
    </row>
    <row r="32" spans="2:6" ht="21" customHeight="1">
      <c r="B32" s="27" t="s">
        <v>205</v>
      </c>
      <c r="C32" s="67">
        <v>-472321</v>
      </c>
      <c r="D32" s="67">
        <v>-1233880</v>
      </c>
      <c r="E32" s="67">
        <v>-891240</v>
      </c>
      <c r="F32" s="67">
        <v>-1474297</v>
      </c>
    </row>
    <row r="33" spans="2:6" ht="21" customHeight="1">
      <c r="B33" s="27"/>
      <c r="C33" s="73">
        <v>39810</v>
      </c>
      <c r="D33" s="73">
        <v>-870949</v>
      </c>
      <c r="E33" s="73">
        <v>-66104</v>
      </c>
      <c r="F33" s="73">
        <v>-556786</v>
      </c>
    </row>
    <row r="34" spans="2:6" ht="21" customHeight="1">
      <c r="B34" s="27"/>
      <c r="C34" s="196"/>
      <c r="D34" s="196"/>
      <c r="E34" s="196"/>
      <c r="F34" s="196"/>
    </row>
    <row r="35" spans="2:6" ht="32.25" customHeight="1">
      <c r="B35" s="29" t="s">
        <v>256</v>
      </c>
      <c r="C35" s="73">
        <v>1615481</v>
      </c>
      <c r="D35" s="73">
        <v>-805275</v>
      </c>
      <c r="E35" s="73">
        <v>3368872</v>
      </c>
      <c r="F35" s="73">
        <v>1141792</v>
      </c>
    </row>
    <row r="36" spans="2:6" ht="21" customHeight="1">
      <c r="B36" s="27"/>
      <c r="C36" s="31"/>
      <c r="D36" s="31"/>
      <c r="E36" s="31"/>
      <c r="F36" s="31"/>
    </row>
    <row r="37" spans="2:6" ht="14.25" customHeight="1">
      <c r="B37" s="27" t="s">
        <v>257</v>
      </c>
      <c r="C37" s="74">
        <v>-163698</v>
      </c>
      <c r="D37" s="74">
        <v>203225</v>
      </c>
      <c r="E37" s="74">
        <v>-563031</v>
      </c>
      <c r="F37" s="74">
        <v>-370689</v>
      </c>
    </row>
    <row r="38" spans="2:6" ht="32.25" customHeight="1">
      <c r="B38" s="27" t="s">
        <v>258</v>
      </c>
      <c r="C38" s="67">
        <v>-206401</v>
      </c>
      <c r="D38" s="67">
        <v>651926</v>
      </c>
      <c r="E38" s="67">
        <v>-162253</v>
      </c>
      <c r="F38" s="67">
        <v>734344</v>
      </c>
    </row>
    <row r="39" spans="2:6" ht="21" customHeight="1">
      <c r="B39" s="29" t="s">
        <v>259</v>
      </c>
      <c r="C39" s="73">
        <v>1245382</v>
      </c>
      <c r="D39" s="73">
        <v>49876</v>
      </c>
      <c r="E39" s="73">
        <v>2643588</v>
      </c>
      <c r="F39" s="73">
        <v>1505447</v>
      </c>
    </row>
    <row r="40" spans="2:6" ht="22.5" customHeight="1">
      <c r="B40" s="29" t="s">
        <v>260</v>
      </c>
      <c r="C40" s="74"/>
      <c r="D40" s="74"/>
      <c r="E40" s="74"/>
      <c r="F40" s="74"/>
    </row>
    <row r="41" spans="2:6" ht="22.5" customHeight="1">
      <c r="B41" s="27" t="s">
        <v>261</v>
      </c>
      <c r="C41" s="74">
        <v>1244683</v>
      </c>
      <c r="D41" s="74">
        <v>49520</v>
      </c>
      <c r="E41" s="74">
        <v>2642221</v>
      </c>
      <c r="F41" s="74">
        <v>1504709</v>
      </c>
    </row>
    <row r="42" spans="2:6" ht="22.5" customHeight="1">
      <c r="B42" s="27" t="s">
        <v>262</v>
      </c>
      <c r="C42" s="31">
        <v>699</v>
      </c>
      <c r="D42" s="31">
        <v>356</v>
      </c>
      <c r="E42" s="31">
        <v>1367</v>
      </c>
      <c r="F42" s="31">
        <v>738</v>
      </c>
    </row>
    <row r="43" spans="2:6" ht="22.5" customHeight="1" thickBot="1">
      <c r="B43" s="27"/>
      <c r="C43" s="195">
        <v>1245382</v>
      </c>
      <c r="D43" s="195">
        <v>49876</v>
      </c>
      <c r="E43" s="195">
        <v>2643588</v>
      </c>
      <c r="F43" s="195">
        <v>1505447</v>
      </c>
    </row>
    <row r="44" spans="2:6" ht="22.5" customHeight="1" thickTop="1">
      <c r="B44" s="29" t="s">
        <v>263</v>
      </c>
      <c r="C44" s="194">
        <v>0.56999999999999995</v>
      </c>
      <c r="D44" s="194">
        <v>0.02</v>
      </c>
      <c r="E44" s="194">
        <v>1.2</v>
      </c>
      <c r="F44" s="194">
        <v>0.68</v>
      </c>
    </row>
    <row r="45" spans="2:6" ht="22.5" customHeight="1">
      <c r="B45" s="29" t="s">
        <v>264</v>
      </c>
      <c r="C45" s="194">
        <v>0.56999999999999995</v>
      </c>
      <c r="D45" s="194">
        <v>0.02</v>
      </c>
      <c r="E45" s="194">
        <v>1.2</v>
      </c>
      <c r="F45" s="194">
        <v>0.68</v>
      </c>
    </row>
    <row r="46" spans="2:6">
      <c r="C46" s="240">
        <f>SUM(C15:C17)-C18</f>
        <v>0</v>
      </c>
      <c r="D46" s="240">
        <f t="shared" ref="D46:F46" si="0">SUM(D15:D17)-D18</f>
        <v>0</v>
      </c>
      <c r="E46" s="240">
        <f t="shared" si="0"/>
        <v>0</v>
      </c>
      <c r="F46" s="240">
        <f t="shared" si="0"/>
        <v>0</v>
      </c>
    </row>
    <row r="47" spans="2:6">
      <c r="C47" s="240">
        <f>C12+C18-C20</f>
        <v>0</v>
      </c>
      <c r="D47" s="240">
        <f t="shared" ref="D47:F47" si="1">D12+D18-D20</f>
        <v>0</v>
      </c>
      <c r="E47" s="240">
        <f t="shared" si="1"/>
        <v>0</v>
      </c>
      <c r="F47" s="240">
        <f t="shared" si="1"/>
        <v>0</v>
      </c>
    </row>
    <row r="48" spans="2:6">
      <c r="C48" s="240">
        <f>SUM(C23:C25)-C26</f>
        <v>0</v>
      </c>
      <c r="D48" s="240">
        <f t="shared" ref="D48:F48" si="2">SUM(D23:D25)-D26</f>
        <v>0</v>
      </c>
      <c r="E48" s="240">
        <f t="shared" si="2"/>
        <v>0</v>
      </c>
      <c r="F48" s="240">
        <f t="shared" si="2"/>
        <v>0</v>
      </c>
    </row>
    <row r="49" spans="3:6">
      <c r="C49" s="240">
        <f>C26+C28-C29+C20</f>
        <v>0</v>
      </c>
      <c r="D49" s="240">
        <f t="shared" ref="D49:F49" si="3">D26+D28-D29+D20</f>
        <v>0</v>
      </c>
      <c r="E49" s="240">
        <f t="shared" si="3"/>
        <v>0</v>
      </c>
      <c r="F49" s="240">
        <f t="shared" si="3"/>
        <v>0</v>
      </c>
    </row>
    <row r="50" spans="3:6">
      <c r="C50" s="240">
        <f>SUM(C31:C32)-C33</f>
        <v>0</v>
      </c>
      <c r="D50" s="240">
        <f t="shared" ref="D50:F50" si="4">SUM(D31:D32)-D33</f>
        <v>0</v>
      </c>
      <c r="E50" s="240">
        <f t="shared" si="4"/>
        <v>0</v>
      </c>
      <c r="F50" s="240">
        <f t="shared" si="4"/>
        <v>0</v>
      </c>
    </row>
    <row r="51" spans="3:6">
      <c r="C51" s="240">
        <f>C29+C33-C35</f>
        <v>0</v>
      </c>
      <c r="D51" s="240">
        <f t="shared" ref="D51:F51" si="5">D29+D33-D35</f>
        <v>0</v>
      </c>
      <c r="E51" s="240">
        <f t="shared" si="5"/>
        <v>0</v>
      </c>
      <c r="F51" s="240">
        <f t="shared" si="5"/>
        <v>0</v>
      </c>
    </row>
    <row r="52" spans="3:6">
      <c r="C52" s="240">
        <f>SUM(C35:C38)-C39</f>
        <v>0</v>
      </c>
      <c r="D52" s="240">
        <f t="shared" ref="D52:F52" si="6">SUM(D35:D38)-D39</f>
        <v>0</v>
      </c>
      <c r="E52" s="240">
        <f t="shared" si="6"/>
        <v>0</v>
      </c>
      <c r="F52" s="240">
        <f t="shared" si="6"/>
        <v>0</v>
      </c>
    </row>
    <row r="53" spans="3:6">
      <c r="C53" s="240">
        <f>SUM(C41:C42)-C43</f>
        <v>0</v>
      </c>
      <c r="D53" s="240">
        <f t="shared" ref="D53:F53" si="7">SUM(D41:D42)-D43</f>
        <v>0</v>
      </c>
      <c r="E53" s="240">
        <f t="shared" si="7"/>
        <v>0</v>
      </c>
      <c r="F53" s="240">
        <f t="shared" si="7"/>
        <v>0</v>
      </c>
    </row>
  </sheetData>
  <mergeCells count="4">
    <mergeCell ref="E10:F10"/>
    <mergeCell ref="B5:D7"/>
    <mergeCell ref="B10:B11"/>
    <mergeCell ref="C10:D10"/>
  </mergeCells>
  <conditionalFormatting sqref="B12:D45">
    <cfRule type="expression" dxfId="8" priority="4">
      <formula>MOD(ROW(),2)=0</formula>
    </cfRule>
  </conditionalFormatting>
  <conditionalFormatting sqref="E12:E45">
    <cfRule type="expression" dxfId="7" priority="3">
      <formula>MOD(ROW(),2)=0</formula>
    </cfRule>
  </conditionalFormatting>
  <conditionalFormatting sqref="F12:F45">
    <cfRule type="expression" dxfId="6" priority="2">
      <formula>MOD(ROW(),2)=0</formula>
    </cfRule>
  </conditionalFormatting>
  <conditionalFormatting sqref="C46:F53">
    <cfRule type="cellIs" dxfId="5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27"/>
  <sheetViews>
    <sheetView showGridLines="0" zoomScale="85" zoomScaleNormal="85" workbookViewId="0">
      <selection activeCell="L16" sqref="L16"/>
    </sheetView>
  </sheetViews>
  <sheetFormatPr defaultColWidth="8.85546875" defaultRowHeight="14.25" customHeight="1"/>
  <cols>
    <col min="1" max="1" width="9.85546875" style="2" customWidth="1"/>
    <col min="2" max="2" width="42.85546875" style="2" customWidth="1"/>
    <col min="3" max="3" width="16.85546875" style="3" customWidth="1"/>
    <col min="4" max="4" width="13.42578125" style="4" customWidth="1"/>
    <col min="5" max="5" width="18.5703125" style="3" customWidth="1"/>
    <col min="6" max="6" width="15.140625" style="2" customWidth="1"/>
    <col min="7" max="7" width="15.42578125" style="2" customWidth="1"/>
    <col min="8" max="8" width="9.28515625" style="155" customWidth="1"/>
    <col min="9" max="13" width="8.7109375" style="2" customWidth="1"/>
    <col min="14" max="16384" width="8.85546875" style="2"/>
  </cols>
  <sheetData>
    <row r="1" spans="2:7" ht="14.25" customHeight="1">
      <c r="B1" s="288"/>
      <c r="C1" s="289"/>
      <c r="D1" s="289"/>
      <c r="E1" s="289"/>
      <c r="F1" s="289"/>
      <c r="G1" s="289"/>
    </row>
    <row r="2" spans="2:7" ht="14.25" customHeight="1">
      <c r="B2" s="289"/>
      <c r="C2" s="289"/>
      <c r="D2" s="289"/>
      <c r="E2" s="289"/>
      <c r="F2" s="289"/>
      <c r="G2" s="289"/>
    </row>
    <row r="3" spans="2:7" ht="14.25" customHeight="1">
      <c r="B3" s="289"/>
      <c r="C3" s="289"/>
      <c r="D3" s="289"/>
      <c r="E3" s="289"/>
      <c r="F3" s="289"/>
      <c r="G3" s="289"/>
    </row>
    <row r="4" spans="2:7" ht="14.25" customHeight="1">
      <c r="B4" s="289"/>
      <c r="C4" s="289"/>
      <c r="D4" s="289"/>
      <c r="E4" s="289"/>
      <c r="F4" s="289"/>
      <c r="G4" s="289"/>
    </row>
    <row r="5" spans="2:7" ht="14.25" customHeight="1">
      <c r="B5" s="289"/>
      <c r="C5" s="289"/>
      <c r="D5" s="289"/>
      <c r="E5" s="289"/>
      <c r="F5" s="289"/>
      <c r="G5" s="289"/>
    </row>
    <row r="6" spans="2:7">
      <c r="B6" s="289"/>
      <c r="C6" s="289"/>
      <c r="D6" s="289"/>
      <c r="E6" s="289"/>
      <c r="F6" s="289"/>
      <c r="G6" s="289"/>
    </row>
    <row r="7" spans="2:7" ht="20.45" customHeight="1"/>
    <row r="8" spans="2:7" ht="14.25" customHeight="1">
      <c r="B8" s="290" t="s">
        <v>444</v>
      </c>
      <c r="C8" s="291"/>
      <c r="D8" s="291"/>
      <c r="E8" s="291"/>
      <c r="F8" s="291"/>
    </row>
    <row r="9" spans="2:7" ht="21.75" customHeight="1">
      <c r="B9" s="176" t="s">
        <v>0</v>
      </c>
      <c r="C9" s="177" t="s">
        <v>445</v>
      </c>
      <c r="D9" s="178" t="s">
        <v>1</v>
      </c>
      <c r="E9" s="94" t="s">
        <v>236</v>
      </c>
      <c r="F9" s="94" t="s">
        <v>3</v>
      </c>
    </row>
    <row r="10" spans="2:7" ht="21.75" customHeight="1">
      <c r="B10" s="179" t="s">
        <v>2</v>
      </c>
      <c r="C10" s="180">
        <v>1143036</v>
      </c>
      <c r="D10" s="181">
        <v>1</v>
      </c>
      <c r="E10" s="180">
        <v>1143036</v>
      </c>
      <c r="F10" s="180"/>
    </row>
    <row r="11" spans="2:7" ht="21.75" customHeight="1">
      <c r="B11" s="182" t="s">
        <v>4</v>
      </c>
      <c r="C11" s="183">
        <v>1045366</v>
      </c>
      <c r="D11" s="184">
        <v>1</v>
      </c>
      <c r="E11" s="183">
        <v>1045366</v>
      </c>
      <c r="F11" s="185">
        <v>15676</v>
      </c>
    </row>
    <row r="12" spans="2:7" ht="21.75" customHeight="1">
      <c r="B12" s="186" t="s">
        <v>5</v>
      </c>
      <c r="C12" s="183">
        <v>59266</v>
      </c>
      <c r="D12" s="187">
        <v>1</v>
      </c>
      <c r="E12" s="183">
        <v>59266</v>
      </c>
      <c r="F12" s="185">
        <v>11232</v>
      </c>
    </row>
    <row r="13" spans="2:7" ht="21.75" customHeight="1">
      <c r="B13" s="186" t="s">
        <v>6</v>
      </c>
      <c r="C13" s="188">
        <v>29268</v>
      </c>
      <c r="D13" s="187">
        <v>1</v>
      </c>
      <c r="E13" s="188">
        <v>29268</v>
      </c>
      <c r="F13" s="189">
        <v>12844</v>
      </c>
    </row>
    <row r="14" spans="2:7" ht="21.75" customHeight="1">
      <c r="B14" s="186" t="s">
        <v>7</v>
      </c>
      <c r="C14" s="188">
        <v>9136</v>
      </c>
      <c r="D14" s="187">
        <v>1</v>
      </c>
      <c r="E14" s="188">
        <v>9136</v>
      </c>
      <c r="F14" s="189">
        <v>15128</v>
      </c>
    </row>
    <row r="15" spans="2:7" ht="21.75" customHeight="1">
      <c r="B15" s="179" t="s">
        <v>8</v>
      </c>
      <c r="C15" s="190">
        <v>4052200</v>
      </c>
      <c r="D15" s="191">
        <v>0.21679999999999999</v>
      </c>
      <c r="E15" s="190">
        <v>878517</v>
      </c>
      <c r="F15" s="190"/>
    </row>
    <row r="16" spans="2:7" ht="21.75" customHeight="1">
      <c r="B16" s="237" t="s">
        <v>237</v>
      </c>
      <c r="C16" s="235"/>
      <c r="D16" s="236"/>
      <c r="E16" s="235">
        <v>2021553</v>
      </c>
      <c r="F16" s="235"/>
    </row>
    <row r="18" spans="2:7" ht="14.25" customHeight="1">
      <c r="B18" s="265" t="s">
        <v>446</v>
      </c>
      <c r="C18" s="263">
        <f>SUM(C11:C14)-C10</f>
        <v>0</v>
      </c>
      <c r="D18" s="264"/>
      <c r="E18" s="263">
        <f>SUM(E11:E14)-E10</f>
        <v>0</v>
      </c>
    </row>
    <row r="19" spans="2:7" ht="14.25" customHeight="1">
      <c r="C19" s="263"/>
      <c r="D19" s="264"/>
      <c r="E19" s="263">
        <f>SUM(E11:E15)-E16</f>
        <v>0</v>
      </c>
    </row>
    <row r="20" spans="2:7" ht="14.25" customHeight="1">
      <c r="C20" s="238"/>
      <c r="D20" s="239"/>
      <c r="E20" s="238"/>
    </row>
    <row r="21" spans="2:7" ht="14.25" customHeight="1">
      <c r="B21" s="292" t="s">
        <v>447</v>
      </c>
      <c r="C21" s="292"/>
      <c r="D21" s="292"/>
      <c r="E21" s="292"/>
      <c r="F21" s="292"/>
      <c r="G21" s="292"/>
    </row>
    <row r="22" spans="2:7" ht="28.5" customHeight="1">
      <c r="B22" s="268" t="s">
        <v>448</v>
      </c>
      <c r="C22" s="266" t="s">
        <v>449</v>
      </c>
      <c r="D22" s="266" t="s">
        <v>450</v>
      </c>
      <c r="E22" s="266" t="s">
        <v>451</v>
      </c>
      <c r="F22" s="266" t="s">
        <v>452</v>
      </c>
      <c r="G22" s="267" t="s">
        <v>453</v>
      </c>
    </row>
    <row r="23" spans="2:7" ht="23.25" customHeight="1">
      <c r="B23" s="277" t="s">
        <v>454</v>
      </c>
      <c r="C23" s="278">
        <v>144547</v>
      </c>
      <c r="D23" s="278">
        <v>144547</v>
      </c>
      <c r="E23" s="278">
        <v>144547</v>
      </c>
      <c r="F23" s="278">
        <v>144375</v>
      </c>
      <c r="G23" s="279">
        <v>28514</v>
      </c>
    </row>
    <row r="24" spans="2:7" ht="20.25" customHeight="1">
      <c r="B24" s="269" t="s">
        <v>455</v>
      </c>
      <c r="C24" s="270">
        <v>332489</v>
      </c>
      <c r="D24" s="270">
        <v>88662</v>
      </c>
      <c r="E24" s="270">
        <v>129953</v>
      </c>
      <c r="F24" s="270">
        <v>275556</v>
      </c>
      <c r="G24" s="271">
        <v>275556</v>
      </c>
    </row>
    <row r="25" spans="2:7" ht="23.25" customHeight="1">
      <c r="B25" s="280" t="s">
        <v>148</v>
      </c>
      <c r="C25" s="281">
        <v>477036</v>
      </c>
      <c r="D25" s="281">
        <v>233209</v>
      </c>
      <c r="E25" s="281">
        <v>274499</v>
      </c>
      <c r="F25" s="281">
        <v>419931</v>
      </c>
      <c r="G25" s="282">
        <v>304070</v>
      </c>
    </row>
    <row r="26" spans="2:7" ht="14.25" customHeight="1">
      <c r="B26" s="272"/>
      <c r="C26" s="273"/>
      <c r="D26" s="273"/>
      <c r="E26" s="273"/>
      <c r="F26" s="273"/>
      <c r="G26" s="273"/>
    </row>
    <row r="27" spans="2:7" ht="14.25" customHeight="1">
      <c r="B27" s="265" t="s">
        <v>456</v>
      </c>
      <c r="C27"/>
      <c r="D27"/>
      <c r="E27"/>
      <c r="F27"/>
      <c r="G27"/>
    </row>
  </sheetData>
  <mergeCells count="3">
    <mergeCell ref="B1:G6"/>
    <mergeCell ref="B8:F8"/>
    <mergeCell ref="B21:G21"/>
  </mergeCells>
  <conditionalFormatting sqref="B10:E15">
    <cfRule type="expression" dxfId="106" priority="9">
      <formula>MOD(ROW(),2)=0</formula>
    </cfRule>
    <cfRule type="expression" dxfId="105" priority="10">
      <formula>MOD(ROW(),2)=0</formula>
    </cfRule>
    <cfRule type="expression" dxfId="104" priority="11">
      <formula>MOD(ROW(),2)=0</formula>
    </cfRule>
    <cfRule type="expression" dxfId="103" priority="12">
      <formula>MOD(ROW(),2)=0</formula>
    </cfRule>
  </conditionalFormatting>
  <conditionalFormatting sqref="F10:F16">
    <cfRule type="expression" dxfId="102" priority="5">
      <formula>MOD(ROW(),2)=0</formula>
    </cfRule>
    <cfRule type="expression" dxfId="101" priority="6">
      <formula>MOD(ROW(),2)=0</formula>
    </cfRule>
    <cfRule type="expression" dxfId="100" priority="7">
      <formula>MOD(ROW(),2)=0</formula>
    </cfRule>
    <cfRule type="expression" dxfId="99" priority="8">
      <formula>MOD(ROW(),2)=0</formula>
    </cfRule>
  </conditionalFormatting>
  <conditionalFormatting sqref="B16:E16">
    <cfRule type="expression" dxfId="98" priority="1">
      <formula>MOD(ROW(),2)=0</formula>
    </cfRule>
    <cfRule type="expression" dxfId="97" priority="2">
      <formula>MOD(ROW(),2)=0</formula>
    </cfRule>
    <cfRule type="expression" dxfId="96" priority="3">
      <formula>MOD(ROW(),2)=0</formula>
    </cfRule>
    <cfRule type="expression" dxfId="95" priority="4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7:D86"/>
  <sheetViews>
    <sheetView showGridLines="0" zoomScaleNormal="100" workbookViewId="0">
      <selection activeCell="H42" sqref="H42"/>
    </sheetView>
  </sheetViews>
  <sheetFormatPr defaultColWidth="8.7109375" defaultRowHeight="15"/>
  <cols>
    <col min="1" max="1" width="9.85546875" customWidth="1"/>
    <col min="2" max="2" width="90.140625" customWidth="1"/>
    <col min="3" max="4" width="19.28515625" customWidth="1"/>
    <col min="5" max="5" width="2.85546875" customWidth="1"/>
    <col min="8" max="8" width="27.28515625" customWidth="1"/>
    <col min="9" max="9" width="13.7109375" customWidth="1"/>
    <col min="10" max="10" width="16.42578125" customWidth="1"/>
  </cols>
  <sheetData>
    <row r="7" spans="2:4" ht="9.6" customHeight="1">
      <c r="B7" s="294"/>
      <c r="C7" s="295"/>
      <c r="D7" s="295"/>
    </row>
    <row r="8" spans="2:4">
      <c r="B8" s="17" t="s">
        <v>58</v>
      </c>
      <c r="C8" s="2"/>
      <c r="D8" s="2"/>
    </row>
    <row r="9" spans="2:4" ht="32.450000000000003" customHeight="1" thickBot="1">
      <c r="B9" s="334"/>
      <c r="C9" s="332" t="s">
        <v>59</v>
      </c>
      <c r="D9" s="333"/>
    </row>
    <row r="10" spans="2:4" ht="36.6" customHeight="1">
      <c r="B10" s="334"/>
      <c r="C10" s="201" t="s">
        <v>290</v>
      </c>
      <c r="D10" s="201" t="s">
        <v>291</v>
      </c>
    </row>
    <row r="11" spans="2:4" ht="21" customHeight="1">
      <c r="B11" s="160" t="s">
        <v>317</v>
      </c>
      <c r="C11" s="74"/>
      <c r="D11" s="31"/>
    </row>
    <row r="12" spans="2:4" ht="21" customHeight="1">
      <c r="B12" s="161" t="s">
        <v>318</v>
      </c>
      <c r="C12" s="74">
        <v>2643588</v>
      </c>
      <c r="D12" s="31">
        <v>1505447</v>
      </c>
    </row>
    <row r="13" spans="2:4" ht="21" customHeight="1">
      <c r="B13" s="160" t="s">
        <v>319</v>
      </c>
      <c r="C13" s="74"/>
      <c r="D13" s="31"/>
    </row>
    <row r="14" spans="2:4" ht="21" customHeight="1">
      <c r="B14" s="161" t="s">
        <v>320</v>
      </c>
      <c r="C14" s="74">
        <v>162253</v>
      </c>
      <c r="D14" s="31">
        <v>-734344</v>
      </c>
    </row>
    <row r="15" spans="2:4" ht="21" customHeight="1">
      <c r="B15" s="161" t="s">
        <v>244</v>
      </c>
      <c r="C15" s="74">
        <v>607698</v>
      </c>
      <c r="D15" s="31">
        <v>571929</v>
      </c>
    </row>
    <row r="16" spans="2:4" ht="27.75" customHeight="1">
      <c r="B16" s="161" t="s">
        <v>321</v>
      </c>
      <c r="C16" s="74">
        <v>94132</v>
      </c>
      <c r="D16" s="31">
        <v>192687</v>
      </c>
    </row>
    <row r="17" spans="2:4" ht="21" customHeight="1">
      <c r="B17" s="161" t="s">
        <v>322</v>
      </c>
      <c r="C17" s="74">
        <v>-15582</v>
      </c>
      <c r="D17" s="31">
        <v>-7053</v>
      </c>
    </row>
    <row r="18" spans="2:4" ht="21" customHeight="1">
      <c r="B18" s="161" t="s">
        <v>254</v>
      </c>
      <c r="C18" s="74">
        <v>-222322</v>
      </c>
      <c r="D18" s="31">
        <v>-520896</v>
      </c>
    </row>
    <row r="19" spans="2:4" ht="21" customHeight="1">
      <c r="B19" s="161" t="s">
        <v>323</v>
      </c>
      <c r="C19" s="74">
        <v>-671817</v>
      </c>
      <c r="D19" s="31">
        <v>-771515</v>
      </c>
    </row>
    <row r="20" spans="2:4" ht="21" customHeight="1">
      <c r="B20" s="161" t="s">
        <v>324</v>
      </c>
      <c r="C20" s="74">
        <v>446995</v>
      </c>
      <c r="D20" s="31">
        <v>823750</v>
      </c>
    </row>
    <row r="21" spans="2:4" ht="21" customHeight="1">
      <c r="B21" s="161" t="s">
        <v>325</v>
      </c>
      <c r="C21" s="74">
        <v>-301310</v>
      </c>
      <c r="D21" s="31">
        <v>-342500</v>
      </c>
    </row>
    <row r="22" spans="2:4" ht="21" customHeight="1">
      <c r="B22" s="161" t="s">
        <v>326</v>
      </c>
      <c r="C22" s="74">
        <v>-1257507</v>
      </c>
      <c r="D22" s="31">
        <v>-935491</v>
      </c>
    </row>
    <row r="23" spans="2:4" ht="21" customHeight="1">
      <c r="B23" s="161" t="s">
        <v>265</v>
      </c>
      <c r="C23" s="74">
        <v>-30487</v>
      </c>
      <c r="D23" s="31" t="s">
        <v>101</v>
      </c>
    </row>
    <row r="24" spans="2:4" ht="21" customHeight="1">
      <c r="B24" s="161" t="s">
        <v>327</v>
      </c>
      <c r="C24" s="74">
        <v>6198</v>
      </c>
      <c r="D24" s="31">
        <v>3210</v>
      </c>
    </row>
    <row r="25" spans="2:4" ht="21" customHeight="1">
      <c r="B25" s="161" t="s">
        <v>328</v>
      </c>
      <c r="C25" s="74">
        <v>265256</v>
      </c>
      <c r="D25" s="31">
        <v>1673697</v>
      </c>
    </row>
    <row r="26" spans="2:4" ht="21" customHeight="1">
      <c r="B26" s="161" t="s">
        <v>329</v>
      </c>
      <c r="C26" s="74">
        <v>162735</v>
      </c>
      <c r="D26" s="31">
        <v>402027</v>
      </c>
    </row>
    <row r="27" spans="2:4" ht="26.25" customHeight="1">
      <c r="B27" s="161" t="s">
        <v>330</v>
      </c>
      <c r="C27" s="74">
        <v>143809</v>
      </c>
      <c r="D27" s="31">
        <v>972040</v>
      </c>
    </row>
    <row r="28" spans="2:4" ht="21" customHeight="1">
      <c r="B28" s="161" t="s">
        <v>98</v>
      </c>
      <c r="C28" s="74">
        <v>275310</v>
      </c>
      <c r="D28" s="31">
        <v>335038</v>
      </c>
    </row>
    <row r="29" spans="2:4">
      <c r="B29" s="161" t="s">
        <v>331</v>
      </c>
      <c r="C29" s="74">
        <v>2485</v>
      </c>
      <c r="D29" s="31">
        <v>-13353</v>
      </c>
    </row>
    <row r="30" spans="2:4" ht="21" customHeight="1">
      <c r="B30" s="27"/>
      <c r="C30" s="212">
        <v>2311434</v>
      </c>
      <c r="D30" s="213">
        <v>3154673</v>
      </c>
    </row>
    <row r="31" spans="2:4" ht="21" customHeight="1">
      <c r="B31" s="160" t="s">
        <v>332</v>
      </c>
      <c r="C31" s="74"/>
      <c r="D31" s="31"/>
    </row>
    <row r="32" spans="2:4" ht="21" customHeight="1">
      <c r="B32" s="161" t="s">
        <v>333</v>
      </c>
      <c r="C32" s="74">
        <v>48297</v>
      </c>
      <c r="D32" s="31">
        <v>-104043</v>
      </c>
    </row>
    <row r="33" spans="2:4" ht="21" customHeight="1">
      <c r="B33" s="161" t="s">
        <v>334</v>
      </c>
      <c r="C33" s="74">
        <v>359080</v>
      </c>
      <c r="D33" s="31">
        <v>514199</v>
      </c>
    </row>
    <row r="34" spans="2:4" ht="21" customHeight="1">
      <c r="B34" s="161" t="s">
        <v>335</v>
      </c>
      <c r="C34" s="74">
        <v>-7958</v>
      </c>
      <c r="D34" s="31">
        <v>259108</v>
      </c>
    </row>
    <row r="35" spans="2:4" ht="21" customHeight="1">
      <c r="B35" s="161" t="s">
        <v>336</v>
      </c>
      <c r="C35" s="74">
        <v>29407</v>
      </c>
      <c r="D35" s="31">
        <v>-30521</v>
      </c>
    </row>
    <row r="36" spans="2:4" ht="21" customHeight="1">
      <c r="B36" s="161" t="s">
        <v>337</v>
      </c>
      <c r="C36" s="74">
        <v>204368</v>
      </c>
      <c r="D36" s="31">
        <v>181747</v>
      </c>
    </row>
    <row r="37" spans="2:4" ht="21" customHeight="1">
      <c r="B37" s="161" t="s">
        <v>338</v>
      </c>
      <c r="C37" s="74">
        <v>428264</v>
      </c>
      <c r="D37" s="31">
        <v>475881</v>
      </c>
    </row>
    <row r="38" spans="2:4" ht="21" customHeight="1">
      <c r="B38" s="161" t="s">
        <v>331</v>
      </c>
      <c r="C38" s="74">
        <v>-157581</v>
      </c>
      <c r="D38" s="31">
        <v>48538</v>
      </c>
    </row>
    <row r="39" spans="2:4" s="162" customFormat="1" ht="21" customHeight="1">
      <c r="B39" s="29"/>
      <c r="C39" s="212">
        <v>903877</v>
      </c>
      <c r="D39" s="213">
        <v>1344909</v>
      </c>
    </row>
    <row r="40" spans="2:4" s="162" customFormat="1" ht="21" customHeight="1">
      <c r="B40" s="160" t="s">
        <v>339</v>
      </c>
      <c r="C40" s="75"/>
      <c r="D40" s="33"/>
    </row>
    <row r="41" spans="2:4" ht="21" customHeight="1">
      <c r="B41" s="161" t="s">
        <v>340</v>
      </c>
      <c r="C41" s="74">
        <v>-339078</v>
      </c>
      <c r="D41" s="31">
        <v>-297763</v>
      </c>
    </row>
    <row r="42" spans="2:4" ht="21" customHeight="1">
      <c r="B42" s="161" t="s">
        <v>341</v>
      </c>
      <c r="C42" s="74">
        <v>126434</v>
      </c>
      <c r="D42" s="31">
        <v>105552</v>
      </c>
    </row>
    <row r="43" spans="2:4" ht="21" customHeight="1">
      <c r="B43" s="161" t="s">
        <v>342</v>
      </c>
      <c r="C43" s="74">
        <v>435024</v>
      </c>
      <c r="D43" s="31">
        <v>397869</v>
      </c>
    </row>
    <row r="44" spans="2:4" ht="21" customHeight="1">
      <c r="B44" s="161" t="s">
        <v>343</v>
      </c>
      <c r="C44" s="74">
        <v>-26797</v>
      </c>
      <c r="D44" s="31">
        <v>38782</v>
      </c>
    </row>
    <row r="45" spans="2:4" ht="21" customHeight="1">
      <c r="B45" s="161" t="s">
        <v>344</v>
      </c>
      <c r="C45" s="74">
        <v>11145</v>
      </c>
      <c r="D45" s="31">
        <v>-206941</v>
      </c>
    </row>
    <row r="46" spans="2:4" ht="21" customHeight="1">
      <c r="B46" s="161" t="s">
        <v>98</v>
      </c>
      <c r="C46" s="74">
        <v>-248276</v>
      </c>
      <c r="D46" s="31">
        <v>-228927</v>
      </c>
    </row>
    <row r="47" spans="2:4" ht="21" customHeight="1">
      <c r="B47" s="161" t="s">
        <v>345</v>
      </c>
      <c r="C47" s="74">
        <v>149208</v>
      </c>
      <c r="D47" s="31">
        <v>-83114</v>
      </c>
    </row>
    <row r="48" spans="2:4" ht="21" customHeight="1">
      <c r="B48" s="161" t="s">
        <v>331</v>
      </c>
      <c r="C48" s="74">
        <v>5609</v>
      </c>
      <c r="D48" s="31">
        <v>-121158</v>
      </c>
    </row>
    <row r="49" spans="2:4" s="162" customFormat="1" ht="21" customHeight="1">
      <c r="B49" s="29"/>
      <c r="C49" s="212">
        <v>113269</v>
      </c>
      <c r="D49" s="213">
        <v>-395700</v>
      </c>
    </row>
    <row r="50" spans="2:4" s="162" customFormat="1" ht="21" customHeight="1">
      <c r="B50" s="160" t="s">
        <v>346</v>
      </c>
      <c r="C50" s="214">
        <v>3328580</v>
      </c>
      <c r="D50" s="214">
        <v>4103882</v>
      </c>
    </row>
    <row r="51" spans="2:4" ht="21" customHeight="1">
      <c r="B51" s="161" t="s">
        <v>347</v>
      </c>
      <c r="C51" s="74">
        <v>-476435</v>
      </c>
      <c r="D51" s="31">
        <v>-475481</v>
      </c>
    </row>
    <row r="52" spans="2:4" ht="21" customHeight="1">
      <c r="B52" s="161" t="s">
        <v>348</v>
      </c>
      <c r="C52" s="74">
        <v>1582</v>
      </c>
      <c r="D52" s="31">
        <v>-1147</v>
      </c>
    </row>
    <row r="53" spans="2:4" ht="21" customHeight="1">
      <c r="B53" s="161" t="s">
        <v>349</v>
      </c>
      <c r="C53" s="74">
        <v>-290606</v>
      </c>
      <c r="D53" s="31">
        <v>-587594</v>
      </c>
    </row>
    <row r="54" spans="2:4" ht="21" customHeight="1">
      <c r="B54" s="161" t="s">
        <v>350</v>
      </c>
      <c r="C54" s="74">
        <v>172668</v>
      </c>
      <c r="D54" s="31">
        <v>-35505</v>
      </c>
    </row>
    <row r="55" spans="2:4" s="162" customFormat="1" ht="21" customHeight="1">
      <c r="B55" s="29" t="s">
        <v>351</v>
      </c>
      <c r="C55" s="214">
        <v>2735789</v>
      </c>
      <c r="D55" s="214">
        <v>3004155</v>
      </c>
    </row>
    <row r="56" spans="2:4" ht="21" customHeight="1">
      <c r="B56" s="161"/>
      <c r="C56" s="74"/>
      <c r="D56" s="31"/>
    </row>
    <row r="57" spans="2:4" s="162" customFormat="1" ht="21" customHeight="1">
      <c r="B57" s="160" t="s">
        <v>352</v>
      </c>
      <c r="C57" s="75"/>
      <c r="D57" s="33"/>
    </row>
    <row r="58" spans="2:4" ht="21" customHeight="1">
      <c r="B58" s="161" t="s">
        <v>353</v>
      </c>
      <c r="C58" s="74">
        <v>196392</v>
      </c>
      <c r="D58" s="31">
        <v>153206</v>
      </c>
    </row>
    <row r="59" spans="2:4" ht="21" customHeight="1">
      <c r="B59" s="161" t="s">
        <v>354</v>
      </c>
      <c r="C59" s="74" t="s">
        <v>101</v>
      </c>
      <c r="D59" s="31">
        <v>5366</v>
      </c>
    </row>
    <row r="60" spans="2:4" ht="21" customHeight="1">
      <c r="B60" s="161" t="s">
        <v>355</v>
      </c>
      <c r="C60" s="74"/>
      <c r="D60" s="31"/>
    </row>
    <row r="61" spans="2:4" ht="21" customHeight="1">
      <c r="B61" s="161" t="s">
        <v>356</v>
      </c>
      <c r="C61" s="74">
        <v>-6300</v>
      </c>
      <c r="D61" s="31">
        <v>-282</v>
      </c>
    </row>
    <row r="62" spans="2:4" ht="21" customHeight="1">
      <c r="B62" s="161" t="s">
        <v>357</v>
      </c>
      <c r="C62" s="74">
        <v>30487</v>
      </c>
      <c r="D62" s="31">
        <v>6644</v>
      </c>
    </row>
    <row r="63" spans="2:4" ht="21" customHeight="1">
      <c r="B63" s="161" t="s">
        <v>358</v>
      </c>
      <c r="C63" s="74">
        <v>-780348</v>
      </c>
      <c r="D63" s="31" t="s">
        <v>101</v>
      </c>
    </row>
    <row r="64" spans="2:4" ht="21" customHeight="1">
      <c r="B64" s="161" t="s">
        <v>359</v>
      </c>
      <c r="C64" s="74">
        <v>-338980</v>
      </c>
      <c r="D64" s="31">
        <v>-46977</v>
      </c>
    </row>
    <row r="65" spans="2:4" ht="21" customHeight="1">
      <c r="B65" s="161" t="s">
        <v>360</v>
      </c>
      <c r="C65" s="74">
        <v>-61873</v>
      </c>
      <c r="D65" s="31">
        <v>-27270</v>
      </c>
    </row>
    <row r="66" spans="2:4" ht="21" customHeight="1">
      <c r="B66" s="161" t="s">
        <v>361</v>
      </c>
      <c r="C66" s="74">
        <v>-1509774</v>
      </c>
      <c r="D66" s="31">
        <v>-1094157</v>
      </c>
    </row>
    <row r="67" spans="2:4" s="162" customFormat="1" ht="21" customHeight="1">
      <c r="B67" s="160" t="s">
        <v>362</v>
      </c>
      <c r="C67" s="214">
        <v>-2470396</v>
      </c>
      <c r="D67" s="214">
        <v>-1003470</v>
      </c>
    </row>
    <row r="68" spans="2:4" ht="21" customHeight="1">
      <c r="B68" s="161"/>
      <c r="C68" s="74"/>
      <c r="D68" s="31"/>
    </row>
    <row r="69" spans="2:4" s="162" customFormat="1" ht="21" customHeight="1">
      <c r="B69" s="160" t="s">
        <v>363</v>
      </c>
      <c r="C69" s="75"/>
      <c r="D69" s="33"/>
    </row>
    <row r="70" spans="2:4" ht="21" customHeight="1">
      <c r="B70" s="161" t="s">
        <v>364</v>
      </c>
      <c r="C70" s="74">
        <v>1988311</v>
      </c>
      <c r="D70" s="31">
        <v>987575</v>
      </c>
    </row>
    <row r="71" spans="2:4" ht="21" customHeight="1">
      <c r="B71" s="161" t="s">
        <v>365</v>
      </c>
      <c r="C71" s="74">
        <v>-912093</v>
      </c>
      <c r="D71" s="31">
        <v>-935676</v>
      </c>
    </row>
    <row r="72" spans="2:4" ht="21" customHeight="1">
      <c r="B72" s="161" t="s">
        <v>366</v>
      </c>
      <c r="C72" s="74">
        <v>-564339</v>
      </c>
      <c r="D72" s="31">
        <v>-973089</v>
      </c>
    </row>
    <row r="73" spans="2:4" ht="21" customHeight="1">
      <c r="B73" s="27" t="s">
        <v>367</v>
      </c>
      <c r="C73" s="74">
        <v>-35114</v>
      </c>
      <c r="D73" s="31">
        <v>-36922</v>
      </c>
    </row>
    <row r="74" spans="2:4" s="162" customFormat="1">
      <c r="B74" s="29" t="s">
        <v>206</v>
      </c>
      <c r="C74" s="214">
        <v>476765</v>
      </c>
      <c r="D74" s="214">
        <v>-958112</v>
      </c>
    </row>
    <row r="75" spans="2:4" s="162" customFormat="1">
      <c r="B75" s="29" t="s">
        <v>368</v>
      </c>
      <c r="C75" s="214">
        <v>742158</v>
      </c>
      <c r="D75" s="214">
        <v>1042573</v>
      </c>
    </row>
    <row r="76" spans="2:4">
      <c r="B76" s="27" t="s">
        <v>369</v>
      </c>
      <c r="C76" s="74">
        <v>1440661</v>
      </c>
      <c r="D76" s="31">
        <v>825208</v>
      </c>
    </row>
    <row r="77" spans="2:4">
      <c r="B77" s="27" t="s">
        <v>370</v>
      </c>
      <c r="C77" s="74">
        <v>2182819</v>
      </c>
      <c r="D77" s="31">
        <v>1867781</v>
      </c>
    </row>
    <row r="78" spans="2:4">
      <c r="C78" s="240">
        <f>SUM(C12:C29)-C30</f>
        <v>0</v>
      </c>
      <c r="D78" s="240">
        <f>SUM(D12:D29)-D30</f>
        <v>0</v>
      </c>
    </row>
    <row r="79" spans="2:4">
      <c r="C79" s="240">
        <f>SUM(C32:C38)-C39</f>
        <v>0</v>
      </c>
      <c r="D79" s="240">
        <f>SUM(D32:D38)-D39</f>
        <v>0</v>
      </c>
    </row>
    <row r="80" spans="2:4">
      <c r="C80" s="240">
        <f>SUM(C41:C48)-C49</f>
        <v>0</v>
      </c>
      <c r="D80" s="240">
        <f>SUM(D41:D48)-D49</f>
        <v>0</v>
      </c>
    </row>
    <row r="81" spans="3:4">
      <c r="C81" s="240">
        <f>C49+C39+C30-C50</f>
        <v>0</v>
      </c>
      <c r="D81" s="240">
        <f>D49+D39+D30-D50</f>
        <v>0</v>
      </c>
    </row>
    <row r="82" spans="3:4">
      <c r="C82" s="240">
        <f>SUM(C50:C54)-C55</f>
        <v>0</v>
      </c>
      <c r="D82" s="240">
        <f>SUM(D50:D54)-D55</f>
        <v>0</v>
      </c>
    </row>
    <row r="83" spans="3:4">
      <c r="C83" s="240">
        <f>SUM(C58:C66)-C67</f>
        <v>0</v>
      </c>
      <c r="D83" s="240">
        <f>SUM(D58:D66)-D67</f>
        <v>0</v>
      </c>
    </row>
    <row r="84" spans="3:4">
      <c r="C84" s="240">
        <f>SUM(C70:C73)-C74</f>
        <v>0</v>
      </c>
      <c r="D84" s="240">
        <f>SUM(D70:D73)-D74</f>
        <v>0</v>
      </c>
    </row>
    <row r="85" spans="3:4">
      <c r="C85" s="240">
        <f>C74+C67+C55-C75</f>
        <v>0</v>
      </c>
      <c r="D85" s="240">
        <f>D74+D67+D55-D75</f>
        <v>0</v>
      </c>
    </row>
    <row r="86" spans="3:4">
      <c r="C86" s="240">
        <f>C77-C76-C75</f>
        <v>0</v>
      </c>
      <c r="D86" s="240">
        <f>D77-D76-D75</f>
        <v>0</v>
      </c>
    </row>
  </sheetData>
  <mergeCells count="3">
    <mergeCell ref="C9:D9"/>
    <mergeCell ref="B7:D7"/>
    <mergeCell ref="B9:B10"/>
  </mergeCells>
  <conditionalFormatting sqref="B11:B77">
    <cfRule type="expression" dxfId="4" priority="22">
      <formula>MOD(ROW(),2)=0</formula>
    </cfRule>
  </conditionalFormatting>
  <conditionalFormatting sqref="C11:C77">
    <cfRule type="expression" dxfId="3" priority="4">
      <formula>MOD(ROW(),2)=0</formula>
    </cfRule>
  </conditionalFormatting>
  <conditionalFormatting sqref="D12:D77">
    <cfRule type="expression" dxfId="2" priority="3">
      <formula>MOD(ROW(),2)=0</formula>
    </cfRule>
  </conditionalFormatting>
  <conditionalFormatting sqref="D11">
    <cfRule type="expression" dxfId="1" priority="2">
      <formula>MOD(ROW(),2)=0</formula>
    </cfRule>
  </conditionalFormatting>
  <conditionalFormatting sqref="C78:D86">
    <cfRule type="cellIs" dxfId="0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7:E34"/>
  <sheetViews>
    <sheetView showGridLines="0" zoomScaleNormal="100" workbookViewId="0"/>
  </sheetViews>
  <sheetFormatPr defaultColWidth="8.7109375" defaultRowHeight="15"/>
  <cols>
    <col min="1" max="1" width="9.85546875" customWidth="1"/>
    <col min="2" max="2" width="67.5703125" customWidth="1"/>
    <col min="3" max="4" width="12.140625" customWidth="1"/>
    <col min="5" max="5" width="10.85546875" customWidth="1"/>
    <col min="6" max="6" width="8.7109375" customWidth="1"/>
    <col min="7" max="7" width="54.7109375" customWidth="1"/>
  </cols>
  <sheetData>
    <row r="7" spans="2:5" ht="18.75">
      <c r="B7" s="294"/>
      <c r="C7" s="295"/>
      <c r="D7" s="295"/>
    </row>
    <row r="8" spans="2:5" ht="18.75">
      <c r="B8" s="77"/>
      <c r="C8" s="15"/>
      <c r="D8" s="15"/>
    </row>
    <row r="9" spans="2:5">
      <c r="B9" s="78" t="s">
        <v>207</v>
      </c>
      <c r="C9" s="101">
        <v>45078</v>
      </c>
      <c r="D9" s="42">
        <v>2022</v>
      </c>
      <c r="E9" s="42" t="s">
        <v>100</v>
      </c>
    </row>
    <row r="10" spans="2:5" ht="15.75" thickBot="1">
      <c r="B10" s="43"/>
      <c r="C10" s="43"/>
      <c r="D10" s="43"/>
      <c r="E10" s="43"/>
    </row>
    <row r="11" spans="2:5" ht="15.75" thickBot="1">
      <c r="B11" s="336" t="s">
        <v>208</v>
      </c>
      <c r="C11" s="336"/>
      <c r="D11" s="336"/>
      <c r="E11" s="336"/>
    </row>
    <row r="12" spans="2:5">
      <c r="B12" s="137" t="s">
        <v>209</v>
      </c>
      <c r="C12" s="138">
        <v>12.86</v>
      </c>
      <c r="D12" s="139">
        <v>10.68</v>
      </c>
      <c r="E12" s="260">
        <v>0.20399999999999999</v>
      </c>
    </row>
    <row r="13" spans="2:5">
      <c r="B13" s="137" t="s">
        <v>210</v>
      </c>
      <c r="C13" s="138">
        <v>19.32</v>
      </c>
      <c r="D13" s="139">
        <v>15.7</v>
      </c>
      <c r="E13" s="260">
        <v>0.23</v>
      </c>
    </row>
    <row r="14" spans="2:5">
      <c r="B14" s="137" t="s">
        <v>211</v>
      </c>
      <c r="C14" s="138">
        <v>2.63</v>
      </c>
      <c r="D14" s="139">
        <v>1.93</v>
      </c>
      <c r="E14" s="260">
        <v>0.36299999999999999</v>
      </c>
    </row>
    <row r="15" spans="2:5">
      <c r="B15" s="137" t="s">
        <v>212</v>
      </c>
      <c r="C15" s="140">
        <v>3.97</v>
      </c>
      <c r="D15" s="141">
        <v>3.04</v>
      </c>
      <c r="E15" s="260">
        <v>0.30599999999999999</v>
      </c>
    </row>
    <row r="16" spans="2:5" ht="15.75" thickBot="1">
      <c r="B16" s="137" t="s">
        <v>213</v>
      </c>
      <c r="C16" s="142">
        <v>2.36</v>
      </c>
      <c r="D16" s="143">
        <v>1.98</v>
      </c>
      <c r="E16" s="260">
        <v>0.192</v>
      </c>
    </row>
    <row r="17" spans="2:5" ht="15.75" thickBot="1">
      <c r="B17" s="336" t="s">
        <v>214</v>
      </c>
      <c r="C17" s="336"/>
      <c r="D17" s="336"/>
      <c r="E17" s="336"/>
    </row>
    <row r="18" spans="2:5">
      <c r="B18" s="137" t="s">
        <v>215</v>
      </c>
      <c r="C18" s="144">
        <v>126.77</v>
      </c>
      <c r="D18" s="145">
        <v>120.66</v>
      </c>
      <c r="E18" s="260">
        <v>5.0999999999999997E-2</v>
      </c>
    </row>
    <row r="19" spans="2:5">
      <c r="B19" s="137" t="s">
        <v>216</v>
      </c>
      <c r="C19" s="145">
        <v>5.65</v>
      </c>
      <c r="D19" s="145">
        <v>9.36</v>
      </c>
      <c r="E19" s="260">
        <v>-0.39600000000000002</v>
      </c>
    </row>
    <row r="20" spans="2:5">
      <c r="B20" s="137" t="s">
        <v>217</v>
      </c>
      <c r="C20" s="145">
        <v>9.64</v>
      </c>
      <c r="D20" s="145">
        <v>14.99</v>
      </c>
      <c r="E20" s="260">
        <v>-0.35699999999999998</v>
      </c>
    </row>
    <row r="21" spans="2:5" ht="15.75" thickBot="1">
      <c r="B21" s="137" t="s">
        <v>218</v>
      </c>
      <c r="C21" s="145">
        <v>0.19</v>
      </c>
      <c r="D21" s="145">
        <v>0.25</v>
      </c>
      <c r="E21" s="260">
        <v>-0.254</v>
      </c>
    </row>
    <row r="22" spans="2:5" ht="15.75" thickBot="1">
      <c r="B22" s="336" t="s">
        <v>219</v>
      </c>
      <c r="C22" s="336"/>
      <c r="D22" s="336"/>
      <c r="E22" s="336"/>
    </row>
    <row r="23" spans="2:5">
      <c r="B23" s="146" t="s">
        <v>220</v>
      </c>
      <c r="C23" s="147">
        <v>91090</v>
      </c>
      <c r="D23" s="148">
        <v>78679</v>
      </c>
      <c r="E23" s="260">
        <v>0.158</v>
      </c>
    </row>
    <row r="24" spans="2:5">
      <c r="B24" s="146" t="s">
        <v>221</v>
      </c>
      <c r="C24" s="147">
        <v>118087</v>
      </c>
      <c r="D24" s="148">
        <v>109735</v>
      </c>
      <c r="E24" s="260">
        <v>7.5999999999999998E-2</v>
      </c>
    </row>
    <row r="25" spans="2:5" ht="15.75" thickBot="1">
      <c r="B25" s="146" t="s">
        <v>222</v>
      </c>
      <c r="C25" s="147">
        <v>34408</v>
      </c>
      <c r="D25" s="148">
        <v>33147</v>
      </c>
      <c r="E25" s="260">
        <v>3.7999999999999999E-2</v>
      </c>
    </row>
    <row r="26" spans="2:5" ht="15.75" thickBot="1">
      <c r="B26" s="336" t="s">
        <v>223</v>
      </c>
      <c r="C26" s="336"/>
      <c r="D26" s="336"/>
      <c r="E26" s="336"/>
    </row>
    <row r="27" spans="2:5">
      <c r="B27" s="149" t="s">
        <v>224</v>
      </c>
      <c r="C27" s="150">
        <v>33052</v>
      </c>
      <c r="D27" s="150">
        <v>28200</v>
      </c>
      <c r="E27" s="260">
        <v>0.17199999999999999</v>
      </c>
    </row>
    <row r="28" spans="2:5">
      <c r="B28" s="146" t="s">
        <v>225</v>
      </c>
      <c r="C28" s="150">
        <v>40381</v>
      </c>
      <c r="D28" s="150">
        <v>35601</v>
      </c>
      <c r="E28" s="260">
        <v>0.13400000000000001</v>
      </c>
    </row>
    <row r="29" spans="2:5">
      <c r="B29" s="146" t="s">
        <v>226</v>
      </c>
      <c r="C29" s="145">
        <v>8.7799999999999994</v>
      </c>
      <c r="D29" s="145">
        <v>12.22</v>
      </c>
      <c r="E29" s="151" t="s">
        <v>440</v>
      </c>
    </row>
    <row r="30" spans="2:5" ht="15.75" thickBot="1">
      <c r="B30" s="152" t="s">
        <v>227</v>
      </c>
      <c r="C30" s="153">
        <v>5.85</v>
      </c>
      <c r="D30" s="153">
        <v>8.43</v>
      </c>
      <c r="E30" s="154" t="s">
        <v>441</v>
      </c>
    </row>
    <row r="31" spans="2:5">
      <c r="B31" s="146"/>
      <c r="C31" s="142"/>
      <c r="D31" s="142"/>
      <c r="E31" s="151"/>
    </row>
    <row r="32" spans="2:5">
      <c r="B32" s="335" t="s">
        <v>228</v>
      </c>
      <c r="C32" s="335"/>
      <c r="D32" s="335"/>
      <c r="E32" s="335"/>
    </row>
    <row r="33" spans="2:5">
      <c r="B33" s="335" t="s">
        <v>229</v>
      </c>
      <c r="C33" s="335"/>
      <c r="D33" s="335"/>
      <c r="E33" s="335"/>
    </row>
    <row r="34" spans="2:5">
      <c r="B34" s="335" t="s">
        <v>230</v>
      </c>
      <c r="C34" s="335"/>
      <c r="D34" s="335"/>
      <c r="E34" s="335"/>
    </row>
  </sheetData>
  <mergeCells count="8">
    <mergeCell ref="B32:E32"/>
    <mergeCell ref="B33:E33"/>
    <mergeCell ref="B34:E34"/>
    <mergeCell ref="B7:D7"/>
    <mergeCell ref="B11:E11"/>
    <mergeCell ref="B17:E17"/>
    <mergeCell ref="B22:E22"/>
    <mergeCell ref="B26:E26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4"/>
  <sheetViews>
    <sheetView showGridLines="0" zoomScale="85" zoomScaleNormal="85" workbookViewId="0"/>
  </sheetViews>
  <sheetFormatPr defaultColWidth="23.5703125" defaultRowHeight="15.75"/>
  <cols>
    <col min="1" max="1" width="5.7109375" style="6" customWidth="1"/>
    <col min="2" max="2" width="36.140625" style="12" customWidth="1"/>
    <col min="3" max="3" width="27.7109375" style="11" bestFit="1" customWidth="1"/>
    <col min="4" max="4" width="19.85546875" style="10" customWidth="1"/>
    <col min="5" max="5" width="20.7109375" style="9" customWidth="1"/>
    <col min="6" max="6" width="25.5703125" style="8" customWidth="1"/>
    <col min="7" max="7" width="13.42578125" style="8" customWidth="1"/>
    <col min="8" max="8" width="29" style="7" bestFit="1" customWidth="1"/>
    <col min="9" max="16384" width="23.5703125" style="6"/>
  </cols>
  <sheetData>
    <row r="1" spans="1:8" ht="15.75" customHeight="1">
      <c r="A1"/>
      <c r="B1" s="294"/>
      <c r="C1" s="295"/>
      <c r="D1" s="295"/>
      <c r="E1" s="295"/>
      <c r="F1" s="295"/>
      <c r="G1" s="295"/>
      <c r="H1" s="14"/>
    </row>
    <row r="2" spans="1:8" ht="15.75" customHeight="1">
      <c r="A2"/>
      <c r="B2" s="295"/>
      <c r="C2" s="295"/>
      <c r="D2" s="295"/>
      <c r="E2" s="295"/>
      <c r="F2" s="295"/>
      <c r="G2" s="295"/>
      <c r="H2" s="14"/>
    </row>
    <row r="3" spans="1:8" ht="15.75" customHeight="1">
      <c r="A3"/>
      <c r="B3" s="295"/>
      <c r="C3" s="295"/>
      <c r="D3" s="295"/>
      <c r="E3" s="295"/>
      <c r="F3" s="295"/>
      <c r="G3" s="295"/>
      <c r="H3" s="14"/>
    </row>
    <row r="4" spans="1:8" ht="15.75" customHeight="1">
      <c r="A4"/>
      <c r="B4" s="295"/>
      <c r="C4" s="295"/>
      <c r="D4" s="295"/>
      <c r="E4" s="295"/>
      <c r="F4" s="295"/>
      <c r="G4" s="295"/>
      <c r="H4" s="14"/>
    </row>
    <row r="5" spans="1:8" ht="37.5" customHeight="1">
      <c r="A5"/>
      <c r="B5" s="15"/>
      <c r="C5" s="15"/>
      <c r="D5" s="15"/>
      <c r="E5" s="15"/>
      <c r="F5" s="15"/>
      <c r="G5" s="15"/>
      <c r="H5" s="14"/>
    </row>
    <row r="6" spans="1:8" ht="37.5" customHeight="1">
      <c r="A6" s="16"/>
      <c r="B6" s="296" t="s">
        <v>408</v>
      </c>
      <c r="C6" s="297" t="s">
        <v>409</v>
      </c>
      <c r="D6" s="293" t="s">
        <v>425</v>
      </c>
      <c r="E6" s="293" t="s">
        <v>426</v>
      </c>
      <c r="F6" s="293" t="s">
        <v>427</v>
      </c>
      <c r="G6" s="293" t="s">
        <v>410</v>
      </c>
      <c r="H6" s="293" t="s">
        <v>428</v>
      </c>
    </row>
    <row r="7" spans="1:8">
      <c r="A7" s="16"/>
      <c r="B7" s="296"/>
      <c r="C7" s="297"/>
      <c r="D7" s="293"/>
      <c r="E7" s="293"/>
      <c r="F7" s="293"/>
      <c r="G7" s="293"/>
      <c r="H7" s="293"/>
    </row>
    <row r="8" spans="1:8" ht="19.5" customHeight="1">
      <c r="A8" s="16"/>
      <c r="B8" s="18" t="s">
        <v>11</v>
      </c>
      <c r="C8" s="229" t="s">
        <v>411</v>
      </c>
      <c r="D8" s="228">
        <v>1192</v>
      </c>
      <c r="E8" s="95">
        <v>475</v>
      </c>
      <c r="F8" s="230">
        <v>46508</v>
      </c>
      <c r="G8" s="231" t="s">
        <v>10</v>
      </c>
      <c r="H8" s="224">
        <v>1</v>
      </c>
    </row>
    <row r="9" spans="1:8" ht="19.5" customHeight="1">
      <c r="A9" s="16"/>
      <c r="B9" s="18" t="s">
        <v>12</v>
      </c>
      <c r="C9" s="229" t="s">
        <v>411</v>
      </c>
      <c r="D9" s="228">
        <v>510</v>
      </c>
      <c r="E9" s="95">
        <v>257</v>
      </c>
      <c r="F9" s="230">
        <v>46600</v>
      </c>
      <c r="G9" s="231" t="s">
        <v>10</v>
      </c>
      <c r="H9" s="224">
        <v>1</v>
      </c>
    </row>
    <row r="10" spans="1:8" ht="19.5" customHeight="1">
      <c r="A10" s="16"/>
      <c r="B10" s="18" t="s">
        <v>13</v>
      </c>
      <c r="C10" s="229" t="s">
        <v>411</v>
      </c>
      <c r="D10" s="228">
        <v>399</v>
      </c>
      <c r="E10" s="95">
        <v>198</v>
      </c>
      <c r="F10" s="230">
        <v>13759</v>
      </c>
      <c r="G10" s="231" t="s">
        <v>10</v>
      </c>
      <c r="H10" s="224">
        <v>1</v>
      </c>
    </row>
    <row r="11" spans="1:8" ht="19.5" customHeight="1">
      <c r="A11" s="16"/>
      <c r="B11" s="18" t="s">
        <v>14</v>
      </c>
      <c r="C11" s="229" t="s">
        <v>411</v>
      </c>
      <c r="D11" s="228">
        <v>396</v>
      </c>
      <c r="E11" s="95">
        <v>227</v>
      </c>
      <c r="F11" s="230">
        <v>19360</v>
      </c>
      <c r="G11" s="231" t="s">
        <v>10</v>
      </c>
      <c r="H11" s="224">
        <v>1</v>
      </c>
    </row>
    <row r="12" spans="1:8" ht="19.5" customHeight="1">
      <c r="A12" s="16"/>
      <c r="B12" s="18" t="s">
        <v>16</v>
      </c>
      <c r="C12" s="229" t="s">
        <v>411</v>
      </c>
      <c r="D12" s="228">
        <v>102</v>
      </c>
      <c r="E12" s="95">
        <v>74</v>
      </c>
      <c r="F12" s="230">
        <v>19360</v>
      </c>
      <c r="G12" s="231" t="s">
        <v>10</v>
      </c>
      <c r="H12" s="224">
        <v>1</v>
      </c>
    </row>
    <row r="13" spans="1:8" ht="19.5" customHeight="1">
      <c r="A13" s="16"/>
      <c r="B13" s="18" t="s">
        <v>17</v>
      </c>
      <c r="C13" s="229" t="s">
        <v>411</v>
      </c>
      <c r="D13" s="228">
        <v>87</v>
      </c>
      <c r="E13" s="95">
        <v>53</v>
      </c>
      <c r="F13" s="230">
        <v>12601</v>
      </c>
      <c r="G13" s="231" t="s">
        <v>10</v>
      </c>
      <c r="H13" s="224">
        <v>0.82499999999999996</v>
      </c>
    </row>
    <row r="14" spans="1:8" ht="19.5" customHeight="1">
      <c r="A14" s="16"/>
      <c r="B14" s="18" t="s">
        <v>19</v>
      </c>
      <c r="C14" s="229" t="s">
        <v>457</v>
      </c>
      <c r="D14" s="228">
        <v>78</v>
      </c>
      <c r="E14" s="95">
        <v>54</v>
      </c>
      <c r="F14" s="230">
        <v>46235</v>
      </c>
      <c r="G14" s="231" t="s">
        <v>10</v>
      </c>
      <c r="H14" s="224">
        <v>1</v>
      </c>
    </row>
    <row r="15" spans="1:8" ht="19.5" customHeight="1">
      <c r="A15" s="16"/>
      <c r="B15" s="18" t="s">
        <v>20</v>
      </c>
      <c r="C15" s="229" t="s">
        <v>412</v>
      </c>
      <c r="D15" s="228">
        <v>55</v>
      </c>
      <c r="E15" s="95">
        <v>28</v>
      </c>
      <c r="F15" s="230">
        <v>13119</v>
      </c>
      <c r="G15" s="231" t="s">
        <v>10</v>
      </c>
      <c r="H15" s="224">
        <v>1</v>
      </c>
    </row>
    <row r="16" spans="1:8" ht="19.5" customHeight="1">
      <c r="A16" s="16"/>
      <c r="B16" s="18" t="s">
        <v>21</v>
      </c>
      <c r="C16" s="229" t="s">
        <v>413</v>
      </c>
      <c r="D16" s="228">
        <v>52</v>
      </c>
      <c r="E16" s="95">
        <v>27</v>
      </c>
      <c r="F16" s="230">
        <v>19360</v>
      </c>
      <c r="G16" s="231" t="s">
        <v>10</v>
      </c>
      <c r="H16" s="224">
        <v>1</v>
      </c>
    </row>
    <row r="17" spans="1:8" ht="19.5" customHeight="1">
      <c r="A17" s="16"/>
      <c r="B17" s="18" t="s">
        <v>24</v>
      </c>
      <c r="C17" s="229" t="s">
        <v>414</v>
      </c>
      <c r="D17" s="228">
        <v>46</v>
      </c>
      <c r="E17" s="95">
        <v>22</v>
      </c>
      <c r="F17" s="230">
        <v>19360</v>
      </c>
      <c r="G17" s="231" t="s">
        <v>10</v>
      </c>
      <c r="H17" s="224">
        <v>1</v>
      </c>
    </row>
    <row r="18" spans="1:8" ht="19.5" customHeight="1">
      <c r="A18" s="16"/>
      <c r="B18" s="18" t="s">
        <v>25</v>
      </c>
      <c r="C18" s="229" t="s">
        <v>411</v>
      </c>
      <c r="D18" s="228">
        <v>42</v>
      </c>
      <c r="E18" s="95">
        <v>18</v>
      </c>
      <c r="F18" s="230">
        <v>11658</v>
      </c>
      <c r="G18" s="231" t="s">
        <v>26</v>
      </c>
      <c r="H18" s="224">
        <v>1</v>
      </c>
    </row>
    <row r="19" spans="1:8" ht="19.5" customHeight="1">
      <c r="A19" s="16"/>
      <c r="B19" s="18" t="s">
        <v>42</v>
      </c>
      <c r="C19" s="229" t="s">
        <v>411</v>
      </c>
      <c r="D19" s="228">
        <v>30</v>
      </c>
      <c r="E19" s="95">
        <v>17</v>
      </c>
      <c r="F19" s="230">
        <v>19115</v>
      </c>
      <c r="G19" s="231" t="s">
        <v>32</v>
      </c>
      <c r="H19" s="224">
        <v>1</v>
      </c>
    </row>
    <row r="20" spans="1:8" ht="19.5" customHeight="1">
      <c r="A20" s="16"/>
      <c r="B20" s="18" t="s">
        <v>30</v>
      </c>
      <c r="C20" s="229" t="s">
        <v>411</v>
      </c>
      <c r="D20" s="228">
        <v>29</v>
      </c>
      <c r="E20" s="95">
        <v>8</v>
      </c>
      <c r="F20" s="230">
        <v>11933</v>
      </c>
      <c r="G20" s="231" t="s">
        <v>26</v>
      </c>
      <c r="H20" s="224">
        <v>1</v>
      </c>
    </row>
    <row r="21" spans="1:8" ht="19.5" customHeight="1">
      <c r="A21" s="16"/>
      <c r="B21" s="18" t="s">
        <v>31</v>
      </c>
      <c r="C21" s="229" t="s">
        <v>458</v>
      </c>
      <c r="D21" s="228">
        <v>23</v>
      </c>
      <c r="E21" s="95">
        <v>14</v>
      </c>
      <c r="F21" s="230">
        <v>11933</v>
      </c>
      <c r="G21" s="231" t="s">
        <v>32</v>
      </c>
      <c r="H21" s="224">
        <v>1</v>
      </c>
    </row>
    <row r="22" spans="1:8" ht="19.5" customHeight="1">
      <c r="A22" s="16"/>
      <c r="B22" s="18" t="s">
        <v>231</v>
      </c>
      <c r="C22" s="229" t="s">
        <v>415</v>
      </c>
      <c r="D22" s="228">
        <v>18</v>
      </c>
      <c r="E22" s="95">
        <v>14</v>
      </c>
      <c r="F22" s="230">
        <v>19360</v>
      </c>
      <c r="G22" s="231" t="s">
        <v>10</v>
      </c>
      <c r="H22" s="224">
        <v>1</v>
      </c>
    </row>
    <row r="23" spans="1:8" ht="19.5" customHeight="1">
      <c r="A23" s="16"/>
      <c r="B23" s="18" t="s">
        <v>33</v>
      </c>
      <c r="C23" s="229" t="s">
        <v>416</v>
      </c>
      <c r="D23" s="228">
        <v>14</v>
      </c>
      <c r="E23" s="95">
        <v>7</v>
      </c>
      <c r="F23" s="230">
        <v>19360</v>
      </c>
      <c r="G23" s="231" t="s">
        <v>10</v>
      </c>
      <c r="H23" s="224">
        <v>1</v>
      </c>
    </row>
    <row r="24" spans="1:8" ht="19.5" customHeight="1">
      <c r="A24" s="16"/>
      <c r="B24" s="18" t="s">
        <v>41</v>
      </c>
      <c r="C24" s="229" t="s">
        <v>417</v>
      </c>
      <c r="D24" s="228">
        <v>9</v>
      </c>
      <c r="E24" s="95">
        <v>6</v>
      </c>
      <c r="F24" s="230">
        <v>19360</v>
      </c>
      <c r="G24" s="231" t="s">
        <v>10</v>
      </c>
      <c r="H24" s="224">
        <v>1</v>
      </c>
    </row>
    <row r="25" spans="1:8" ht="19.5" customHeight="1">
      <c r="A25" s="16"/>
      <c r="B25" s="18" t="s">
        <v>232</v>
      </c>
      <c r="C25" s="229" t="s">
        <v>415</v>
      </c>
      <c r="D25" s="228">
        <v>8</v>
      </c>
      <c r="E25" s="95">
        <v>5</v>
      </c>
      <c r="F25" s="230">
        <v>19360</v>
      </c>
      <c r="G25" s="231" t="s">
        <v>10</v>
      </c>
      <c r="H25" s="224">
        <v>1</v>
      </c>
    </row>
    <row r="26" spans="1:8" ht="19.5" customHeight="1">
      <c r="A26" s="16"/>
      <c r="B26" s="18" t="s">
        <v>43</v>
      </c>
      <c r="C26" s="229" t="s">
        <v>459</v>
      </c>
      <c r="D26" s="228">
        <v>8</v>
      </c>
      <c r="E26" s="95">
        <v>7</v>
      </c>
      <c r="F26" s="230">
        <v>12206</v>
      </c>
      <c r="G26" s="231" t="s">
        <v>32</v>
      </c>
      <c r="H26" s="224">
        <v>1</v>
      </c>
    </row>
    <row r="27" spans="1:8" ht="19.5" customHeight="1">
      <c r="A27" s="16"/>
      <c r="B27" s="18" t="s">
        <v>9</v>
      </c>
      <c r="C27" s="229" t="s">
        <v>418</v>
      </c>
      <c r="D27" s="228">
        <v>1313</v>
      </c>
      <c r="E27" s="95">
        <v>534</v>
      </c>
      <c r="F27" s="230">
        <v>16984</v>
      </c>
      <c r="G27" s="231" t="s">
        <v>10</v>
      </c>
      <c r="H27" s="224">
        <v>0.1169</v>
      </c>
    </row>
    <row r="28" spans="1:8" ht="19.5" customHeight="1">
      <c r="A28" s="16"/>
      <c r="B28" s="18" t="s">
        <v>15</v>
      </c>
      <c r="C28" s="229" t="s">
        <v>419</v>
      </c>
      <c r="D28" s="228">
        <v>149</v>
      </c>
      <c r="E28" s="95">
        <v>78</v>
      </c>
      <c r="F28" s="230">
        <v>14550</v>
      </c>
      <c r="G28" s="231" t="s">
        <v>10</v>
      </c>
      <c r="H28" s="224">
        <v>0.45</v>
      </c>
    </row>
    <row r="29" spans="1:8" ht="19.5" customHeight="1">
      <c r="A29" s="16"/>
      <c r="B29" s="18" t="s">
        <v>233</v>
      </c>
      <c r="C29" s="229" t="s">
        <v>419</v>
      </c>
      <c r="D29" s="228">
        <v>94</v>
      </c>
      <c r="E29" s="95">
        <v>58</v>
      </c>
      <c r="F29" s="230">
        <v>15646</v>
      </c>
      <c r="G29" s="231" t="s">
        <v>10</v>
      </c>
      <c r="H29" s="224">
        <v>0.3931</v>
      </c>
    </row>
    <row r="30" spans="1:8" ht="19.5" customHeight="1">
      <c r="A30" s="16"/>
      <c r="B30" s="18" t="s">
        <v>234</v>
      </c>
      <c r="C30" s="229" t="s">
        <v>419</v>
      </c>
      <c r="D30" s="228">
        <v>83</v>
      </c>
      <c r="E30" s="95">
        <v>49</v>
      </c>
      <c r="F30" s="230">
        <v>13363</v>
      </c>
      <c r="G30" s="231" t="s">
        <v>10</v>
      </c>
      <c r="H30" s="224">
        <v>0.3931</v>
      </c>
    </row>
    <row r="31" spans="1:8" ht="19.5" customHeight="1">
      <c r="A31" s="16"/>
      <c r="B31" s="18" t="s">
        <v>18</v>
      </c>
      <c r="C31" s="229" t="s">
        <v>419</v>
      </c>
      <c r="D31" s="228">
        <v>81</v>
      </c>
      <c r="E31" s="95">
        <v>36</v>
      </c>
      <c r="F31" s="230">
        <v>14732</v>
      </c>
      <c r="G31" s="231" t="s">
        <v>10</v>
      </c>
      <c r="H31" s="224">
        <v>0.45</v>
      </c>
    </row>
    <row r="32" spans="1:8" ht="19.5" customHeight="1">
      <c r="A32" s="16"/>
      <c r="B32" s="18" t="s">
        <v>22</v>
      </c>
      <c r="C32" s="229" t="s">
        <v>419</v>
      </c>
      <c r="D32" s="228">
        <v>50</v>
      </c>
      <c r="E32" s="95">
        <v>30</v>
      </c>
      <c r="F32" s="230">
        <v>11567</v>
      </c>
      <c r="G32" s="231" t="s">
        <v>10</v>
      </c>
      <c r="H32" s="224">
        <v>0.2369</v>
      </c>
    </row>
    <row r="33" spans="1:8" ht="19.5" customHeight="1">
      <c r="A33" s="16"/>
      <c r="B33" s="18" t="s">
        <v>28</v>
      </c>
      <c r="C33" s="229" t="s">
        <v>419</v>
      </c>
      <c r="D33" s="228">
        <v>34</v>
      </c>
      <c r="E33" s="95">
        <v>18</v>
      </c>
      <c r="F33" s="230">
        <v>12936</v>
      </c>
      <c r="G33" s="231" t="s">
        <v>10</v>
      </c>
      <c r="H33" s="224">
        <v>0.3</v>
      </c>
    </row>
    <row r="34" spans="1:8" ht="19.5" customHeight="1">
      <c r="A34" s="16"/>
      <c r="B34" s="18" t="s">
        <v>235</v>
      </c>
      <c r="C34" s="229" t="s">
        <v>419</v>
      </c>
      <c r="D34" s="228">
        <v>32</v>
      </c>
      <c r="E34" s="95">
        <v>13</v>
      </c>
      <c r="F34" s="230">
        <v>20302</v>
      </c>
      <c r="G34" s="231" t="s">
        <v>26</v>
      </c>
      <c r="H34" s="224">
        <v>0.45</v>
      </c>
    </row>
    <row r="35" spans="1:8" ht="19.5" customHeight="1">
      <c r="A35" s="16"/>
      <c r="B35" s="18" t="s">
        <v>29</v>
      </c>
      <c r="C35" s="229" t="s">
        <v>419</v>
      </c>
      <c r="D35" s="228">
        <v>32</v>
      </c>
      <c r="E35" s="95">
        <v>14</v>
      </c>
      <c r="F35" s="230">
        <v>14793</v>
      </c>
      <c r="G35" s="231" t="s">
        <v>10</v>
      </c>
      <c r="H35" s="224">
        <v>0.22500000000000001</v>
      </c>
    </row>
    <row r="36" spans="1:8" ht="19.5" customHeight="1">
      <c r="A36" s="16"/>
      <c r="B36" s="18" t="s">
        <v>35</v>
      </c>
      <c r="C36" s="229" t="s">
        <v>419</v>
      </c>
      <c r="D36" s="228">
        <v>13</v>
      </c>
      <c r="E36" s="95">
        <v>6</v>
      </c>
      <c r="F36" s="230">
        <v>16954</v>
      </c>
      <c r="G36" s="231" t="s">
        <v>26</v>
      </c>
      <c r="H36" s="224">
        <v>0.45</v>
      </c>
    </row>
    <row r="37" spans="1:8" ht="19.5" customHeight="1">
      <c r="A37" s="16"/>
      <c r="B37" s="18" t="s">
        <v>39</v>
      </c>
      <c r="C37" s="229" t="s">
        <v>419</v>
      </c>
      <c r="D37" s="228">
        <v>10</v>
      </c>
      <c r="E37" s="95">
        <v>5</v>
      </c>
      <c r="F37" s="230">
        <v>16954</v>
      </c>
      <c r="G37" s="231" t="s">
        <v>26</v>
      </c>
      <c r="H37" s="224">
        <v>0.45</v>
      </c>
    </row>
    <row r="38" spans="1:8" ht="19.5" customHeight="1">
      <c r="A38" s="16"/>
      <c r="B38" s="18" t="s">
        <v>38</v>
      </c>
      <c r="C38" s="229" t="s">
        <v>419</v>
      </c>
      <c r="D38" s="228">
        <v>10</v>
      </c>
      <c r="E38" s="95">
        <v>5</v>
      </c>
      <c r="F38" s="230">
        <v>16954</v>
      </c>
      <c r="G38" s="231" t="s">
        <v>26</v>
      </c>
      <c r="H38" s="224">
        <v>0.45</v>
      </c>
    </row>
    <row r="39" spans="1:8" ht="19.5" customHeight="1">
      <c r="A39" s="16"/>
      <c r="B39" s="18" t="s">
        <v>37</v>
      </c>
      <c r="C39" s="229" t="s">
        <v>419</v>
      </c>
      <c r="D39" s="228">
        <v>10</v>
      </c>
      <c r="E39" s="95">
        <v>5</v>
      </c>
      <c r="F39" s="230">
        <v>16954</v>
      </c>
      <c r="G39" s="231" t="s">
        <v>26</v>
      </c>
      <c r="H39" s="224">
        <v>0.45</v>
      </c>
    </row>
    <row r="40" spans="1:8" ht="19.5" customHeight="1">
      <c r="A40" s="16"/>
      <c r="B40" s="18" t="s">
        <v>23</v>
      </c>
      <c r="C40" s="229" t="s">
        <v>420</v>
      </c>
      <c r="D40" s="228">
        <v>48</v>
      </c>
      <c r="E40" s="95">
        <v>28</v>
      </c>
      <c r="F40" s="230">
        <v>16862</v>
      </c>
      <c r="G40" s="231" t="s">
        <v>10</v>
      </c>
      <c r="H40" s="224">
        <v>0.34</v>
      </c>
    </row>
    <row r="41" spans="1:8" ht="19.5" customHeight="1">
      <c r="A41" s="16"/>
      <c r="B41" s="18" t="s">
        <v>34</v>
      </c>
      <c r="C41" s="229" t="s">
        <v>421</v>
      </c>
      <c r="D41" s="228">
        <v>13</v>
      </c>
      <c r="E41" s="95">
        <v>8</v>
      </c>
      <c r="F41" s="230">
        <v>12298</v>
      </c>
      <c r="G41" s="231" t="s">
        <v>32</v>
      </c>
      <c r="H41" s="224">
        <v>0.49</v>
      </c>
    </row>
    <row r="42" spans="1:8" ht="19.5" customHeight="1">
      <c r="A42" s="16"/>
      <c r="B42" s="18" t="s">
        <v>40</v>
      </c>
      <c r="C42" s="229" t="s">
        <v>422</v>
      </c>
      <c r="D42" s="228">
        <v>10</v>
      </c>
      <c r="E42" s="95">
        <v>6</v>
      </c>
      <c r="F42" s="230">
        <v>12754</v>
      </c>
      <c r="G42" s="231" t="s">
        <v>32</v>
      </c>
      <c r="H42" s="224">
        <v>0.49</v>
      </c>
    </row>
    <row r="43" spans="1:8" ht="19.5" customHeight="1">
      <c r="A43" s="16"/>
      <c r="B43" s="18" t="s">
        <v>36</v>
      </c>
      <c r="C43" s="229" t="s">
        <v>423</v>
      </c>
      <c r="D43" s="228">
        <v>12</v>
      </c>
      <c r="E43" s="95">
        <v>10</v>
      </c>
      <c r="F43" s="230">
        <v>12420</v>
      </c>
      <c r="G43" s="231" t="s">
        <v>32</v>
      </c>
      <c r="H43" s="224">
        <v>0.49</v>
      </c>
    </row>
    <row r="44" spans="1:8" ht="19.5" customHeight="1">
      <c r="A44" s="16"/>
      <c r="B44" s="18" t="s">
        <v>27</v>
      </c>
      <c r="C44" s="229" t="s">
        <v>424</v>
      </c>
      <c r="D44" s="228">
        <v>42</v>
      </c>
      <c r="E44" s="95">
        <v>17</v>
      </c>
      <c r="F44" s="230">
        <v>17227</v>
      </c>
      <c r="G44" s="231" t="s">
        <v>10</v>
      </c>
      <c r="H44" s="224">
        <v>0.499</v>
      </c>
    </row>
    <row r="45" spans="1:8" ht="19.5" customHeight="1">
      <c r="A45" s="16"/>
      <c r="B45" s="18" t="s">
        <v>44</v>
      </c>
      <c r="C45" s="229"/>
      <c r="D45" s="228">
        <v>117</v>
      </c>
      <c r="E45" s="95">
        <v>52</v>
      </c>
      <c r="F45" s="96"/>
      <c r="G45" s="96"/>
      <c r="H45" s="228"/>
    </row>
    <row r="46" spans="1:8" ht="19.5" customHeight="1" thickBot="1">
      <c r="A46" s="16"/>
      <c r="B46" s="225" t="s">
        <v>463</v>
      </c>
      <c r="C46" s="225"/>
      <c r="D46" s="226">
        <v>5251</v>
      </c>
      <c r="E46" s="226">
        <f>SUM(E8:E45)</f>
        <v>2483</v>
      </c>
      <c r="F46" s="227"/>
      <c r="G46" s="227"/>
      <c r="H46" s="227"/>
    </row>
    <row r="47" spans="1:8" ht="19.5" customHeight="1" thickTop="1">
      <c r="A47" s="16"/>
      <c r="B47" s="274" t="s">
        <v>461</v>
      </c>
      <c r="C47" s="274"/>
      <c r="D47" s="275">
        <v>52</v>
      </c>
      <c r="E47" s="275" t="s">
        <v>101</v>
      </c>
      <c r="F47" s="276"/>
      <c r="G47" s="276" t="s">
        <v>462</v>
      </c>
      <c r="H47" s="276"/>
    </row>
    <row r="48" spans="1:8" ht="19.5" customHeight="1" thickBot="1">
      <c r="A48" s="16"/>
      <c r="B48" s="225" t="s">
        <v>460</v>
      </c>
      <c r="C48" s="225"/>
      <c r="D48" s="226">
        <v>5303</v>
      </c>
      <c r="E48" s="226">
        <v>2483</v>
      </c>
      <c r="F48" s="227"/>
      <c r="G48" s="227"/>
      <c r="H48" s="227"/>
    </row>
    <row r="49" spans="2:8" ht="16.5" thickTop="1">
      <c r="D49" s="240">
        <f>SUM(D8:D45)-D46</f>
        <v>0</v>
      </c>
      <c r="E49" s="240">
        <f>SUM(E8:E45)-E46</f>
        <v>0</v>
      </c>
    </row>
    <row r="50" spans="2:8">
      <c r="D50" s="240"/>
      <c r="E50" s="240"/>
    </row>
    <row r="51" spans="2:8" ht="25.5">
      <c r="B51" s="284" t="s">
        <v>464</v>
      </c>
      <c r="C51" s="285" t="s">
        <v>409</v>
      </c>
      <c r="D51" s="286" t="s">
        <v>425</v>
      </c>
      <c r="E51" s="286" t="s">
        <v>426</v>
      </c>
      <c r="F51" s="286" t="s">
        <v>427</v>
      </c>
      <c r="G51" s="286" t="s">
        <v>410</v>
      </c>
      <c r="H51" s="286" t="s">
        <v>428</v>
      </c>
    </row>
    <row r="52" spans="2:8">
      <c r="B52" s="18" t="s">
        <v>465</v>
      </c>
      <c r="C52" s="229" t="s">
        <v>411</v>
      </c>
      <c r="D52" s="228">
        <v>9.2799999999999994</v>
      </c>
      <c r="E52" s="95">
        <v>2.1</v>
      </c>
      <c r="F52" s="230">
        <v>46000</v>
      </c>
      <c r="G52" s="231" t="s">
        <v>32</v>
      </c>
      <c r="H52" s="224">
        <v>1</v>
      </c>
    </row>
    <row r="53" spans="2:8">
      <c r="B53" s="18" t="s">
        <v>466</v>
      </c>
      <c r="C53" s="229" t="s">
        <v>417</v>
      </c>
      <c r="D53" s="228">
        <v>8.5</v>
      </c>
      <c r="E53" s="95">
        <v>3.39</v>
      </c>
      <c r="F53" s="230">
        <v>53668</v>
      </c>
      <c r="G53" s="231" t="s">
        <v>10</v>
      </c>
      <c r="H53" s="224">
        <v>1</v>
      </c>
    </row>
    <row r="54" spans="2:8">
      <c r="B54" s="18" t="s">
        <v>467</v>
      </c>
      <c r="C54" s="229" t="s">
        <v>416</v>
      </c>
      <c r="D54" s="228">
        <v>7.7</v>
      </c>
      <c r="E54" s="95">
        <v>1.84</v>
      </c>
      <c r="F54" s="230">
        <v>55887</v>
      </c>
      <c r="G54" s="231" t="s">
        <v>10</v>
      </c>
      <c r="H54" s="224">
        <v>1</v>
      </c>
    </row>
    <row r="55" spans="2:8">
      <c r="B55" s="18" t="s">
        <v>468</v>
      </c>
      <c r="C55" s="229" t="s">
        <v>416</v>
      </c>
      <c r="D55" s="228">
        <v>7.2</v>
      </c>
      <c r="E55" s="95">
        <v>2.69</v>
      </c>
      <c r="F55" s="230">
        <v>55887</v>
      </c>
      <c r="G55" s="231" t="s">
        <v>10</v>
      </c>
      <c r="H55" s="224">
        <v>1</v>
      </c>
    </row>
    <row r="56" spans="2:8">
      <c r="B56" s="18" t="s">
        <v>469</v>
      </c>
      <c r="C56" s="229" t="s">
        <v>417</v>
      </c>
      <c r="D56" s="228">
        <v>6.97</v>
      </c>
      <c r="E56" s="95">
        <v>3.19</v>
      </c>
      <c r="F56" s="230">
        <v>53802</v>
      </c>
      <c r="G56" s="231" t="s">
        <v>10</v>
      </c>
      <c r="H56" s="224">
        <v>1</v>
      </c>
    </row>
    <row r="57" spans="2:8">
      <c r="B57" s="18" t="s">
        <v>470</v>
      </c>
      <c r="C57" s="229" t="s">
        <v>411</v>
      </c>
      <c r="D57" s="228">
        <v>6.82</v>
      </c>
      <c r="E57" s="95">
        <v>3.42</v>
      </c>
      <c r="F57" s="230">
        <v>46565</v>
      </c>
      <c r="G57" s="231" t="s">
        <v>32</v>
      </c>
      <c r="H57" s="224">
        <v>1</v>
      </c>
    </row>
    <row r="58" spans="2:8">
      <c r="B58" s="18" t="s">
        <v>471</v>
      </c>
      <c r="C58" s="229" t="s">
        <v>417</v>
      </c>
      <c r="D58" s="228">
        <v>6.47</v>
      </c>
      <c r="E58" s="95">
        <v>4.66</v>
      </c>
      <c r="F58" s="230">
        <v>53802</v>
      </c>
      <c r="G58" s="231" t="s">
        <v>10</v>
      </c>
      <c r="H58" s="224">
        <v>1</v>
      </c>
    </row>
    <row r="59" spans="2:8">
      <c r="B59" s="18" t="s">
        <v>472</v>
      </c>
      <c r="C59" s="229" t="s">
        <v>415</v>
      </c>
      <c r="D59" s="228">
        <v>5.04</v>
      </c>
      <c r="E59" s="95">
        <v>3.2</v>
      </c>
      <c r="F59" s="230">
        <v>53794</v>
      </c>
      <c r="G59" s="231" t="s">
        <v>10</v>
      </c>
      <c r="H59" s="224">
        <v>1</v>
      </c>
    </row>
    <row r="60" spans="2:8">
      <c r="B60" s="18" t="s">
        <v>473</v>
      </c>
      <c r="C60" s="229" t="s">
        <v>411</v>
      </c>
      <c r="D60" s="228">
        <v>4.28</v>
      </c>
      <c r="E60" s="95">
        <v>1.9</v>
      </c>
      <c r="F60" s="230" t="s">
        <v>474</v>
      </c>
      <c r="G60" s="231" t="s">
        <v>32</v>
      </c>
      <c r="H60" s="224">
        <v>1</v>
      </c>
    </row>
    <row r="61" spans="2:8">
      <c r="B61" s="18" t="s">
        <v>475</v>
      </c>
      <c r="C61" s="229" t="s">
        <v>415</v>
      </c>
      <c r="D61" s="228">
        <v>4.08</v>
      </c>
      <c r="E61" s="95">
        <v>2.36</v>
      </c>
      <c r="F61" s="230">
        <v>55887</v>
      </c>
      <c r="G61" s="231" t="s">
        <v>10</v>
      </c>
      <c r="H61" s="224">
        <v>1</v>
      </c>
    </row>
    <row r="62" spans="2:8">
      <c r="B62" s="18" t="s">
        <v>476</v>
      </c>
      <c r="C62" s="229" t="s">
        <v>415</v>
      </c>
      <c r="D62" s="228">
        <v>4</v>
      </c>
      <c r="E62" s="95">
        <v>2.74</v>
      </c>
      <c r="F62" s="230">
        <v>55887</v>
      </c>
      <c r="G62" s="231" t="s">
        <v>10</v>
      </c>
      <c r="H62" s="224">
        <v>1</v>
      </c>
    </row>
    <row r="63" spans="2:8">
      <c r="B63" s="18" t="s">
        <v>477</v>
      </c>
      <c r="C63" s="229" t="s">
        <v>417</v>
      </c>
      <c r="D63" s="228">
        <v>2.41</v>
      </c>
      <c r="E63" s="95">
        <v>1.03</v>
      </c>
      <c r="F63" s="230">
        <v>54988</v>
      </c>
      <c r="G63" s="231" t="s">
        <v>10</v>
      </c>
      <c r="H63" s="224">
        <v>1</v>
      </c>
    </row>
    <row r="64" spans="2:8">
      <c r="B64" s="18" t="s">
        <v>478</v>
      </c>
      <c r="C64" s="229" t="s">
        <v>411</v>
      </c>
      <c r="D64" s="228">
        <v>2.3940000000000001</v>
      </c>
      <c r="E64" s="95">
        <v>0.6</v>
      </c>
      <c r="F64" s="230" t="s">
        <v>479</v>
      </c>
      <c r="G64" s="231" t="s">
        <v>480</v>
      </c>
      <c r="H64" s="224">
        <v>1</v>
      </c>
    </row>
    <row r="65" spans="2:8">
      <c r="B65" s="18" t="s">
        <v>481</v>
      </c>
      <c r="C65" s="229" t="s">
        <v>411</v>
      </c>
      <c r="D65" s="228">
        <v>2.12</v>
      </c>
      <c r="E65" s="95">
        <v>0.53</v>
      </c>
      <c r="F65" s="230" t="s">
        <v>479</v>
      </c>
      <c r="G65" s="231" t="s">
        <v>480</v>
      </c>
      <c r="H65" s="224">
        <v>1</v>
      </c>
    </row>
    <row r="66" spans="2:8">
      <c r="B66" s="18" t="s">
        <v>482</v>
      </c>
      <c r="C66" s="229" t="s">
        <v>411</v>
      </c>
      <c r="D66" s="228">
        <v>2.08</v>
      </c>
      <c r="E66" s="95">
        <v>1.1000000000000001</v>
      </c>
      <c r="F66" s="230" t="s">
        <v>479</v>
      </c>
      <c r="G66" s="231" t="s">
        <v>480</v>
      </c>
      <c r="H66" s="224">
        <v>1</v>
      </c>
    </row>
    <row r="67" spans="2:8">
      <c r="B67" s="18" t="s">
        <v>483</v>
      </c>
      <c r="C67" s="229" t="s">
        <v>411</v>
      </c>
      <c r="D67" s="228">
        <v>1.8080000000000001</v>
      </c>
      <c r="E67" s="95">
        <v>0.61</v>
      </c>
      <c r="F67" s="230" t="s">
        <v>479</v>
      </c>
      <c r="G67" s="231" t="s">
        <v>480</v>
      </c>
      <c r="H67" s="224">
        <v>1</v>
      </c>
    </row>
    <row r="68" spans="2:8">
      <c r="B68" s="18" t="s">
        <v>484</v>
      </c>
      <c r="C68" s="229" t="s">
        <v>459</v>
      </c>
      <c r="D68" s="228">
        <v>1.8</v>
      </c>
      <c r="E68" s="95">
        <v>1.6</v>
      </c>
      <c r="F68" s="230">
        <v>47913</v>
      </c>
      <c r="G68" s="231" t="s">
        <v>32</v>
      </c>
      <c r="H68" s="224">
        <v>1</v>
      </c>
    </row>
    <row r="69" spans="2:8">
      <c r="B69" s="18" t="s">
        <v>485</v>
      </c>
      <c r="C69" s="229" t="s">
        <v>459</v>
      </c>
      <c r="D69" s="228">
        <v>1.72</v>
      </c>
      <c r="E69" s="95">
        <v>1.1399999999999999</v>
      </c>
      <c r="F69" s="230">
        <v>46528</v>
      </c>
      <c r="G69" s="231" t="s">
        <v>32</v>
      </c>
      <c r="H69" s="224">
        <v>1</v>
      </c>
    </row>
    <row r="70" spans="2:8">
      <c r="B70" s="18" t="s">
        <v>486</v>
      </c>
      <c r="C70" s="229" t="s">
        <v>411</v>
      </c>
      <c r="D70" s="228">
        <v>1.62</v>
      </c>
      <c r="E70" s="95">
        <v>0.61</v>
      </c>
      <c r="F70" s="230" t="s">
        <v>479</v>
      </c>
      <c r="G70" s="231" t="s">
        <v>480</v>
      </c>
      <c r="H70" s="224">
        <v>1</v>
      </c>
    </row>
    <row r="71" spans="2:8">
      <c r="B71" s="18" t="s">
        <v>487</v>
      </c>
      <c r="C71" s="229" t="s">
        <v>417</v>
      </c>
      <c r="D71" s="228">
        <v>1.42</v>
      </c>
      <c r="E71" s="95">
        <v>0.35</v>
      </c>
      <c r="F71" s="230">
        <v>53763</v>
      </c>
      <c r="G71" s="231" t="s">
        <v>10</v>
      </c>
      <c r="H71" s="224">
        <v>1</v>
      </c>
    </row>
    <row r="72" spans="2:8">
      <c r="B72" s="18" t="s">
        <v>488</v>
      </c>
      <c r="C72" s="229" t="s">
        <v>411</v>
      </c>
      <c r="D72" s="228">
        <v>1.4184000000000001</v>
      </c>
      <c r="E72" s="95">
        <v>0.18</v>
      </c>
      <c r="F72" s="230" t="s">
        <v>479</v>
      </c>
      <c r="G72" s="231" t="s">
        <v>489</v>
      </c>
      <c r="H72" s="224">
        <v>1</v>
      </c>
    </row>
    <row r="73" spans="2:8">
      <c r="B73" s="18" t="s">
        <v>490</v>
      </c>
      <c r="C73" s="229" t="s">
        <v>411</v>
      </c>
      <c r="D73" s="228">
        <v>1</v>
      </c>
      <c r="E73" s="95">
        <v>0.57999999999999996</v>
      </c>
      <c r="F73" s="230" t="s">
        <v>479</v>
      </c>
      <c r="G73" s="231" t="s">
        <v>480</v>
      </c>
      <c r="H73" s="224">
        <v>1</v>
      </c>
    </row>
    <row r="74" spans="2:8">
      <c r="B74" s="18" t="s">
        <v>491</v>
      </c>
      <c r="C74" s="229" t="s">
        <v>411</v>
      </c>
      <c r="D74" s="228">
        <v>0.8</v>
      </c>
      <c r="E74" s="95">
        <v>0.55000000000000004</v>
      </c>
      <c r="F74" s="230" t="s">
        <v>479</v>
      </c>
      <c r="G74" s="231" t="s">
        <v>480</v>
      </c>
      <c r="H74" s="224">
        <v>1</v>
      </c>
    </row>
    <row r="75" spans="2:8">
      <c r="B75" s="18" t="s">
        <v>492</v>
      </c>
      <c r="C75" s="229" t="s">
        <v>411</v>
      </c>
      <c r="D75" s="228">
        <v>0.72</v>
      </c>
      <c r="E75" s="95">
        <v>0.56999999999999995</v>
      </c>
      <c r="F75" s="230" t="s">
        <v>479</v>
      </c>
      <c r="G75" s="231" t="s">
        <v>480</v>
      </c>
      <c r="H75" s="224">
        <v>1</v>
      </c>
    </row>
    <row r="76" spans="2:8">
      <c r="B76" s="18" t="s">
        <v>493</v>
      </c>
      <c r="C76" s="229" t="s">
        <v>411</v>
      </c>
      <c r="D76" s="228">
        <v>0.70399999999999996</v>
      </c>
      <c r="E76" s="95">
        <v>0</v>
      </c>
      <c r="F76" s="230" t="s">
        <v>479</v>
      </c>
      <c r="G76" s="231" t="s">
        <v>480</v>
      </c>
      <c r="H76" s="224">
        <v>1</v>
      </c>
    </row>
    <row r="77" spans="2:8">
      <c r="B77" s="18" t="s">
        <v>494</v>
      </c>
      <c r="C77" s="229" t="s">
        <v>411</v>
      </c>
      <c r="D77" s="228">
        <v>0.68</v>
      </c>
      <c r="E77" s="95">
        <v>0</v>
      </c>
      <c r="F77" s="230" t="s">
        <v>479</v>
      </c>
      <c r="G77" s="231" t="s">
        <v>480</v>
      </c>
      <c r="H77" s="224">
        <v>1</v>
      </c>
    </row>
    <row r="78" spans="2:8">
      <c r="B78" s="18" t="s">
        <v>495</v>
      </c>
      <c r="C78" s="229" t="s">
        <v>496</v>
      </c>
      <c r="D78" s="228">
        <v>5.88</v>
      </c>
      <c r="E78" s="95">
        <v>3.1898999999999997</v>
      </c>
      <c r="F78" s="230">
        <v>48567</v>
      </c>
      <c r="G78" s="231" t="s">
        <v>32</v>
      </c>
      <c r="H78" s="224">
        <v>0.49</v>
      </c>
    </row>
    <row r="79" spans="2:8">
      <c r="B79" s="18" t="s">
        <v>497</v>
      </c>
      <c r="C79" s="229" t="s">
        <v>496</v>
      </c>
      <c r="D79" s="228">
        <v>4.41</v>
      </c>
      <c r="E79" s="95">
        <v>2.2833999999999999</v>
      </c>
      <c r="F79" s="230">
        <v>48228</v>
      </c>
      <c r="G79" s="231" t="s">
        <v>32</v>
      </c>
      <c r="H79" s="224">
        <v>0.49</v>
      </c>
    </row>
    <row r="80" spans="2:8">
      <c r="B80" s="18" t="s">
        <v>498</v>
      </c>
      <c r="C80" s="229" t="s">
        <v>496</v>
      </c>
      <c r="D80" s="228">
        <v>4.41</v>
      </c>
      <c r="E80" s="95">
        <v>2.4451000000000001</v>
      </c>
      <c r="F80" s="230">
        <v>48522</v>
      </c>
      <c r="G80" s="231" t="s">
        <v>32</v>
      </c>
      <c r="H80" s="224">
        <v>0.49</v>
      </c>
    </row>
    <row r="81" spans="2:8">
      <c r="B81" s="18" t="s">
        <v>499</v>
      </c>
      <c r="C81" s="229" t="s">
        <v>496</v>
      </c>
      <c r="D81" s="228">
        <v>6.8599999999999994</v>
      </c>
      <c r="E81" s="95">
        <v>3.4985999999999997</v>
      </c>
      <c r="F81" s="230">
        <v>48589</v>
      </c>
      <c r="G81" s="231" t="s">
        <v>32</v>
      </c>
      <c r="H81" s="224">
        <v>0.48999999999999994</v>
      </c>
    </row>
    <row r="82" spans="2:8">
      <c r="B82" s="18" t="s">
        <v>500</v>
      </c>
      <c r="C82" s="229"/>
      <c r="D82" s="228">
        <v>2.5</v>
      </c>
      <c r="E82" s="95">
        <v>0</v>
      </c>
      <c r="F82" s="230"/>
      <c r="G82" s="231" t="s">
        <v>489</v>
      </c>
      <c r="H82" s="224">
        <v>1</v>
      </c>
    </row>
    <row r="83" spans="2:8" ht="16.5" thickBot="1">
      <c r="B83" s="225" t="s">
        <v>460</v>
      </c>
      <c r="C83" s="225"/>
      <c r="D83" s="226">
        <f>SUM(D52:D82)</f>
        <v>117.09440000000001</v>
      </c>
      <c r="E83" s="226">
        <f>SUM(E52:E82)</f>
        <v>52.356999999999999</v>
      </c>
      <c r="F83" s="287"/>
      <c r="G83" s="287"/>
      <c r="H83" s="287"/>
    </row>
    <row r="84" spans="2:8" ht="16.5" thickTop="1"/>
  </sheetData>
  <mergeCells count="8">
    <mergeCell ref="H6:H7"/>
    <mergeCell ref="B1:G4"/>
    <mergeCell ref="B6:B7"/>
    <mergeCell ref="C6:C7"/>
    <mergeCell ref="G6:G7"/>
    <mergeCell ref="D6:D7"/>
    <mergeCell ref="E6:E7"/>
    <mergeCell ref="F6:F7"/>
  </mergeCells>
  <conditionalFormatting sqref="B8:B48">
    <cfRule type="expression" dxfId="94" priority="39">
      <formula>MOD(ROW(),2)=0</formula>
    </cfRule>
    <cfRule type="expression" dxfId="93" priority="40">
      <formula>MOD(ROW(),2)=0</formula>
    </cfRule>
  </conditionalFormatting>
  <conditionalFormatting sqref="C8:C48">
    <cfRule type="expression" dxfId="92" priority="37">
      <formula>MOD(ROW(),2)=0</formula>
    </cfRule>
    <cfRule type="expression" dxfId="91" priority="38">
      <formula>MOD(ROW(),2)=0</formula>
    </cfRule>
  </conditionalFormatting>
  <conditionalFormatting sqref="G8:G44">
    <cfRule type="expression" dxfId="90" priority="35">
      <formula>MOD(ROW(),2)=0</formula>
    </cfRule>
    <cfRule type="expression" dxfId="89" priority="36">
      <formula>MOD(ROW(),2)=0</formula>
    </cfRule>
  </conditionalFormatting>
  <conditionalFormatting sqref="D8:D48">
    <cfRule type="expression" dxfId="88" priority="33">
      <formula>MOD(ROW(),2)=0</formula>
    </cfRule>
    <cfRule type="expression" dxfId="87" priority="34">
      <formula>MOD(ROW(),2)=0</formula>
    </cfRule>
  </conditionalFormatting>
  <conditionalFormatting sqref="E8:E48">
    <cfRule type="expression" dxfId="86" priority="31">
      <formula>MOD(ROW(),2)=0</formula>
    </cfRule>
    <cfRule type="expression" dxfId="85" priority="32">
      <formula>MOD(ROW(),2)=0</formula>
    </cfRule>
  </conditionalFormatting>
  <conditionalFormatting sqref="F8:F44">
    <cfRule type="expression" dxfId="84" priority="29">
      <formula>MOD(ROW(),2)=0</formula>
    </cfRule>
    <cfRule type="expression" dxfId="83" priority="30">
      <formula>MOD(ROW(),2)=0</formula>
    </cfRule>
  </conditionalFormatting>
  <conditionalFormatting sqref="H8:H44">
    <cfRule type="expression" dxfId="82" priority="27">
      <formula>MOD(ROW(),2)=0</formula>
    </cfRule>
    <cfRule type="expression" dxfId="81" priority="28">
      <formula>MOD(ROW(),2)=0</formula>
    </cfRule>
  </conditionalFormatting>
  <conditionalFormatting sqref="F45:H45">
    <cfRule type="expression" dxfId="80" priority="25">
      <formula>MOD(ROW(),2)=0</formula>
    </cfRule>
    <cfRule type="expression" dxfId="79" priority="26">
      <formula>MOD(ROW(),2)=0</formula>
    </cfRule>
  </conditionalFormatting>
  <conditionalFormatting sqref="D49:E50">
    <cfRule type="cellIs" dxfId="78" priority="24" operator="notEqual">
      <formula>0</formula>
    </cfRule>
  </conditionalFormatting>
  <conditionalFormatting sqref="B52:B82">
    <cfRule type="expression" dxfId="77" priority="21">
      <formula>MOD(ROW(),2)=0</formula>
    </cfRule>
    <cfRule type="expression" dxfId="76" priority="22">
      <formula>MOD(ROW(),2)=0</formula>
    </cfRule>
  </conditionalFormatting>
  <conditionalFormatting sqref="C52:C82">
    <cfRule type="expression" dxfId="75" priority="19">
      <formula>MOD(ROW(),2)=0</formula>
    </cfRule>
    <cfRule type="expression" dxfId="74" priority="20">
      <formula>MOD(ROW(),2)=0</formula>
    </cfRule>
  </conditionalFormatting>
  <conditionalFormatting sqref="G52:G82">
    <cfRule type="expression" dxfId="73" priority="17">
      <formula>MOD(ROW(),2)=0</formula>
    </cfRule>
    <cfRule type="expression" dxfId="72" priority="18">
      <formula>MOD(ROW(),2)=0</formula>
    </cfRule>
  </conditionalFormatting>
  <conditionalFormatting sqref="D52:D82">
    <cfRule type="expression" dxfId="71" priority="15">
      <formula>MOD(ROW(),2)=0</formula>
    </cfRule>
    <cfRule type="expression" dxfId="70" priority="16">
      <formula>MOD(ROW(),2)=0</formula>
    </cfRule>
  </conditionalFormatting>
  <conditionalFormatting sqref="E52:E82">
    <cfRule type="expression" dxfId="69" priority="13">
      <formula>MOD(ROW(),2)=0</formula>
    </cfRule>
    <cfRule type="expression" dxfId="68" priority="14">
      <formula>MOD(ROW(),2)=0</formula>
    </cfRule>
  </conditionalFormatting>
  <conditionalFormatting sqref="F52:F82">
    <cfRule type="expression" dxfId="67" priority="11">
      <formula>MOD(ROW(),2)=0</formula>
    </cfRule>
    <cfRule type="expression" dxfId="66" priority="12">
      <formula>MOD(ROW(),2)=0</formula>
    </cfRule>
  </conditionalFormatting>
  <conditionalFormatting sqref="H52:H82">
    <cfRule type="expression" dxfId="65" priority="9">
      <formula>MOD(ROW(),2)=0</formula>
    </cfRule>
    <cfRule type="expression" dxfId="64" priority="10">
      <formula>MOD(ROW(),2)=0</formula>
    </cfRule>
  </conditionalFormatting>
  <conditionalFormatting sqref="B83">
    <cfRule type="expression" dxfId="63" priority="7">
      <formula>MOD(ROW(),2)=0</formula>
    </cfRule>
    <cfRule type="expression" dxfId="62" priority="8">
      <formula>MOD(ROW(),2)=0</formula>
    </cfRule>
  </conditionalFormatting>
  <conditionalFormatting sqref="C83">
    <cfRule type="expression" dxfId="61" priority="5">
      <formula>MOD(ROW(),2)=0</formula>
    </cfRule>
    <cfRule type="expression" dxfId="60" priority="6">
      <formula>MOD(ROW(),2)=0</formula>
    </cfRule>
  </conditionalFormatting>
  <conditionalFormatting sqref="D83">
    <cfRule type="expression" dxfId="59" priority="3">
      <formula>MOD(ROW(),2)=0</formula>
    </cfRule>
    <cfRule type="expression" dxfId="58" priority="4">
      <formula>MOD(ROW(),2)=0</formula>
    </cfRule>
  </conditionalFormatting>
  <conditionalFormatting sqref="E83">
    <cfRule type="expression" dxfId="57" priority="1">
      <formula>MOD(ROW(),2)=0</formula>
    </cfRule>
    <cfRule type="expression" dxfId="56" priority="2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B1:M65"/>
  <sheetViews>
    <sheetView showGridLines="0" zoomScaleNormal="100" workbookViewId="0">
      <selection activeCell="H13" sqref="H13:H14"/>
    </sheetView>
  </sheetViews>
  <sheetFormatPr defaultColWidth="9.140625" defaultRowHeight="0" customHeight="1" zeroHeight="1"/>
  <cols>
    <col min="1" max="1" width="16.5703125" style="19" customWidth="1"/>
    <col min="2" max="2" width="30.85546875" style="19" customWidth="1"/>
    <col min="3" max="3" width="10.85546875" style="19" customWidth="1"/>
    <col min="4" max="4" width="5" style="19" customWidth="1"/>
    <col min="5" max="5" width="36.7109375" style="19" customWidth="1"/>
    <col min="6" max="6" width="9.140625" style="19" customWidth="1"/>
    <col min="7" max="7" width="13.7109375" style="19" customWidth="1"/>
    <col min="8" max="10" width="9.140625" style="19" customWidth="1"/>
    <col min="11" max="11" width="12.140625" style="19" bestFit="1" customWidth="1"/>
    <col min="12" max="12" width="9.140625" style="19" customWidth="1"/>
    <col min="13" max="13" width="11.5703125" style="19" customWidth="1"/>
    <col min="14" max="16384" width="9.140625" style="19"/>
  </cols>
  <sheetData>
    <row r="1" spans="2:7" ht="12.75" customHeight="1">
      <c r="B1" s="294"/>
      <c r="C1" s="295"/>
      <c r="D1" s="295"/>
      <c r="E1" s="295"/>
      <c r="F1" s="295"/>
      <c r="G1" s="295"/>
    </row>
    <row r="2" spans="2:7" ht="12.75" customHeight="1">
      <c r="B2" s="295"/>
      <c r="C2" s="295"/>
      <c r="D2" s="295"/>
      <c r="E2" s="295"/>
      <c r="F2" s="295"/>
      <c r="G2" s="295"/>
    </row>
    <row r="3" spans="2:7" ht="12.75" customHeight="1">
      <c r="B3" s="295"/>
      <c r="C3" s="295"/>
      <c r="D3" s="295"/>
      <c r="E3" s="295"/>
      <c r="F3" s="295"/>
      <c r="G3" s="295"/>
    </row>
    <row r="4" spans="2:7" ht="12.75" customHeight="1">
      <c r="B4" s="295"/>
      <c r="C4" s="295"/>
      <c r="D4" s="295"/>
      <c r="E4" s="295"/>
      <c r="F4" s="295"/>
      <c r="G4" s="295"/>
    </row>
    <row r="5" spans="2:7" ht="12.75" customHeight="1">
      <c r="B5" s="295"/>
      <c r="C5" s="295"/>
      <c r="D5" s="295"/>
      <c r="E5" s="295"/>
      <c r="F5" s="295"/>
      <c r="G5" s="295"/>
    </row>
    <row r="6" spans="2:7" ht="12.75" customHeight="1">
      <c r="B6" s="295"/>
      <c r="C6" s="295"/>
      <c r="D6" s="295"/>
      <c r="E6" s="295"/>
      <c r="F6" s="295"/>
      <c r="G6" s="295"/>
    </row>
    <row r="7" spans="2:7" ht="9" customHeight="1"/>
    <row r="8" spans="2:7" ht="12.75" customHeight="1"/>
    <row r="9" spans="2:7" ht="12.75" customHeight="1" thickBot="1"/>
    <row r="10" spans="2:7" ht="33.75" customHeight="1" thickTop="1">
      <c r="B10" s="298" t="s">
        <v>46</v>
      </c>
      <c r="C10" s="299"/>
      <c r="E10" s="302" t="s">
        <v>46</v>
      </c>
      <c r="F10" s="303"/>
    </row>
    <row r="11" spans="2:7" ht="15.75">
      <c r="B11" s="300" t="s">
        <v>442</v>
      </c>
      <c r="C11" s="301"/>
      <c r="E11" s="300" t="s">
        <v>442</v>
      </c>
      <c r="F11" s="301"/>
    </row>
    <row r="12" spans="2:7" ht="12.75">
      <c r="B12" s="102" t="s">
        <v>266</v>
      </c>
      <c r="C12" s="103">
        <f>SUM(C13:C15)</f>
        <v>2478.7390261270002</v>
      </c>
      <c r="E12" s="104" t="s">
        <v>280</v>
      </c>
      <c r="F12" s="105">
        <v>43904.65808589934</v>
      </c>
    </row>
    <row r="13" spans="2:7" ht="12.75">
      <c r="B13" s="112" t="s">
        <v>267</v>
      </c>
      <c r="C13" s="113">
        <v>1547.371849655</v>
      </c>
      <c r="E13" s="261"/>
      <c r="F13" s="262"/>
    </row>
    <row r="14" spans="2:7" ht="12.75">
      <c r="B14" s="112" t="s">
        <v>268</v>
      </c>
      <c r="C14" s="113">
        <v>975.429093104</v>
      </c>
      <c r="E14" s="108"/>
      <c r="F14" s="109"/>
    </row>
    <row r="15" spans="2:7" ht="12.75">
      <c r="B15" s="112" t="s">
        <v>269</v>
      </c>
      <c r="C15" s="113">
        <v>-44.061916631999999</v>
      </c>
      <c r="E15" s="108"/>
      <c r="F15" s="109"/>
    </row>
    <row r="16" spans="2:7" ht="12.75">
      <c r="B16" s="106"/>
      <c r="C16" s="107"/>
      <c r="E16" s="104" t="s">
        <v>281</v>
      </c>
      <c r="F16" s="105">
        <v>2864.7459071433245</v>
      </c>
    </row>
    <row r="17" spans="2:13" ht="12.75">
      <c r="B17" s="102" t="s">
        <v>270</v>
      </c>
      <c r="C17" s="103">
        <f>SUM(C18:C26)</f>
        <v>44506.324351853676</v>
      </c>
      <c r="E17" s="108"/>
      <c r="F17" s="109"/>
    </row>
    <row r="18" spans="2:13" ht="12.75">
      <c r="B18" s="112" t="s">
        <v>271</v>
      </c>
      <c r="C18" s="113">
        <v>2744.9228532850002</v>
      </c>
      <c r="E18" s="108"/>
      <c r="F18" s="109"/>
    </row>
    <row r="19" spans="2:13" ht="12.75">
      <c r="B19" s="112" t="s">
        <v>272</v>
      </c>
      <c r="C19" s="113">
        <v>9511.1229140000014</v>
      </c>
      <c r="E19" s="108"/>
      <c r="F19" s="109"/>
    </row>
    <row r="20" spans="2:13" ht="12.75">
      <c r="B20" s="112" t="s">
        <v>273</v>
      </c>
      <c r="C20" s="113">
        <v>2780.7782211379999</v>
      </c>
      <c r="E20" s="104" t="s">
        <v>282</v>
      </c>
      <c r="F20" s="105">
        <v>215.88593221800076</v>
      </c>
    </row>
    <row r="21" spans="2:13" ht="12.75">
      <c r="B21" s="112" t="s">
        <v>274</v>
      </c>
      <c r="C21" s="113">
        <v>10061.189740123002</v>
      </c>
      <c r="E21" s="108"/>
      <c r="F21" s="109"/>
    </row>
    <row r="22" spans="2:13" ht="12.75">
      <c r="B22" s="112" t="s">
        <v>275</v>
      </c>
      <c r="C22" s="113">
        <v>13433.309299408</v>
      </c>
      <c r="E22" s="108"/>
      <c r="F22" s="109"/>
    </row>
    <row r="23" spans="2:13" ht="12.75">
      <c r="B23" s="112" t="s">
        <v>276</v>
      </c>
      <c r="C23" s="113">
        <v>532.05685000000005</v>
      </c>
      <c r="E23" s="108"/>
      <c r="F23" s="109"/>
    </row>
    <row r="24" spans="2:13" ht="12.75">
      <c r="B24" s="112" t="s">
        <v>277</v>
      </c>
      <c r="C24" s="113">
        <v>2921.2481279999993</v>
      </c>
      <c r="E24" s="108"/>
      <c r="F24" s="109"/>
    </row>
    <row r="25" spans="2:13" ht="12.75">
      <c r="B25" s="112" t="s">
        <v>278</v>
      </c>
      <c r="C25" s="113">
        <v>2260.4069418996701</v>
      </c>
      <c r="E25" s="108"/>
      <c r="F25" s="109"/>
    </row>
    <row r="26" spans="2:13" ht="13.5" thickBot="1">
      <c r="B26" s="114" t="s">
        <v>279</v>
      </c>
      <c r="C26" s="115">
        <v>261.28940399999999</v>
      </c>
      <c r="E26" s="110"/>
      <c r="F26" s="111"/>
    </row>
    <row r="27" spans="2:13" ht="12.75" customHeight="1" thickTop="1">
      <c r="D27" s="23"/>
    </row>
    <row r="28" spans="2:13" ht="22.5" customHeight="1">
      <c r="B28" s="304" t="s">
        <v>443</v>
      </c>
      <c r="C28" s="304"/>
      <c r="D28" s="304"/>
      <c r="E28" s="304"/>
      <c r="F28" s="304"/>
    </row>
    <row r="29" spans="2:13" ht="12.75" customHeight="1">
      <c r="B29" s="305" t="s">
        <v>283</v>
      </c>
      <c r="C29" s="305"/>
      <c r="D29" s="305"/>
      <c r="E29" s="305"/>
      <c r="F29" s="305"/>
      <c r="M29" s="21"/>
    </row>
    <row r="30" spans="2:13" ht="12.75" customHeight="1">
      <c r="B30" s="305" t="s">
        <v>284</v>
      </c>
      <c r="C30" s="305"/>
      <c r="D30" s="305"/>
      <c r="E30" s="305"/>
      <c r="F30" s="305"/>
      <c r="M30" s="21"/>
    </row>
    <row r="31" spans="2:13" ht="12.75" customHeight="1">
      <c r="B31" s="305" t="s">
        <v>285</v>
      </c>
      <c r="C31" s="305"/>
      <c r="D31" s="305"/>
      <c r="E31" s="305"/>
      <c r="F31" s="305"/>
      <c r="K31" s="22"/>
      <c r="M31" s="21"/>
    </row>
    <row r="32" spans="2:13" ht="12.75" customHeight="1">
      <c r="B32" s="305" t="s">
        <v>286</v>
      </c>
      <c r="C32" s="305"/>
      <c r="D32" s="305"/>
      <c r="E32" s="305"/>
      <c r="F32" s="305"/>
      <c r="K32" s="22"/>
      <c r="M32" s="21"/>
    </row>
    <row r="33" spans="13:13" ht="12.75" customHeight="1">
      <c r="M33" s="21"/>
    </row>
    <row r="34" spans="13:13" ht="12.75" customHeight="1">
      <c r="M34" s="21"/>
    </row>
    <row r="35" spans="13:13" ht="12.75" customHeight="1">
      <c r="M35" s="21"/>
    </row>
    <row r="36" spans="13:13" ht="12.75" customHeight="1">
      <c r="M36" s="20"/>
    </row>
    <row r="37" spans="13:13" ht="12.75" customHeight="1"/>
    <row r="38" spans="13:13" ht="12.75" customHeight="1"/>
    <row r="39" spans="13:13" ht="12.75" customHeight="1"/>
    <row r="40" spans="13:13" ht="12.75" customHeight="1"/>
    <row r="41" spans="13:13" ht="12.75" customHeight="1"/>
    <row r="42" spans="13:13" ht="12.75" customHeight="1"/>
    <row r="43" spans="13:13" ht="12.75" customHeight="1"/>
    <row r="44" spans="13:13" ht="12.75" customHeight="1"/>
    <row r="45" spans="13:13" ht="12.75" customHeight="1"/>
    <row r="46" spans="13:13" ht="12.75" customHeight="1"/>
    <row r="47" spans="13:13" ht="12.75" customHeight="1"/>
    <row r="48" spans="13:13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</sheetData>
  <mergeCells count="10">
    <mergeCell ref="B28:F28"/>
    <mergeCell ref="B29:F29"/>
    <mergeCell ref="B30:F30"/>
    <mergeCell ref="B31:F31"/>
    <mergeCell ref="B32:F32"/>
    <mergeCell ref="B1:G6"/>
    <mergeCell ref="B10:C10"/>
    <mergeCell ref="B11:C11"/>
    <mergeCell ref="E10:F10"/>
    <mergeCell ref="E11:F11"/>
  </mergeCells>
  <conditionalFormatting sqref="B13:C15 B18:C26">
    <cfRule type="expression" dxfId="55" priority="2">
      <formula>MOD(ROW(),2)=0</formula>
    </cfRule>
  </conditionalFormatting>
  <conditionalFormatting sqref="E13:F13">
    <cfRule type="expression" dxfId="54" priority="1">
      <formula>MOD(ROW(),2)=0</formula>
    </cfRule>
  </conditionalFormatting>
  <pageMargins left="0" right="0" top="0" bottom="0" header="0" footer="0"/>
  <pageSetup paperSize="9" scale="75" orientation="landscape" r:id="rId1"/>
  <headerFooter alignWithMargins="0">
    <oddFooter>&amp;R_x000D_&amp;1#&amp;"Calibri"&amp;10&amp;K000000 Classificação: Público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1"/>
  <sheetViews>
    <sheetView showGridLines="0" zoomScaleNormal="100" workbookViewId="0"/>
  </sheetViews>
  <sheetFormatPr defaultColWidth="7" defaultRowHeight="15"/>
  <cols>
    <col min="1" max="1" width="9.85546875" customWidth="1"/>
    <col min="2" max="2" width="28.28515625" bestFit="1" customWidth="1"/>
    <col min="3" max="3" width="12.42578125" customWidth="1"/>
    <col min="4" max="4" width="10.85546875" customWidth="1"/>
    <col min="5" max="5" width="14" customWidth="1"/>
    <col min="6" max="6" width="13.7109375" bestFit="1" customWidth="1"/>
    <col min="7" max="7" width="12" bestFit="1" customWidth="1"/>
    <col min="8" max="8" width="14.28515625" customWidth="1"/>
    <col min="9" max="9" width="9.42578125" bestFit="1" customWidth="1"/>
    <col min="10" max="10" width="8.85546875" bestFit="1" customWidth="1"/>
    <col min="11" max="11" width="9.140625" bestFit="1" customWidth="1"/>
    <col min="12" max="12" width="8.7109375" bestFit="1" customWidth="1"/>
  </cols>
  <sheetData>
    <row r="1" spans="2:15">
      <c r="B1" s="294"/>
      <c r="C1" s="295"/>
      <c r="D1" s="295"/>
      <c r="E1" s="295"/>
      <c r="F1" s="295"/>
      <c r="G1" s="295"/>
    </row>
    <row r="2" spans="2:15">
      <c r="B2" s="295"/>
      <c r="C2" s="295"/>
      <c r="D2" s="295"/>
      <c r="E2" s="295"/>
      <c r="F2" s="295"/>
      <c r="G2" s="295"/>
    </row>
    <row r="3" spans="2:15">
      <c r="B3" s="295"/>
      <c r="C3" s="295"/>
      <c r="D3" s="295"/>
      <c r="E3" s="295"/>
      <c r="F3" s="295"/>
      <c r="G3" s="295"/>
    </row>
    <row r="4" spans="2:15">
      <c r="B4" s="295"/>
      <c r="C4" s="295"/>
      <c r="D4" s="295"/>
      <c r="E4" s="295"/>
      <c r="F4" s="295"/>
      <c r="G4" s="295"/>
    </row>
    <row r="5" spans="2:15">
      <c r="B5" s="295"/>
      <c r="C5" s="295"/>
      <c r="D5" s="295"/>
      <c r="E5" s="295"/>
      <c r="F5" s="295"/>
      <c r="G5" s="295"/>
    </row>
    <row r="6" spans="2:15">
      <c r="B6" s="295"/>
      <c r="C6" s="295"/>
      <c r="D6" s="295"/>
      <c r="E6" s="295"/>
      <c r="F6" s="295"/>
      <c r="G6" s="295"/>
    </row>
    <row r="8" spans="2:15">
      <c r="B8" s="13" t="s">
        <v>58</v>
      </c>
    </row>
    <row r="9" spans="2:15" ht="15.75" thickBot="1">
      <c r="B9" s="13"/>
    </row>
    <row r="10" spans="2:15" ht="15.75" customHeight="1" thickTop="1">
      <c r="B10" s="310"/>
      <c r="C10" s="306" t="s">
        <v>288</v>
      </c>
      <c r="D10" s="308"/>
      <c r="E10" s="307"/>
      <c r="F10" s="306" t="s">
        <v>289</v>
      </c>
      <c r="G10" s="308"/>
      <c r="H10" s="307"/>
      <c r="I10" s="306" t="s">
        <v>437</v>
      </c>
      <c r="J10" s="307"/>
    </row>
    <row r="11" spans="2:15" ht="60">
      <c r="B11" s="310"/>
      <c r="C11" s="199" t="s">
        <v>292</v>
      </c>
      <c r="D11" s="199" t="s">
        <v>239</v>
      </c>
      <c r="E11" s="199" t="s">
        <v>438</v>
      </c>
      <c r="F11" s="199" t="s">
        <v>292</v>
      </c>
      <c r="G11" s="199" t="s">
        <v>239</v>
      </c>
      <c r="H11" s="199" t="s">
        <v>438</v>
      </c>
      <c r="I11" s="199" t="s">
        <v>292</v>
      </c>
      <c r="J11" s="199" t="s">
        <v>239</v>
      </c>
    </row>
    <row r="12" spans="2:15" ht="18.600000000000001" customHeight="1">
      <c r="B12" s="27" t="s">
        <v>47</v>
      </c>
      <c r="C12" s="31">
        <v>2944206</v>
      </c>
      <c r="D12" s="31">
        <v>2531656</v>
      </c>
      <c r="E12" s="249">
        <v>859.88</v>
      </c>
      <c r="F12" s="31">
        <v>2768128</v>
      </c>
      <c r="G12" s="31">
        <v>2724030</v>
      </c>
      <c r="H12" s="249">
        <v>984.07</v>
      </c>
      <c r="I12" s="253">
        <v>6.3600000000000004E-2</v>
      </c>
      <c r="J12" s="253">
        <v>-7.0599999999999996E-2</v>
      </c>
      <c r="K12" s="259"/>
      <c r="L12" s="259"/>
      <c r="N12" s="258"/>
      <c r="O12" s="258"/>
    </row>
    <row r="13" spans="2:15" ht="18.600000000000001" customHeight="1">
      <c r="B13" s="28" t="s">
        <v>48</v>
      </c>
      <c r="C13" s="32">
        <v>4595472</v>
      </c>
      <c r="D13" s="32">
        <v>1475346</v>
      </c>
      <c r="E13" s="250">
        <v>321.04000000000002</v>
      </c>
      <c r="F13" s="32">
        <v>4597875</v>
      </c>
      <c r="G13" s="130">
        <v>1520467</v>
      </c>
      <c r="H13" s="250">
        <v>330.69</v>
      </c>
      <c r="I13" s="254">
        <v>-5.0000000000000001E-4</v>
      </c>
      <c r="J13" s="254">
        <v>-2.9700000000000001E-2</v>
      </c>
      <c r="K13" s="259"/>
      <c r="L13" s="259"/>
      <c r="N13" s="258"/>
      <c r="O13" s="258"/>
    </row>
    <row r="14" spans="2:15" ht="18.600000000000001" customHeight="1">
      <c r="B14" s="27" t="s">
        <v>49</v>
      </c>
      <c r="C14" s="31">
        <v>2424104</v>
      </c>
      <c r="D14" s="31">
        <v>1597321</v>
      </c>
      <c r="E14" s="249">
        <v>658.93</v>
      </c>
      <c r="F14" s="31">
        <v>2307390</v>
      </c>
      <c r="G14" s="70">
        <v>1655806</v>
      </c>
      <c r="H14" s="249">
        <v>717.61</v>
      </c>
      <c r="I14" s="253">
        <v>5.0599999999999999E-2</v>
      </c>
      <c r="J14" s="253">
        <v>-3.5299999999999998E-2</v>
      </c>
      <c r="K14" s="259"/>
      <c r="L14" s="259"/>
      <c r="N14" s="258"/>
      <c r="O14" s="258"/>
    </row>
    <row r="15" spans="2:15" ht="18.600000000000001" customHeight="1">
      <c r="B15" s="28" t="s">
        <v>50</v>
      </c>
      <c r="C15" s="32">
        <v>805325</v>
      </c>
      <c r="D15" s="32">
        <v>538750</v>
      </c>
      <c r="E15" s="250">
        <v>668.98</v>
      </c>
      <c r="F15" s="32">
        <v>844733</v>
      </c>
      <c r="G15" s="130">
        <v>541861</v>
      </c>
      <c r="H15" s="250">
        <v>641.46</v>
      </c>
      <c r="I15" s="254">
        <v>-4.6699999999999998E-2</v>
      </c>
      <c r="J15" s="254">
        <v>-5.7000000000000002E-3</v>
      </c>
      <c r="K15" s="259"/>
      <c r="L15" s="259"/>
      <c r="N15" s="258"/>
      <c r="O15" s="258"/>
    </row>
    <row r="16" spans="2:15" ht="18.600000000000001" customHeight="1">
      <c r="B16" s="27" t="s">
        <v>51</v>
      </c>
      <c r="C16" s="31">
        <v>239549</v>
      </c>
      <c r="D16" s="31">
        <v>186873</v>
      </c>
      <c r="E16" s="249">
        <v>780.1</v>
      </c>
      <c r="F16" s="31">
        <v>223437</v>
      </c>
      <c r="G16" s="70">
        <v>176026</v>
      </c>
      <c r="H16" s="249">
        <v>787.81</v>
      </c>
      <c r="I16" s="253">
        <v>7.2099999999999997E-2</v>
      </c>
      <c r="J16" s="253">
        <v>6.1600000000000002E-2</v>
      </c>
      <c r="K16" s="259"/>
      <c r="L16" s="259"/>
      <c r="N16" s="258"/>
      <c r="O16" s="258"/>
    </row>
    <row r="17" spans="1:15" ht="18.600000000000001" customHeight="1">
      <c r="B17" s="28" t="s">
        <v>52</v>
      </c>
      <c r="C17" s="32">
        <v>267837</v>
      </c>
      <c r="D17" s="32">
        <v>126351</v>
      </c>
      <c r="E17" s="250">
        <v>471.75</v>
      </c>
      <c r="F17" s="32">
        <v>285585</v>
      </c>
      <c r="G17" s="32">
        <v>136207</v>
      </c>
      <c r="H17" s="250">
        <v>476.94</v>
      </c>
      <c r="I17" s="254">
        <v>-6.2100000000000002E-2</v>
      </c>
      <c r="J17" s="254">
        <v>-7.2400000000000006E-2</v>
      </c>
      <c r="K17" s="259"/>
      <c r="L17" s="259"/>
      <c r="N17" s="258"/>
      <c r="O17" s="258"/>
    </row>
    <row r="18" spans="1:15" ht="18.600000000000001" customHeight="1">
      <c r="B18" s="27" t="s">
        <v>53</v>
      </c>
      <c r="C18" s="31">
        <v>252158</v>
      </c>
      <c r="D18" s="31">
        <v>167976</v>
      </c>
      <c r="E18" s="249">
        <v>666.15</v>
      </c>
      <c r="F18" s="31">
        <v>351948</v>
      </c>
      <c r="G18" s="31">
        <v>220138</v>
      </c>
      <c r="H18" s="249">
        <v>625.48</v>
      </c>
      <c r="I18" s="253">
        <v>-0.28349999999999997</v>
      </c>
      <c r="J18" s="253">
        <v>-0.23699999999999999</v>
      </c>
      <c r="K18" s="259"/>
      <c r="L18" s="259"/>
      <c r="N18" s="258"/>
      <c r="O18" s="258"/>
    </row>
    <row r="19" spans="1:15" ht="18.600000000000001" customHeight="1" thickBot="1">
      <c r="B19" s="216" t="s">
        <v>371</v>
      </c>
      <c r="C19" s="198">
        <v>11528651</v>
      </c>
      <c r="D19" s="198">
        <v>6624273</v>
      </c>
      <c r="E19" s="251">
        <v>574.59</v>
      </c>
      <c r="F19" s="198">
        <v>11379096</v>
      </c>
      <c r="G19" s="198">
        <v>6974535</v>
      </c>
      <c r="H19" s="251">
        <v>612.92999999999995</v>
      </c>
      <c r="I19" s="255">
        <v>1.3100000000000001E-2</v>
      </c>
      <c r="J19" s="255">
        <v>-5.0200000000000002E-2</v>
      </c>
      <c r="K19" s="259"/>
      <c r="L19" s="259"/>
      <c r="N19" s="258"/>
      <c r="O19" s="258"/>
    </row>
    <row r="20" spans="1:15" ht="18.600000000000001" customHeight="1" thickTop="1">
      <c r="B20" s="27" t="s">
        <v>54</v>
      </c>
      <c r="C20" s="31">
        <v>7370</v>
      </c>
      <c r="D20" s="33" t="s">
        <v>101</v>
      </c>
      <c r="E20" s="194" t="s">
        <v>101</v>
      </c>
      <c r="F20" s="33">
        <v>6857</v>
      </c>
      <c r="G20" s="31" t="s">
        <v>101</v>
      </c>
      <c r="H20" s="194" t="s">
        <v>101</v>
      </c>
      <c r="I20" s="256">
        <v>7.4800000000000005E-2</v>
      </c>
      <c r="J20" s="256" t="s">
        <v>101</v>
      </c>
      <c r="K20" s="259"/>
      <c r="L20" s="259"/>
      <c r="N20" s="258"/>
      <c r="O20" s="258"/>
    </row>
    <row r="21" spans="1:15" ht="25.5">
      <c r="B21" s="28" t="s">
        <v>55</v>
      </c>
      <c r="C21" s="116" t="s">
        <v>101</v>
      </c>
      <c r="D21" s="117">
        <v>-47525</v>
      </c>
      <c r="E21" s="252" t="s">
        <v>101</v>
      </c>
      <c r="F21" s="116" t="s">
        <v>101</v>
      </c>
      <c r="G21" s="117">
        <v>-26837</v>
      </c>
      <c r="H21" s="252" t="s">
        <v>101</v>
      </c>
      <c r="I21" s="257" t="s">
        <v>101</v>
      </c>
      <c r="J21" s="257">
        <v>0.77090000000000003</v>
      </c>
      <c r="K21" s="259"/>
      <c r="L21" s="259"/>
      <c r="N21" s="258"/>
      <c r="O21" s="258"/>
    </row>
    <row r="22" spans="1:15" ht="18.600000000000001" customHeight="1">
      <c r="B22" s="29" t="s">
        <v>56</v>
      </c>
      <c r="C22" s="33">
        <v>11536021</v>
      </c>
      <c r="D22" s="33">
        <v>6576748</v>
      </c>
      <c r="E22" s="194">
        <v>574.59</v>
      </c>
      <c r="F22" s="33">
        <v>11385953</v>
      </c>
      <c r="G22" s="33">
        <v>6947698</v>
      </c>
      <c r="H22" s="194">
        <v>612.92999999999995</v>
      </c>
      <c r="I22" s="256">
        <v>1.32E-2</v>
      </c>
      <c r="J22" s="256">
        <v>-5.3400000000000003E-2</v>
      </c>
      <c r="K22" s="259"/>
      <c r="L22" s="259"/>
      <c r="N22" s="258"/>
      <c r="O22" s="258"/>
    </row>
    <row r="23" spans="1:15" ht="25.5" customHeight="1">
      <c r="B23" s="28" t="s">
        <v>238</v>
      </c>
      <c r="C23" s="32">
        <v>4136944</v>
      </c>
      <c r="D23" s="32">
        <v>969884</v>
      </c>
      <c r="E23" s="250">
        <v>234.44</v>
      </c>
      <c r="F23" s="32">
        <v>3847121</v>
      </c>
      <c r="G23" s="32">
        <v>884910</v>
      </c>
      <c r="H23" s="250">
        <v>230.02</v>
      </c>
      <c r="I23" s="254">
        <v>7.5300000000000006E-2</v>
      </c>
      <c r="J23" s="254">
        <v>9.6000000000000002E-2</v>
      </c>
      <c r="K23" s="259"/>
      <c r="L23" s="259"/>
      <c r="N23" s="258"/>
      <c r="O23" s="258"/>
    </row>
    <row r="24" spans="1:15" ht="25.5" customHeight="1">
      <c r="B24" s="27" t="s">
        <v>57</v>
      </c>
      <c r="C24" s="31" t="s">
        <v>101</v>
      </c>
      <c r="D24" s="31">
        <v>-17993</v>
      </c>
      <c r="E24" s="249" t="s">
        <v>101</v>
      </c>
      <c r="F24" s="33" t="s">
        <v>101</v>
      </c>
      <c r="G24" s="31">
        <v>11944</v>
      </c>
      <c r="H24" s="249" t="s">
        <v>101</v>
      </c>
      <c r="I24" s="253" t="s">
        <v>101</v>
      </c>
      <c r="J24" s="253">
        <v>-2.5064000000000002</v>
      </c>
      <c r="K24" s="259"/>
      <c r="L24" s="259"/>
      <c r="N24" s="258"/>
      <c r="O24" s="258"/>
    </row>
    <row r="25" spans="1:15" ht="18.600000000000001" customHeight="1" thickBot="1">
      <c r="B25" s="216" t="s">
        <v>372</v>
      </c>
      <c r="C25" s="198">
        <v>15672965</v>
      </c>
      <c r="D25" s="198">
        <v>7528639</v>
      </c>
      <c r="E25" s="251">
        <v>484.77</v>
      </c>
      <c r="F25" s="198">
        <v>15233074</v>
      </c>
      <c r="G25" s="198">
        <v>7844552</v>
      </c>
      <c r="H25" s="251">
        <v>516.17999999999995</v>
      </c>
      <c r="I25" s="255">
        <v>2.8899999999999999E-2</v>
      </c>
      <c r="J25" s="255">
        <v>-4.0300000000000002E-2</v>
      </c>
      <c r="K25" s="259"/>
      <c r="L25" s="259"/>
      <c r="N25" s="258"/>
      <c r="O25" s="258"/>
    </row>
    <row r="26" spans="1:15" ht="15.75" thickTop="1">
      <c r="C26" s="240">
        <f>SUM(C12:C18)-C19</f>
        <v>0</v>
      </c>
      <c r="D26" s="240">
        <f t="shared" ref="D26:G26" si="0">SUM(D12:D18)-D19</f>
        <v>0</v>
      </c>
      <c r="E26" s="240"/>
      <c r="F26" s="240">
        <f t="shared" si="0"/>
        <v>0</v>
      </c>
      <c r="G26" s="240">
        <f t="shared" si="0"/>
        <v>0</v>
      </c>
      <c r="H26" s="240"/>
    </row>
    <row r="27" spans="1:15">
      <c r="A27" s="26"/>
      <c r="B27" s="309" t="s">
        <v>439</v>
      </c>
      <c r="C27" s="309"/>
      <c r="D27" s="309"/>
      <c r="E27" s="309"/>
      <c r="F27" s="240">
        <f t="shared" ref="F27:G27" si="1">SUM(F19:F21)-F22</f>
        <v>0</v>
      </c>
      <c r="G27" s="240">
        <f t="shared" si="1"/>
        <v>0</v>
      </c>
      <c r="H27" s="240"/>
    </row>
    <row r="28" spans="1:15">
      <c r="A28" s="25"/>
      <c r="B28" s="241"/>
      <c r="C28" s="240">
        <f>SUM(C22:C24)-C25</f>
        <v>0</v>
      </c>
      <c r="D28" s="240">
        <f t="shared" ref="D28:G28" si="2">SUM(D22:D24)-D25</f>
        <v>0</v>
      </c>
      <c r="E28" s="240"/>
      <c r="F28" s="240">
        <f t="shared" si="2"/>
        <v>0</v>
      </c>
      <c r="G28" s="240">
        <f t="shared" si="2"/>
        <v>0</v>
      </c>
      <c r="H28" s="240"/>
    </row>
    <row r="29" spans="1:15" ht="15" customHeight="1">
      <c r="A29" s="25"/>
      <c r="B29" s="241"/>
      <c r="C29" s="241"/>
      <c r="D29" s="241"/>
      <c r="E29" s="241"/>
      <c r="F29" s="241"/>
      <c r="H29" s="241"/>
    </row>
    <row r="30" spans="1:15">
      <c r="B30" s="241"/>
      <c r="C30" s="241"/>
      <c r="D30" s="241"/>
      <c r="E30" s="241"/>
      <c r="F30" s="241"/>
      <c r="H30" s="241"/>
    </row>
    <row r="31" spans="1:15">
      <c r="B31" s="241"/>
      <c r="C31" s="241"/>
      <c r="D31" s="241"/>
      <c r="E31" s="241"/>
      <c r="F31" s="241"/>
      <c r="H31" s="241"/>
    </row>
  </sheetData>
  <mergeCells count="6">
    <mergeCell ref="I10:J10"/>
    <mergeCell ref="C10:E10"/>
    <mergeCell ref="F10:H10"/>
    <mergeCell ref="B27:E27"/>
    <mergeCell ref="B1:G6"/>
    <mergeCell ref="B10:B11"/>
  </mergeCells>
  <conditionalFormatting sqref="C26:G26 C28:G28 F27:G27">
    <cfRule type="cellIs" dxfId="53" priority="2" operator="notEqual">
      <formula>0</formula>
    </cfRule>
  </conditionalFormatting>
  <conditionalFormatting sqref="H26:H28">
    <cfRule type="cellIs" dxfId="52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H11"/>
  <sheetViews>
    <sheetView showGridLines="0" workbookViewId="0"/>
  </sheetViews>
  <sheetFormatPr defaultColWidth="0.140625" defaultRowHeight="15"/>
  <cols>
    <col min="1" max="1" width="9.85546875" customWidth="1"/>
    <col min="2" max="2" width="24.42578125" customWidth="1"/>
    <col min="3" max="7" width="16.140625" customWidth="1"/>
    <col min="8" max="8" width="8.7109375" customWidth="1"/>
    <col min="9" max="9" width="7.42578125" customWidth="1"/>
    <col min="10" max="10" width="6.7109375" customWidth="1"/>
    <col min="11" max="11" width="10.28515625" customWidth="1"/>
    <col min="13" max="13" width="12.140625" customWidth="1"/>
  </cols>
  <sheetData>
    <row r="1" spans="2:8">
      <c r="B1" s="294"/>
      <c r="C1" s="295"/>
      <c r="D1" s="295"/>
      <c r="E1" s="295"/>
      <c r="F1" s="295"/>
      <c r="G1" s="295"/>
      <c r="H1" s="295"/>
    </row>
    <row r="2" spans="2:8">
      <c r="B2" s="295"/>
      <c r="C2" s="295"/>
      <c r="D2" s="295"/>
      <c r="E2" s="295"/>
      <c r="F2" s="295"/>
      <c r="G2" s="295"/>
      <c r="H2" s="295"/>
    </row>
    <row r="3" spans="2:8">
      <c r="B3" s="295"/>
      <c r="C3" s="295"/>
      <c r="D3" s="295"/>
      <c r="E3" s="295"/>
      <c r="F3" s="295"/>
      <c r="G3" s="295"/>
      <c r="H3" s="295"/>
    </row>
    <row r="4" spans="2:8" ht="18.75">
      <c r="B4" s="15"/>
      <c r="C4" s="15"/>
      <c r="D4" s="15"/>
      <c r="E4" s="15"/>
      <c r="F4" s="15"/>
      <c r="G4" s="15"/>
      <c r="H4" s="15"/>
    </row>
    <row r="5" spans="2:8" ht="18.75">
      <c r="B5" s="15"/>
      <c r="C5" s="15"/>
      <c r="D5" s="15"/>
      <c r="E5" s="15"/>
      <c r="F5" s="15"/>
      <c r="G5" s="15"/>
      <c r="H5" s="15"/>
    </row>
    <row r="6" spans="2:8" ht="18.75">
      <c r="B6" s="15"/>
      <c r="C6" s="15"/>
      <c r="D6" s="15"/>
      <c r="E6" s="15"/>
      <c r="F6" s="15"/>
      <c r="G6" s="15"/>
      <c r="H6" s="15"/>
    </row>
    <row r="7" spans="2:8" ht="10.5" customHeight="1"/>
    <row r="8" spans="2:8">
      <c r="B8" s="118" t="s">
        <v>71</v>
      </c>
      <c r="C8" s="119">
        <v>2019</v>
      </c>
      <c r="D8" s="119">
        <v>2020</v>
      </c>
      <c r="E8" s="119">
        <v>2021</v>
      </c>
      <c r="F8" s="119">
        <v>2022</v>
      </c>
      <c r="G8" s="119" t="s">
        <v>429</v>
      </c>
    </row>
    <row r="9" spans="2:8">
      <c r="B9" s="120" t="s">
        <v>72</v>
      </c>
      <c r="C9" s="121">
        <v>6613</v>
      </c>
      <c r="D9" s="122">
        <v>6549</v>
      </c>
      <c r="E9" s="121">
        <v>6135</v>
      </c>
      <c r="F9" s="121">
        <v>6172</v>
      </c>
      <c r="G9" s="121">
        <v>6069</v>
      </c>
    </row>
    <row r="10" spans="2:8">
      <c r="B10" s="120" t="s">
        <v>430</v>
      </c>
      <c r="C10" s="123">
        <v>0.12709999999999999</v>
      </c>
      <c r="D10" s="124">
        <v>0.12570000000000001</v>
      </c>
      <c r="E10" s="123">
        <v>0.1123</v>
      </c>
      <c r="F10" s="123">
        <v>0.1111</v>
      </c>
      <c r="G10" s="123">
        <v>0.10780000000000001</v>
      </c>
    </row>
    <row r="11" spans="2:8">
      <c r="B11" s="120" t="s">
        <v>73</v>
      </c>
      <c r="C11" s="123">
        <v>0.11509999999999999</v>
      </c>
      <c r="D11" s="124">
        <v>0.1143</v>
      </c>
      <c r="E11" s="123">
        <v>0.1128</v>
      </c>
      <c r="F11" s="123">
        <v>0.1123</v>
      </c>
      <c r="G11" s="123">
        <v>0.1116</v>
      </c>
    </row>
  </sheetData>
  <mergeCells count="1">
    <mergeCell ref="B1:H3"/>
  </mergeCells>
  <conditionalFormatting sqref="B9:G11">
    <cfRule type="expression" dxfId="51" priority="1">
      <formula>MOD(ROW(),2)=0</formula>
    </cfRule>
  </conditionalFormatting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6"/>
  <sheetViews>
    <sheetView showGridLines="0" workbookViewId="0"/>
  </sheetViews>
  <sheetFormatPr defaultColWidth="9.140625" defaultRowHeight="15.75"/>
  <cols>
    <col min="1" max="1" width="9.85546875" style="34" customWidth="1"/>
    <col min="2" max="2" width="10.5703125" style="35" bestFit="1" customWidth="1"/>
    <col min="3" max="4" width="12.7109375" style="34" customWidth="1"/>
    <col min="5" max="5" width="2.28515625" style="34" customWidth="1"/>
    <col min="6" max="7" width="12.7109375" style="34" customWidth="1"/>
    <col min="8" max="8" width="12.85546875" style="34" customWidth="1"/>
    <col min="9" max="10" width="9.140625" style="34" customWidth="1"/>
    <col min="11" max="11" width="9.5703125" style="34" customWidth="1"/>
    <col min="12" max="12" width="11.140625" style="34" customWidth="1"/>
    <col min="13" max="16384" width="9.140625" style="34"/>
  </cols>
  <sheetData>
    <row r="1" spans="1:8">
      <c r="A1"/>
      <c r="B1" s="294"/>
      <c r="C1" s="295"/>
      <c r="D1" s="295"/>
      <c r="E1" s="295"/>
      <c r="F1" s="295"/>
      <c r="G1" s="295"/>
    </row>
    <row r="2" spans="1:8">
      <c r="A2"/>
      <c r="B2" s="294"/>
      <c r="C2" s="295"/>
      <c r="D2" s="295"/>
      <c r="E2" s="295"/>
      <c r="F2" s="295"/>
      <c r="G2" s="295"/>
    </row>
    <row r="3" spans="1:8">
      <c r="A3"/>
      <c r="B3" s="294"/>
      <c r="C3" s="295"/>
      <c r="D3" s="295"/>
      <c r="E3" s="295"/>
      <c r="F3" s="295"/>
      <c r="G3" s="295"/>
    </row>
    <row r="4" spans="1:8">
      <c r="A4"/>
      <c r="B4" s="294"/>
      <c r="C4" s="295"/>
      <c r="D4" s="295"/>
      <c r="E4" s="295"/>
      <c r="F4" s="295"/>
      <c r="G4" s="295"/>
    </row>
    <row r="5" spans="1:8">
      <c r="A5"/>
      <c r="B5" s="295"/>
      <c r="C5" s="295"/>
      <c r="D5" s="295"/>
      <c r="E5" s="295"/>
      <c r="F5" s="295"/>
      <c r="G5" s="295"/>
    </row>
    <row r="6" spans="1:8" ht="18.95" customHeight="1">
      <c r="A6"/>
      <c r="B6" s="295"/>
      <c r="C6" s="295"/>
      <c r="D6" s="295"/>
      <c r="E6" s="295"/>
      <c r="F6" s="295"/>
      <c r="G6" s="295"/>
    </row>
    <row r="7" spans="1:8" ht="27" customHeight="1">
      <c r="B7" s="38" t="s">
        <v>74</v>
      </c>
      <c r="C7" s="30" t="s">
        <v>75</v>
      </c>
      <c r="D7" s="30" t="s">
        <v>433</v>
      </c>
      <c r="E7" s="39"/>
      <c r="F7" s="38" t="s">
        <v>74</v>
      </c>
      <c r="G7" s="30" t="s">
        <v>75</v>
      </c>
      <c r="H7" s="30" t="s">
        <v>434</v>
      </c>
    </row>
    <row r="8" spans="1:8" ht="27.75" hidden="1" customHeight="1">
      <c r="B8" s="97">
        <v>2016</v>
      </c>
      <c r="C8" s="98">
        <v>11.62</v>
      </c>
      <c r="D8" s="98">
        <v>11.57</v>
      </c>
      <c r="E8" s="99"/>
      <c r="F8" s="97">
        <v>2016</v>
      </c>
      <c r="G8" s="100">
        <v>8.1199999999999992</v>
      </c>
      <c r="H8" s="98">
        <v>5.37</v>
      </c>
    </row>
    <row r="9" spans="1:8" ht="27.75" customHeight="1">
      <c r="B9" s="97">
        <v>2018</v>
      </c>
      <c r="C9" s="98">
        <v>10.63</v>
      </c>
      <c r="D9" s="98">
        <v>10.58</v>
      </c>
      <c r="E9" s="99"/>
      <c r="F9" s="97">
        <v>2018</v>
      </c>
      <c r="G9" s="100">
        <v>7.29</v>
      </c>
      <c r="H9" s="98">
        <v>5.24</v>
      </c>
    </row>
    <row r="10" spans="1:8" ht="27.75" customHeight="1">
      <c r="B10" s="97">
        <v>2019</v>
      </c>
      <c r="C10" s="98">
        <v>10.51</v>
      </c>
      <c r="D10" s="98">
        <v>10.61</v>
      </c>
      <c r="E10" s="99"/>
      <c r="F10" s="97">
        <v>2019</v>
      </c>
      <c r="G10" s="100">
        <v>7.24</v>
      </c>
      <c r="H10" s="98">
        <v>5.05</v>
      </c>
    </row>
    <row r="11" spans="1:8" ht="27.75" customHeight="1">
      <c r="B11" s="97">
        <v>2020</v>
      </c>
      <c r="C11" s="98">
        <v>10.31</v>
      </c>
      <c r="D11" s="98">
        <v>9.7100000000000009</v>
      </c>
      <c r="E11" s="99"/>
      <c r="F11" s="97">
        <v>2020</v>
      </c>
      <c r="G11" s="100">
        <v>6.98</v>
      </c>
      <c r="H11" s="98">
        <v>5.07</v>
      </c>
    </row>
    <row r="12" spans="1:8" ht="27.75" customHeight="1">
      <c r="B12" s="97">
        <v>2021</v>
      </c>
      <c r="C12" s="98">
        <v>10.08</v>
      </c>
      <c r="D12" s="125">
        <v>9.4600000000000009</v>
      </c>
      <c r="E12" s="99"/>
      <c r="F12" s="97">
        <v>2021</v>
      </c>
      <c r="G12" s="100">
        <v>6.56</v>
      </c>
      <c r="H12" s="98">
        <v>4.5999999999999996</v>
      </c>
    </row>
    <row r="13" spans="1:8" ht="27.75" customHeight="1">
      <c r="B13" s="97">
        <v>2022</v>
      </c>
      <c r="C13" s="98">
        <v>9.98</v>
      </c>
      <c r="D13" s="125">
        <v>9.48</v>
      </c>
      <c r="E13" s="99"/>
      <c r="F13" s="97">
        <v>2022</v>
      </c>
      <c r="G13" s="100">
        <v>6.43</v>
      </c>
      <c r="H13" s="125">
        <v>4.58</v>
      </c>
    </row>
    <row r="14" spans="1:8" ht="27.75" customHeight="1">
      <c r="B14" s="97" t="s">
        <v>429</v>
      </c>
      <c r="C14" s="98">
        <v>9.59</v>
      </c>
      <c r="D14" s="98">
        <v>9.83</v>
      </c>
      <c r="E14" s="99"/>
      <c r="F14" s="97" t="s">
        <v>429</v>
      </c>
      <c r="G14" s="100">
        <v>5.99</v>
      </c>
      <c r="H14" s="98">
        <v>4.5999999999999996</v>
      </c>
    </row>
    <row r="16" spans="1:8" s="232" customFormat="1">
      <c r="B16" s="233"/>
    </row>
  </sheetData>
  <mergeCells count="1">
    <mergeCell ref="B1:G6"/>
  </mergeCells>
  <conditionalFormatting sqref="B8:D12">
    <cfRule type="expression" dxfId="50" priority="8">
      <formula>MOD(ROW(),2)=0</formula>
    </cfRule>
  </conditionalFormatting>
  <conditionalFormatting sqref="B13:D13 F13:H13 B14 F14">
    <cfRule type="expression" dxfId="49" priority="10">
      <formula>MOD(ROW(),2)=0</formula>
    </cfRule>
  </conditionalFormatting>
  <conditionalFormatting sqref="F9:F12">
    <cfRule type="expression" dxfId="48" priority="4">
      <formula>MOD(ROW(),2)=0</formula>
    </cfRule>
  </conditionalFormatting>
  <conditionalFormatting sqref="F8:H8">
    <cfRule type="expression" dxfId="47" priority="12">
      <formula>MOD(ROW(),2)=0</formula>
    </cfRule>
  </conditionalFormatting>
  <conditionalFormatting sqref="G9:H12">
    <cfRule type="expression" dxfId="46" priority="11">
      <formula>MOD(ROW(),2)=0</formula>
    </cfRule>
  </conditionalFormatting>
  <conditionalFormatting sqref="C14:D14">
    <cfRule type="expression" dxfId="45" priority="3">
      <formula>MOD(ROW(),2)=0</formula>
    </cfRule>
  </conditionalFormatting>
  <conditionalFormatting sqref="G14:H14">
    <cfRule type="expression" dxfId="44" priority="1">
      <formula>MOD(ROW(),2)=0</formula>
    </cfRule>
  </conditionalFormatting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G6"/>
  <sheetViews>
    <sheetView showGridLines="0" zoomScaleNormal="100" workbookViewId="0"/>
  </sheetViews>
  <sheetFormatPr defaultColWidth="0.85546875" defaultRowHeight="15" customHeight="1"/>
  <cols>
    <col min="1" max="1" width="4.140625" customWidth="1"/>
    <col min="2" max="2" width="28.28515625" bestFit="1" customWidth="1"/>
    <col min="3" max="3" width="13.42578125" bestFit="1" customWidth="1"/>
    <col min="4" max="4" width="10.85546875" customWidth="1"/>
    <col min="5" max="5" width="13.85546875" bestFit="1" customWidth="1"/>
    <col min="6" max="6" width="13.42578125" bestFit="1" customWidth="1"/>
    <col min="7" max="7" width="11.140625" customWidth="1"/>
    <col min="8" max="8" width="13.85546875" bestFit="1" customWidth="1"/>
    <col min="9" max="9" width="8.42578125" customWidth="1"/>
    <col min="10" max="10" width="9.42578125" customWidth="1"/>
    <col min="11" max="11" width="6.28515625" customWidth="1"/>
  </cols>
  <sheetData>
    <row r="1" spans="2:7">
      <c r="B1" s="294"/>
      <c r="C1" s="295"/>
      <c r="D1" s="295"/>
      <c r="E1" s="295"/>
      <c r="F1" s="295"/>
      <c r="G1" s="295"/>
    </row>
    <row r="2" spans="2:7">
      <c r="B2" s="295"/>
      <c r="C2" s="295"/>
      <c r="D2" s="295"/>
      <c r="E2" s="295"/>
      <c r="F2" s="295"/>
      <c r="G2" s="295"/>
    </row>
    <row r="3" spans="2:7">
      <c r="B3" s="295"/>
      <c r="C3" s="295"/>
      <c r="D3" s="295"/>
      <c r="E3" s="295"/>
      <c r="F3" s="295"/>
      <c r="G3" s="295"/>
    </row>
    <row r="4" spans="2:7">
      <c r="B4" s="295"/>
      <c r="C4" s="295"/>
      <c r="D4" s="295"/>
      <c r="E4" s="295"/>
      <c r="F4" s="295"/>
      <c r="G4" s="295"/>
    </row>
    <row r="5" spans="2:7">
      <c r="B5" s="295"/>
      <c r="C5" s="295"/>
      <c r="D5" s="295"/>
      <c r="E5" s="295"/>
      <c r="F5" s="295"/>
      <c r="G5" s="295"/>
    </row>
    <row r="6" spans="2:7">
      <c r="B6" s="295"/>
      <c r="C6" s="295"/>
      <c r="D6" s="295"/>
      <c r="E6" s="295"/>
      <c r="F6" s="295"/>
      <c r="G6" s="295"/>
    </row>
  </sheetData>
  <mergeCells count="1">
    <mergeCell ref="B1:G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7"/>
  <sheetViews>
    <sheetView showGridLines="0" zoomScale="85" zoomScaleNormal="85" workbookViewId="0">
      <selection activeCell="J25" sqref="J25"/>
    </sheetView>
  </sheetViews>
  <sheetFormatPr defaultColWidth="8.7109375" defaultRowHeight="15"/>
  <cols>
    <col min="1" max="1" width="9.85546875" customWidth="1"/>
    <col min="2" max="2" width="59.7109375" customWidth="1"/>
    <col min="3" max="3" width="20.28515625" customWidth="1"/>
    <col min="4" max="4" width="20.5703125" customWidth="1"/>
    <col min="5" max="5" width="19.42578125" customWidth="1"/>
    <col min="6" max="6" width="20.85546875" customWidth="1"/>
    <col min="16384" max="16384" width="8.7109375" customWidth="1"/>
  </cols>
  <sheetData>
    <row r="1" spans="1:6" ht="15" customHeight="1">
      <c r="B1" s="294"/>
      <c r="C1" s="294"/>
      <c r="D1" s="294"/>
      <c r="E1" s="294"/>
      <c r="F1" s="294"/>
    </row>
    <row r="2" spans="1:6" ht="15" customHeight="1">
      <c r="B2" s="294"/>
      <c r="C2" s="294"/>
      <c r="D2" s="294"/>
      <c r="E2" s="294"/>
      <c r="F2" s="294"/>
    </row>
    <row r="3" spans="1:6" ht="15" customHeight="1">
      <c r="B3" s="294"/>
      <c r="C3" s="294"/>
      <c r="D3" s="294"/>
      <c r="E3" s="294"/>
      <c r="F3" s="294"/>
    </row>
    <row r="4" spans="1:6" ht="15" customHeight="1">
      <c r="B4" s="294"/>
      <c r="C4" s="294"/>
      <c r="D4" s="294"/>
      <c r="E4" s="294"/>
      <c r="F4" s="294"/>
    </row>
    <row r="5" spans="1:6" ht="15" customHeight="1">
      <c r="B5" s="294"/>
      <c r="C5" s="294"/>
      <c r="D5" s="294"/>
      <c r="E5" s="294"/>
      <c r="F5" s="294"/>
    </row>
    <row r="6" spans="1:6" ht="15" customHeight="1">
      <c r="B6" s="294"/>
      <c r="C6" s="294"/>
      <c r="D6" s="294"/>
      <c r="E6" s="294"/>
      <c r="F6" s="294"/>
    </row>
    <row r="7" spans="1:6" ht="24.6" customHeight="1">
      <c r="A7" s="40"/>
      <c r="B7" s="13" t="s">
        <v>58</v>
      </c>
      <c r="C7" s="40"/>
      <c r="D7" s="40"/>
      <c r="E7" s="40"/>
    </row>
    <row r="8" spans="1:6" ht="9" customHeight="1">
      <c r="A8" s="40"/>
      <c r="B8" s="13"/>
      <c r="C8" s="40"/>
      <c r="D8" s="40"/>
      <c r="E8" s="40"/>
    </row>
    <row r="9" spans="1:6" ht="24.6" customHeight="1">
      <c r="A9" s="40"/>
      <c r="B9" s="310"/>
      <c r="C9" s="311" t="s">
        <v>76</v>
      </c>
      <c r="D9" s="312"/>
      <c r="E9" s="311" t="s">
        <v>287</v>
      </c>
      <c r="F9" s="313"/>
    </row>
    <row r="10" spans="1:6" ht="24.6" customHeight="1">
      <c r="A10" s="40"/>
      <c r="B10" s="310"/>
      <c r="C10" s="199" t="s">
        <v>288</v>
      </c>
      <c r="D10" s="199" t="s">
        <v>289</v>
      </c>
      <c r="E10" s="199" t="s">
        <v>290</v>
      </c>
      <c r="F10" s="199" t="s">
        <v>291</v>
      </c>
    </row>
    <row r="11" spans="1:6" ht="24.6" customHeight="1">
      <c r="A11" s="40"/>
      <c r="B11" s="47" t="s">
        <v>77</v>
      </c>
      <c r="C11" s="126">
        <v>7528639</v>
      </c>
      <c r="D11" s="126">
        <v>7844552</v>
      </c>
      <c r="E11" s="126">
        <v>14623983</v>
      </c>
      <c r="F11" s="126">
        <v>16148608</v>
      </c>
    </row>
    <row r="12" spans="1:6">
      <c r="A12" s="40"/>
      <c r="B12" s="127" t="s">
        <v>78</v>
      </c>
      <c r="C12" s="128">
        <v>1118367</v>
      </c>
      <c r="D12" s="128">
        <v>912976</v>
      </c>
      <c r="E12" s="128">
        <v>2098765</v>
      </c>
      <c r="F12" s="128">
        <v>1772420</v>
      </c>
    </row>
    <row r="13" spans="1:6" ht="24.6" customHeight="1">
      <c r="A13" s="40"/>
      <c r="B13" s="47" t="s">
        <v>79</v>
      </c>
      <c r="C13" s="126">
        <v>-164649</v>
      </c>
      <c r="D13" s="126">
        <v>-271933</v>
      </c>
      <c r="E13" s="126">
        <v>-143809</v>
      </c>
      <c r="F13" s="126">
        <v>-972040</v>
      </c>
    </row>
    <row r="14" spans="1:6" ht="26.25" customHeight="1">
      <c r="A14" s="40"/>
      <c r="B14" s="127" t="s">
        <v>80</v>
      </c>
      <c r="C14" s="128">
        <v>561518</v>
      </c>
      <c r="D14" s="128">
        <v>498773</v>
      </c>
      <c r="E14" s="128">
        <v>1257507</v>
      </c>
      <c r="F14" s="128">
        <v>935491</v>
      </c>
    </row>
    <row r="15" spans="1:6" ht="24.6" customHeight="1">
      <c r="A15" s="40"/>
      <c r="B15" s="47" t="s">
        <v>81</v>
      </c>
      <c r="C15" s="126"/>
      <c r="D15" s="126"/>
      <c r="E15" s="126"/>
      <c r="F15" s="126"/>
    </row>
    <row r="16" spans="1:6" ht="24.6" customHeight="1">
      <c r="A16" s="40"/>
      <c r="B16" s="127" t="s">
        <v>83</v>
      </c>
      <c r="C16" s="128">
        <v>95764</v>
      </c>
      <c r="D16" s="128">
        <v>126485</v>
      </c>
      <c r="E16" s="128">
        <v>183504</v>
      </c>
      <c r="F16" s="128">
        <v>210272</v>
      </c>
    </row>
    <row r="17" spans="1:6" ht="24.6" customHeight="1">
      <c r="A17" s="40"/>
      <c r="B17" s="47" t="s">
        <v>84</v>
      </c>
      <c r="C17" s="126">
        <v>69802</v>
      </c>
      <c r="D17" s="126">
        <v>100873</v>
      </c>
      <c r="E17" s="126">
        <v>109205</v>
      </c>
      <c r="F17" s="126">
        <v>169268</v>
      </c>
    </row>
    <row r="18" spans="1:6">
      <c r="A18" s="40"/>
      <c r="B18" s="127" t="s">
        <v>85</v>
      </c>
      <c r="C18" s="128">
        <v>107485</v>
      </c>
      <c r="D18" s="128">
        <v>204563</v>
      </c>
      <c r="E18" s="128">
        <v>284739</v>
      </c>
      <c r="F18" s="128">
        <v>396508</v>
      </c>
    </row>
    <row r="19" spans="1:6" ht="26.25" customHeight="1">
      <c r="A19" s="40"/>
      <c r="B19" s="47" t="s">
        <v>86</v>
      </c>
      <c r="C19" s="126">
        <v>23469</v>
      </c>
      <c r="D19" s="126" t="s">
        <v>101</v>
      </c>
      <c r="E19" s="126">
        <v>45945</v>
      </c>
      <c r="F19" s="126" t="s">
        <v>101</v>
      </c>
    </row>
    <row r="20" spans="1:6">
      <c r="A20" s="40"/>
      <c r="B20" s="127" t="s">
        <v>87</v>
      </c>
      <c r="C20" s="128">
        <v>915822</v>
      </c>
      <c r="D20" s="128">
        <v>695971</v>
      </c>
      <c r="E20" s="128">
        <v>1592270</v>
      </c>
      <c r="F20" s="128">
        <v>1136536</v>
      </c>
    </row>
    <row r="21" spans="1:6" ht="31.5" customHeight="1">
      <c r="A21" s="40"/>
      <c r="B21" s="47" t="s">
        <v>88</v>
      </c>
      <c r="C21" s="126">
        <v>46731</v>
      </c>
      <c r="D21" s="126">
        <v>19030</v>
      </c>
      <c r="E21" s="126">
        <v>77575</v>
      </c>
      <c r="F21" s="126">
        <v>38762</v>
      </c>
    </row>
    <row r="22" spans="1:6" ht="24.6" customHeight="1">
      <c r="A22" s="40"/>
      <c r="B22" s="127" t="s">
        <v>89</v>
      </c>
      <c r="C22" s="128">
        <v>94837</v>
      </c>
      <c r="D22" s="128">
        <v>161268</v>
      </c>
      <c r="E22" s="128">
        <v>229603</v>
      </c>
      <c r="F22" s="128">
        <v>292863</v>
      </c>
    </row>
    <row r="23" spans="1:6" ht="24.6" customHeight="1">
      <c r="A23" s="40"/>
      <c r="B23" s="47" t="s">
        <v>90</v>
      </c>
      <c r="C23" s="126">
        <v>14002</v>
      </c>
      <c r="D23" s="126">
        <v>16889</v>
      </c>
      <c r="E23" s="126">
        <v>43365</v>
      </c>
      <c r="F23" s="126">
        <v>-1781</v>
      </c>
    </row>
    <row r="24" spans="1:6" ht="24.6" customHeight="1">
      <c r="A24" s="40"/>
      <c r="B24" s="127" t="s">
        <v>91</v>
      </c>
      <c r="C24" s="128" t="s">
        <v>101</v>
      </c>
      <c r="D24" s="128">
        <v>66855</v>
      </c>
      <c r="E24" s="128">
        <v>-3766</v>
      </c>
      <c r="F24" s="128">
        <v>205849</v>
      </c>
    </row>
    <row r="25" spans="1:6" ht="24.6" customHeight="1">
      <c r="A25" s="40"/>
      <c r="B25" s="47" t="s">
        <v>92</v>
      </c>
      <c r="C25" s="126">
        <v>1073563</v>
      </c>
      <c r="D25" s="126">
        <v>1113427</v>
      </c>
      <c r="E25" s="126">
        <v>2197133</v>
      </c>
      <c r="F25" s="126">
        <v>2069435</v>
      </c>
    </row>
    <row r="26" spans="1:6" ht="24.6" customHeight="1">
      <c r="A26" s="40"/>
      <c r="B26" s="127" t="s">
        <v>93</v>
      </c>
      <c r="C26" s="128">
        <v>-32910</v>
      </c>
      <c r="D26" s="128">
        <v>-19305</v>
      </c>
      <c r="E26" s="128">
        <v>-71379</v>
      </c>
      <c r="F26" s="128">
        <v>-51199</v>
      </c>
    </row>
    <row r="27" spans="1:6" ht="24.6" customHeight="1">
      <c r="A27" s="40"/>
      <c r="B27" s="127" t="s">
        <v>94</v>
      </c>
      <c r="C27" s="128">
        <v>599075</v>
      </c>
      <c r="D27" s="128">
        <v>783716</v>
      </c>
      <c r="E27" s="128">
        <v>1091090</v>
      </c>
      <c r="F27" s="128">
        <v>1285074</v>
      </c>
    </row>
    <row r="28" spans="1:6" ht="24.6" customHeight="1">
      <c r="A28" s="40"/>
      <c r="B28" s="47" t="s">
        <v>95</v>
      </c>
      <c r="C28" s="126">
        <v>-3231998</v>
      </c>
      <c r="D28" s="126">
        <v>-4040760</v>
      </c>
      <c r="E28" s="126">
        <v>-6149276</v>
      </c>
      <c r="F28" s="126">
        <v>-7575238</v>
      </c>
    </row>
    <row r="29" spans="1:6" ht="15.75" thickBot="1">
      <c r="A29" s="40"/>
      <c r="B29" s="197" t="s">
        <v>96</v>
      </c>
      <c r="C29" s="198">
        <v>8819517</v>
      </c>
      <c r="D29" s="198">
        <v>8213380</v>
      </c>
      <c r="E29" s="198">
        <v>17466454</v>
      </c>
      <c r="F29" s="198">
        <v>16060828</v>
      </c>
    </row>
    <row r="30" spans="1:6" ht="15.75" thickTop="1">
      <c r="C30" s="240">
        <f>SUM(C11:C28)-C29</f>
        <v>0</v>
      </c>
      <c r="D30" s="240">
        <f>SUM(D11:D28)-D29</f>
        <v>0</v>
      </c>
      <c r="E30" s="240">
        <f>SUM(E11:E28)-E29</f>
        <v>0</v>
      </c>
      <c r="F30" s="240">
        <f>SUM(F11:F28)-F29</f>
        <v>0</v>
      </c>
    </row>
    <row r="31" spans="1:6">
      <c r="C31" s="36"/>
      <c r="D31" s="36"/>
      <c r="F31" s="24"/>
    </row>
    <row r="32" spans="1:6">
      <c r="C32" s="24"/>
      <c r="D32" s="24"/>
    </row>
    <row r="33" spans="3:6">
      <c r="C33" s="24"/>
      <c r="D33" s="24"/>
      <c r="F33" s="170"/>
    </row>
    <row r="34" spans="3:6">
      <c r="C34" s="24"/>
      <c r="D34" s="24"/>
    </row>
    <row r="36" spans="3:6">
      <c r="C36" s="24"/>
      <c r="D36" s="24"/>
    </row>
    <row r="37" spans="3:6">
      <c r="C37" s="24"/>
      <c r="D37" s="24"/>
    </row>
    <row r="38" spans="3:6">
      <c r="C38" s="24"/>
      <c r="D38" s="24"/>
    </row>
    <row r="39" spans="3:6">
      <c r="C39" s="24"/>
      <c r="D39" s="24"/>
    </row>
    <row r="40" spans="3:6">
      <c r="D40" s="24"/>
    </row>
    <row r="41" spans="3:6">
      <c r="C41" s="24"/>
      <c r="D41" s="24"/>
    </row>
    <row r="42" spans="3:6">
      <c r="C42" s="24"/>
      <c r="D42" s="24"/>
    </row>
    <row r="43" spans="3:6">
      <c r="C43" s="24"/>
      <c r="D43" s="24"/>
    </row>
    <row r="44" spans="3:6">
      <c r="C44" s="24"/>
      <c r="D44" s="24"/>
    </row>
    <row r="45" spans="3:6">
      <c r="C45" s="24"/>
      <c r="D45" s="24"/>
    </row>
    <row r="46" spans="3:6">
      <c r="C46" s="24"/>
      <c r="D46" s="24"/>
    </row>
    <row r="47" spans="3:6">
      <c r="C47" s="24"/>
      <c r="D47" s="24"/>
    </row>
  </sheetData>
  <mergeCells count="4">
    <mergeCell ref="B1:F6"/>
    <mergeCell ref="B9:B10"/>
    <mergeCell ref="C9:D9"/>
    <mergeCell ref="E9:F9"/>
  </mergeCells>
  <conditionalFormatting sqref="C30:F30">
    <cfRule type="cellIs" dxfId="35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docMetadata/LabelInfo.xml><?xml version="1.0" encoding="utf-8"?>
<clbl:labelList xmlns:clbl="http://schemas.microsoft.com/office/2020/mipLabelMetadata">
  <clbl:label id="{7158201a-9c91-4077-8c8c-35afb0b2b6e2}" enabled="1" method="Privileged" siteId="{97ce2340-9c1d-45b1-a835-7ea811b6fe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6</vt:i4>
      </vt:variant>
    </vt:vector>
  </HeadingPairs>
  <TitlesOfParts>
    <vt:vector size="27" baseType="lpstr">
      <vt:lpstr>Cemig (Índice)</vt:lpstr>
      <vt:lpstr>1.1 RAP 2023-2024</vt:lpstr>
      <vt:lpstr>1.2 Usinas</vt:lpstr>
      <vt:lpstr>1.3 Balanço de Energia</vt:lpstr>
      <vt:lpstr>1.4 Venda de energia por classe</vt:lpstr>
      <vt:lpstr>1.5 Perdas Energia</vt:lpstr>
      <vt:lpstr>1.6 DEC _ FEC</vt:lpstr>
      <vt:lpstr>1.7 Taxa de arrecadação_Inad</vt:lpstr>
      <vt:lpstr>2.1 Receita</vt:lpstr>
      <vt:lpstr>2.2 Custos Despesas operaci</vt:lpstr>
      <vt:lpstr>2.3 EE comprada para revenda</vt:lpstr>
      <vt:lpstr>2.4 LAJIDA</vt:lpstr>
      <vt:lpstr>2.5 Resultado Financeiro</vt:lpstr>
      <vt:lpstr>2.6 Endividamento</vt:lpstr>
      <vt:lpstr>2.7 Empréstimos e Debêntures</vt:lpstr>
      <vt:lpstr>2.8 Investimentos</vt:lpstr>
      <vt:lpstr>3.1 BP (Ativo)</vt:lpstr>
      <vt:lpstr>3.2 BP (Passivo)</vt:lpstr>
      <vt:lpstr>4. DRE</vt:lpstr>
      <vt:lpstr>5. Fluxo de caixa</vt:lpstr>
      <vt:lpstr>6. Desempenhos das ações</vt:lpstr>
      <vt:lpstr>'2.2 Custos Despesas operaci'!_Hlk160453777</vt:lpstr>
      <vt:lpstr>'2.3 EE comprada para revenda'!_Toc223922453</vt:lpstr>
      <vt:lpstr>'5. Fluxo de caixa'!_Toc229977613</vt:lpstr>
      <vt:lpstr>'6. Desempenhos das ações'!_Toc229977613</vt:lpstr>
      <vt:lpstr>'3.2 BP (Passivo)'!_Toc282006926</vt:lpstr>
      <vt:lpstr>'3.2 BP (Passivo)'!_Toc282006927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</dc:creator>
  <cp:keywords/>
  <dc:description/>
  <cp:lastModifiedBy>c052729</cp:lastModifiedBy>
  <cp:revision/>
  <dcterms:created xsi:type="dcterms:W3CDTF">2020-11-04T13:02:04Z</dcterms:created>
  <dcterms:modified xsi:type="dcterms:W3CDTF">2023-09-01T17:20:30Z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1367614967</vt:lpwstr>
  </property>
  <property fmtid="{D5CDD505-2E9C-101B-9397-08002B2CF9AE}" pid="3" name="EcoUpdateMessage">
    <vt:lpwstr>2023/05/03-21:02:47</vt:lpwstr>
  </property>
  <property fmtid="{D5CDD505-2E9C-101B-9397-08002B2CF9AE}" pid="4" name="EcoUpdateStatus">
    <vt:lpwstr>2023-05-02=BRA:St,Fd,TP;ARG:St,ME,Fd,TP;CHL:ME,Fd;GBR:St,ME;COL:St,ME,Fd;PER:St,ME,Fd|2023-05-03=BRA:ME;USA:St,ME;MEX:St,ME,Fd,TP;CHL:St|2022-10-17=USA:TP|2021-11-17=CHL:TP|2014-02-26=VEN:St|2002-11-08=JPN:St|2016-08-18=NNN:St|2023-05-01=PER:TP|2007-01-31=ESP:St|2003-01-29=CHN:St|2003-01-28=TWN:St|2003-01-30=HKG:St;KOR:St|2023-01-19=OTH:St</vt:lpwstr>
  </property>
</Properties>
</file>