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3T23\Planilhas interativas\"/>
    </mc:Choice>
  </mc:AlternateContent>
  <xr:revisionPtr revIDLastSave="0" documentId="13_ncr:1_{B35408F8-E5EC-4012-92C0-5F252D7137E8}" xr6:coauthVersionLast="47" xr6:coauthVersionMax="47" xr10:uidLastSave="{00000000-0000-0000-0000-000000000000}"/>
  <bookViews>
    <workbookView xWindow="-120" yWindow="-120" windowWidth="20730" windowHeight="11040" xr2:uid="{6DAB6F6C-37A1-48E8-A8B2-730C1F7A6A7A}"/>
  </bookViews>
  <sheets>
    <sheet name="Cemig (Sumário)" sheetId="1" r:id="rId1"/>
    <sheet name="RAP" sheetId="3" r:id="rId2"/>
    <sheet name="Usinas" sheetId="4" r:id="rId3"/>
    <sheet name="Balanço de Energia" sheetId="5" r:id="rId4"/>
    <sheet name="Venda de energia por classe" sheetId="6" r:id="rId5"/>
    <sheet name="Perdas de Energia" sheetId="7" r:id="rId6"/>
    <sheet name="DEC _ FEC" sheetId="8" r:id="rId7"/>
    <sheet name="Taxa de arrecadação" sheetId="20" r:id="rId8"/>
    <sheet name="Receita" sheetId="9" r:id="rId9"/>
    <sheet name="Custos e Despesas" sheetId="10" r:id="rId10"/>
    <sheet name="Energia comprada para revenda" sheetId="19" r:id="rId11"/>
    <sheet name="Resultado Financeiro" sheetId="12" r:id="rId12"/>
    <sheet name="Endividamento" sheetId="13" r:id="rId13"/>
    <sheet name="Investimentos" sheetId="14" r:id="rId14"/>
    <sheet name="BP (Ativo)" sheetId="15" r:id="rId15"/>
    <sheet name="BP (Passivo)" sheetId="16" r:id="rId16"/>
    <sheet name="LAJIDA" sheetId="11" r:id="rId17"/>
    <sheet name="DRE" sheetId="17" r:id="rId18"/>
    <sheet name="DFC" sheetId="18" r:id="rId19"/>
    <sheet name="Desempenhos das ações" sheetId="22" r:id="rId20"/>
  </sheets>
  <externalReferences>
    <externalReference r:id="rId21"/>
  </externalReferences>
  <definedNames>
    <definedName name="_xlnm._FilterDatabase" localSheetId="14" hidden="1">'BP (Ativo)'!$B$10:$B$47</definedName>
    <definedName name="_xlnm._FilterDatabase" localSheetId="15" hidden="1">'BP (Passivo)'!$B$10:$B$57</definedName>
    <definedName name="_xlnm._FilterDatabase" localSheetId="2" hidden="1">Usinas!$A$1:$I$77</definedName>
    <definedName name="_Hlk160453777" localSheetId="9">'Custos e Despesas'!$B$16</definedName>
    <definedName name="_Toc223922453" localSheetId="10">'Energia comprada para revenda'!$B$7</definedName>
    <definedName name="_Toc229977613" localSheetId="19">'Desempenhos das ações'!#REF!</definedName>
    <definedName name="_Toc229977613" localSheetId="18">DFC!$B$10</definedName>
    <definedName name="_Toc282006926" localSheetId="15">'BP (Passivo)'!$B$8</definedName>
    <definedName name="_Toc282006927" localSheetId="15">'BP (Passivo)'!$B$9</definedName>
    <definedName name="_Toc288721758" localSheetId="9">'Custos e Despesas'!#REF!</definedName>
    <definedName name="_Toc288721760" localSheetId="9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1" i="18" l="1"/>
  <c r="W70" i="18"/>
  <c r="W47" i="18"/>
  <c r="W76" i="18"/>
  <c r="W113" i="18" s="1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W92" i="18"/>
  <c r="V92" i="18"/>
  <c r="U92" i="18"/>
  <c r="T92" i="18"/>
  <c r="S92" i="18"/>
  <c r="S116" i="18" s="1"/>
  <c r="R92" i="18"/>
  <c r="Q92" i="18"/>
  <c r="P92" i="18"/>
  <c r="P116" i="18" s="1"/>
  <c r="O92" i="18"/>
  <c r="N92" i="18"/>
  <c r="M92" i="18"/>
  <c r="M116" i="18" s="1"/>
  <c r="L92" i="18"/>
  <c r="K92" i="18"/>
  <c r="J92" i="18"/>
  <c r="I92" i="18"/>
  <c r="H92" i="18"/>
  <c r="H116" i="18" s="1"/>
  <c r="G92" i="18"/>
  <c r="F92" i="18"/>
  <c r="E92" i="18"/>
  <c r="E116" i="18" s="1"/>
  <c r="D92" i="18"/>
  <c r="C92" i="18"/>
  <c r="D76" i="18"/>
  <c r="E76" i="18"/>
  <c r="F76" i="18"/>
  <c r="G76" i="18"/>
  <c r="H76" i="18"/>
  <c r="I76" i="18"/>
  <c r="I114" i="18" s="1"/>
  <c r="J76" i="18"/>
  <c r="K76" i="18"/>
  <c r="K114" i="18" s="1"/>
  <c r="L76" i="18"/>
  <c r="M76" i="18"/>
  <c r="N76" i="18"/>
  <c r="O76" i="18"/>
  <c r="P76" i="18"/>
  <c r="Q76" i="18"/>
  <c r="Q114" i="18" s="1"/>
  <c r="R76" i="18"/>
  <c r="S76" i="18"/>
  <c r="T76" i="18"/>
  <c r="U76" i="18"/>
  <c r="V76" i="18"/>
  <c r="C76" i="18"/>
  <c r="C113" i="18" s="1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Q116" i="18"/>
  <c r="O116" i="18"/>
  <c r="N116" i="18"/>
  <c r="L116" i="18"/>
  <c r="K116" i="18"/>
  <c r="J116" i="18"/>
  <c r="I116" i="18"/>
  <c r="G116" i="18"/>
  <c r="F116" i="18"/>
  <c r="D116" i="18"/>
  <c r="C116" i="18"/>
  <c r="Q115" i="18"/>
  <c r="P115" i="18"/>
  <c r="O115" i="18"/>
  <c r="N115" i="18"/>
  <c r="M115" i="18"/>
  <c r="L115" i="18"/>
  <c r="K115" i="18"/>
  <c r="J115" i="18"/>
  <c r="I115" i="18"/>
  <c r="G115" i="18"/>
  <c r="F115" i="18"/>
  <c r="E115" i="18"/>
  <c r="D115" i="18"/>
  <c r="C115" i="18"/>
  <c r="O114" i="18"/>
  <c r="N114" i="18"/>
  <c r="M114" i="18"/>
  <c r="L114" i="18"/>
  <c r="J114" i="18"/>
  <c r="G114" i="18"/>
  <c r="F114" i="18"/>
  <c r="E114" i="18"/>
  <c r="D114" i="18"/>
  <c r="C114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W119" i="18"/>
  <c r="V119" i="18"/>
  <c r="U119" i="18"/>
  <c r="T119" i="18"/>
  <c r="S119" i="18"/>
  <c r="W118" i="18"/>
  <c r="V118" i="18"/>
  <c r="U118" i="18"/>
  <c r="T118" i="18"/>
  <c r="S118" i="18"/>
  <c r="W117" i="18"/>
  <c r="V117" i="18"/>
  <c r="U117" i="18"/>
  <c r="T117" i="18"/>
  <c r="S117" i="18"/>
  <c r="W116" i="18"/>
  <c r="V116" i="18"/>
  <c r="U116" i="18"/>
  <c r="T116" i="18"/>
  <c r="W115" i="18"/>
  <c r="V115" i="18"/>
  <c r="U115" i="18"/>
  <c r="T115" i="18"/>
  <c r="S115" i="18"/>
  <c r="V114" i="18"/>
  <c r="U114" i="18"/>
  <c r="T114" i="18"/>
  <c r="S114" i="18"/>
  <c r="W112" i="18"/>
  <c r="V112" i="18"/>
  <c r="U112" i="18"/>
  <c r="T112" i="18"/>
  <c r="S112" i="18"/>
  <c r="W111" i="18"/>
  <c r="V111" i="18"/>
  <c r="U111" i="18"/>
  <c r="T111" i="18"/>
  <c r="S111" i="18"/>
  <c r="W110" i="18"/>
  <c r="V110" i="18"/>
  <c r="U110" i="18"/>
  <c r="T110" i="18"/>
  <c r="S110" i="18"/>
  <c r="W109" i="18"/>
  <c r="V109" i="18"/>
  <c r="U109" i="18"/>
  <c r="T109" i="18"/>
  <c r="S109" i="18"/>
  <c r="R116" i="18"/>
  <c r="R115" i="18"/>
  <c r="R119" i="18"/>
  <c r="R118" i="18"/>
  <c r="R117" i="18"/>
  <c r="R112" i="18"/>
  <c r="R111" i="18"/>
  <c r="R110" i="18"/>
  <c r="R109" i="18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AA76" i="17"/>
  <c r="AA75" i="17"/>
  <c r="AA74" i="17"/>
  <c r="AA73" i="17"/>
  <c r="AA72" i="17"/>
  <c r="AA71" i="17"/>
  <c r="AA70" i="17"/>
  <c r="AA69" i="17"/>
  <c r="AA68" i="17"/>
  <c r="AA6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C76" i="17"/>
  <c r="C75" i="17"/>
  <c r="C74" i="17"/>
  <c r="C73" i="17"/>
  <c r="D49" i="17"/>
  <c r="E49" i="17"/>
  <c r="F49" i="17"/>
  <c r="C49" i="17"/>
  <c r="C72" i="17"/>
  <c r="C71" i="17"/>
  <c r="C70" i="17"/>
  <c r="C69" i="17"/>
  <c r="C68" i="17"/>
  <c r="C67" i="17"/>
  <c r="Q15" i="11"/>
  <c r="Q17" i="11" s="1"/>
  <c r="R15" i="11"/>
  <c r="R21" i="11"/>
  <c r="AC15" i="11"/>
  <c r="AC17" i="11" s="1"/>
  <c r="AC18" i="11"/>
  <c r="AC19" i="11"/>
  <c r="Z19" i="11"/>
  <c r="Q21" i="11"/>
  <c r="AC21" i="11"/>
  <c r="AB21" i="11"/>
  <c r="AA21" i="11"/>
  <c r="Z21" i="11"/>
  <c r="Y21" i="11"/>
  <c r="X21" i="11"/>
  <c r="W21" i="11"/>
  <c r="V21" i="11"/>
  <c r="U21" i="11"/>
  <c r="T21" i="11"/>
  <c r="S21" i="11"/>
  <c r="P21" i="11"/>
  <c r="O21" i="11"/>
  <c r="N21" i="11"/>
  <c r="M21" i="11"/>
  <c r="L21" i="11"/>
  <c r="K21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AB19" i="11"/>
  <c r="AA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AD21" i="11"/>
  <c r="AD20" i="11"/>
  <c r="AD19" i="11"/>
  <c r="AD18" i="11"/>
  <c r="I26" i="11"/>
  <c r="I51" i="11"/>
  <c r="I50" i="11"/>
  <c r="I49" i="11"/>
  <c r="I48" i="11"/>
  <c r="I25" i="11"/>
  <c r="I24" i="11"/>
  <c r="I23" i="11"/>
  <c r="D46" i="11"/>
  <c r="E46" i="11"/>
  <c r="F46" i="11"/>
  <c r="G46" i="11"/>
  <c r="H46" i="11"/>
  <c r="I46" i="11"/>
  <c r="D47" i="11"/>
  <c r="E47" i="11"/>
  <c r="F47" i="11"/>
  <c r="G47" i="11"/>
  <c r="H47" i="11"/>
  <c r="I47" i="11"/>
  <c r="C47" i="11"/>
  <c r="C46" i="11"/>
  <c r="I22" i="11"/>
  <c r="H22" i="11"/>
  <c r="G22" i="11"/>
  <c r="F22" i="11"/>
  <c r="E22" i="11"/>
  <c r="D22" i="11"/>
  <c r="I21" i="11"/>
  <c r="H21" i="11"/>
  <c r="G21" i="11"/>
  <c r="F21" i="11"/>
  <c r="E21" i="11"/>
  <c r="D21" i="11"/>
  <c r="C22" i="11"/>
  <c r="C21" i="11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W66" i="16"/>
  <c r="W65" i="16"/>
  <c r="W64" i="16"/>
  <c r="W63" i="16"/>
  <c r="W62" i="16"/>
  <c r="W61" i="16"/>
  <c r="W60" i="16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E50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D50" i="15"/>
  <c r="C50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W52" i="15"/>
  <c r="W51" i="15"/>
  <c r="W50" i="15"/>
  <c r="W49" i="15"/>
  <c r="F65" i="13"/>
  <c r="F64" i="13"/>
  <c r="F63" i="13"/>
  <c r="F62" i="13"/>
  <c r="F61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G61" i="13"/>
  <c r="H61" i="13"/>
  <c r="I61" i="13"/>
  <c r="G62" i="13"/>
  <c r="H62" i="13"/>
  <c r="I62" i="13"/>
  <c r="G63" i="13"/>
  <c r="H63" i="13"/>
  <c r="I63" i="13"/>
  <c r="G64" i="13"/>
  <c r="H64" i="13"/>
  <c r="I64" i="13"/>
  <c r="G65" i="13"/>
  <c r="H65" i="13"/>
  <c r="I65" i="13"/>
  <c r="D26" i="13"/>
  <c r="E26" i="13"/>
  <c r="F26" i="13"/>
  <c r="G26" i="13"/>
  <c r="H26" i="13"/>
  <c r="I26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C28" i="13"/>
  <c r="C27" i="13"/>
  <c r="C26" i="13"/>
  <c r="C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C50" i="12"/>
  <c r="C49" i="12"/>
  <c r="C48" i="12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D25" i="19"/>
  <c r="E25" i="19"/>
  <c r="F25" i="19"/>
  <c r="D26" i="19"/>
  <c r="E26" i="19"/>
  <c r="F26" i="19"/>
  <c r="C26" i="19"/>
  <c r="C25" i="19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2" i="10"/>
  <c r="H31" i="10"/>
  <c r="C39" i="9"/>
  <c r="C38" i="9"/>
  <c r="I38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H38" i="9"/>
  <c r="AA39" i="9"/>
  <c r="AA38" i="9"/>
  <c r="F39" i="9"/>
  <c r="E39" i="9"/>
  <c r="D39" i="9"/>
  <c r="F38" i="9"/>
  <c r="E38" i="9"/>
  <c r="D38" i="9"/>
  <c r="BR32" i="6"/>
  <c r="BO32" i="6"/>
  <c r="BL32" i="6"/>
  <c r="BI32" i="6"/>
  <c r="BF32" i="6"/>
  <c r="BC32" i="6"/>
  <c r="AZ32" i="6"/>
  <c r="AW32" i="6"/>
  <c r="AT32" i="6"/>
  <c r="AQ32" i="6"/>
  <c r="AN32" i="6"/>
  <c r="AK32" i="6"/>
  <c r="AH32" i="6"/>
  <c r="AE32" i="6"/>
  <c r="AB32" i="6"/>
  <c r="Y32" i="6"/>
  <c r="V32" i="6"/>
  <c r="S32" i="6"/>
  <c r="BR31" i="6"/>
  <c r="BQ31" i="6"/>
  <c r="BR30" i="6"/>
  <c r="BQ30" i="6"/>
  <c r="BR29" i="6"/>
  <c r="BQ29" i="6"/>
  <c r="BO31" i="6"/>
  <c r="BN31" i="6"/>
  <c r="BO30" i="6"/>
  <c r="BN30" i="6"/>
  <c r="BO29" i="6"/>
  <c r="BN29" i="6"/>
  <c r="BL31" i="6"/>
  <c r="BK31" i="6"/>
  <c r="BL30" i="6"/>
  <c r="BK30" i="6"/>
  <c r="BL29" i="6"/>
  <c r="BK29" i="6"/>
  <c r="BI31" i="6"/>
  <c r="BH31" i="6"/>
  <c r="BI30" i="6"/>
  <c r="BH30" i="6"/>
  <c r="BI29" i="6"/>
  <c r="BH29" i="6"/>
  <c r="BF31" i="6"/>
  <c r="BE31" i="6"/>
  <c r="BF30" i="6"/>
  <c r="BE30" i="6"/>
  <c r="BF29" i="6"/>
  <c r="BE29" i="6"/>
  <c r="BC31" i="6"/>
  <c r="BB31" i="6"/>
  <c r="BC30" i="6"/>
  <c r="BB30" i="6"/>
  <c r="BC29" i="6"/>
  <c r="BB29" i="6"/>
  <c r="AZ31" i="6"/>
  <c r="AY31" i="6"/>
  <c r="AZ30" i="6"/>
  <c r="AY30" i="6"/>
  <c r="AZ29" i="6"/>
  <c r="AY29" i="6"/>
  <c r="AW31" i="6"/>
  <c r="AV31" i="6"/>
  <c r="AW30" i="6"/>
  <c r="AV30" i="6"/>
  <c r="AW29" i="6"/>
  <c r="AV29" i="6"/>
  <c r="AT31" i="6"/>
  <c r="AS31" i="6"/>
  <c r="AT30" i="6"/>
  <c r="AS30" i="6"/>
  <c r="AT29" i="6"/>
  <c r="AS29" i="6"/>
  <c r="AQ31" i="6"/>
  <c r="AP31" i="6"/>
  <c r="AQ30" i="6"/>
  <c r="AP30" i="6"/>
  <c r="AQ29" i="6"/>
  <c r="AP29" i="6"/>
  <c r="AN31" i="6"/>
  <c r="AM31" i="6"/>
  <c r="AN30" i="6"/>
  <c r="AM30" i="6"/>
  <c r="AN29" i="6"/>
  <c r="AM29" i="6"/>
  <c r="AK31" i="6"/>
  <c r="AJ31" i="6"/>
  <c r="AK30" i="6"/>
  <c r="AJ30" i="6"/>
  <c r="AK29" i="6"/>
  <c r="AJ29" i="6"/>
  <c r="AH31" i="6"/>
  <c r="AG31" i="6"/>
  <c r="AH30" i="6"/>
  <c r="AG30" i="6"/>
  <c r="AH29" i="6"/>
  <c r="AG29" i="6"/>
  <c r="AE31" i="6"/>
  <c r="AD31" i="6"/>
  <c r="AE30" i="6"/>
  <c r="AD30" i="6"/>
  <c r="AE29" i="6"/>
  <c r="AD29" i="6"/>
  <c r="AB31" i="6"/>
  <c r="AA31" i="6"/>
  <c r="AB30" i="6"/>
  <c r="AA30" i="6"/>
  <c r="AB29" i="6"/>
  <c r="AA29" i="6"/>
  <c r="Y31" i="6"/>
  <c r="X31" i="6"/>
  <c r="Y30" i="6"/>
  <c r="X30" i="6"/>
  <c r="Y29" i="6"/>
  <c r="X29" i="6"/>
  <c r="V31" i="6"/>
  <c r="U31" i="6"/>
  <c r="V30" i="6"/>
  <c r="U30" i="6"/>
  <c r="V29" i="6"/>
  <c r="U29" i="6"/>
  <c r="S31" i="6"/>
  <c r="R31" i="6"/>
  <c r="S30" i="6"/>
  <c r="R30" i="6"/>
  <c r="S29" i="6"/>
  <c r="R29" i="6"/>
  <c r="P32" i="6"/>
  <c r="M32" i="6"/>
  <c r="P31" i="6"/>
  <c r="O31" i="6"/>
  <c r="M31" i="6"/>
  <c r="L31" i="6"/>
  <c r="P30" i="6"/>
  <c r="O30" i="6"/>
  <c r="M30" i="6"/>
  <c r="L30" i="6"/>
  <c r="P29" i="6"/>
  <c r="O29" i="6"/>
  <c r="M29" i="6"/>
  <c r="L29" i="6"/>
  <c r="G32" i="6"/>
  <c r="D32" i="6"/>
  <c r="G31" i="6"/>
  <c r="G30" i="6"/>
  <c r="G29" i="6"/>
  <c r="D31" i="6"/>
  <c r="C31" i="6"/>
  <c r="D30" i="6"/>
  <c r="C30" i="6"/>
  <c r="D29" i="6"/>
  <c r="C29" i="6"/>
  <c r="F31" i="6"/>
  <c r="F30" i="6"/>
  <c r="F29" i="6"/>
  <c r="W114" i="18" l="1"/>
  <c r="H115" i="18"/>
  <c r="H114" i="18"/>
  <c r="P114" i="18"/>
  <c r="R114" i="18"/>
  <c r="C88" i="13"/>
  <c r="C96" i="13" s="1"/>
  <c r="C87" i="13"/>
  <c r="C95" i="13" s="1"/>
  <c r="C76" i="13"/>
  <c r="C74" i="13"/>
  <c r="C73" i="13"/>
  <c r="C75" i="13" l="1"/>
  <c r="C77" i="13" s="1"/>
  <c r="C86" i="13" s="1"/>
  <c r="C90" i="13" s="1"/>
  <c r="AD15" i="11"/>
  <c r="AD17" i="11" s="1"/>
  <c r="AB15" i="11"/>
  <c r="AB17" i="11" s="1"/>
  <c r="AA15" i="11"/>
  <c r="AA17" i="11" s="1"/>
  <c r="Z15" i="11"/>
  <c r="Z17" i="11" s="1"/>
  <c r="Y15" i="11"/>
  <c r="Y17" i="11" s="1"/>
  <c r="X15" i="11"/>
  <c r="X17" i="11" s="1"/>
  <c r="W15" i="11"/>
  <c r="W17" i="11" s="1"/>
  <c r="V15" i="11"/>
  <c r="V17" i="11" s="1"/>
  <c r="U15" i="11"/>
  <c r="U17" i="11" s="1"/>
  <c r="T15" i="11"/>
  <c r="T17" i="11" s="1"/>
  <c r="S15" i="11"/>
  <c r="S17" i="11" s="1"/>
  <c r="R17" i="11"/>
  <c r="P15" i="11"/>
  <c r="P17" i="11" s="1"/>
  <c r="O15" i="11"/>
  <c r="O17" i="11" s="1"/>
  <c r="N15" i="11"/>
  <c r="N17" i="11" s="1"/>
  <c r="M15" i="11"/>
  <c r="M17" i="11" s="1"/>
  <c r="L15" i="11"/>
  <c r="L17" i="11" s="1"/>
  <c r="K15" i="11"/>
  <c r="K17" i="11" s="1"/>
  <c r="C93" i="13" l="1"/>
  <c r="C94" i="13"/>
  <c r="C80" i="13"/>
  <c r="C79" i="13"/>
  <c r="D29" i="10"/>
  <c r="C29" i="10"/>
  <c r="F29" i="10"/>
  <c r="E29" i="10"/>
  <c r="I14" i="6"/>
  <c r="J13" i="6"/>
  <c r="I13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2" i="6"/>
  <c r="I23" i="6"/>
  <c r="J23" i="6"/>
  <c r="I24" i="6"/>
  <c r="J24" i="6"/>
  <c r="J25" i="6"/>
  <c r="I26" i="6"/>
  <c r="J26" i="6"/>
  <c r="H26" i="6"/>
  <c r="H24" i="6"/>
  <c r="H20" i="6"/>
  <c r="H23" i="6" s="1"/>
  <c r="H19" i="6"/>
  <c r="H18" i="6"/>
  <c r="H17" i="6"/>
  <c r="H16" i="6"/>
  <c r="H15" i="6"/>
  <c r="H14" i="6"/>
  <c r="H13" i="6"/>
  <c r="E26" i="6"/>
  <c r="E24" i="6"/>
  <c r="E14" i="6"/>
  <c r="E15" i="6"/>
  <c r="E16" i="6"/>
  <c r="E17" i="6"/>
  <c r="E18" i="6"/>
  <c r="E19" i="6"/>
  <c r="E20" i="6"/>
  <c r="E23" i="6" s="1"/>
  <c r="E13" i="6"/>
  <c r="F32" i="10" l="1"/>
  <c r="F31" i="10"/>
  <c r="C31" i="10"/>
  <c r="C32" i="10"/>
  <c r="E32" i="10"/>
  <c r="E31" i="10"/>
  <c r="D32" i="10"/>
  <c r="D31" i="10"/>
  <c r="D119" i="4"/>
  <c r="E91" i="4"/>
  <c r="D91" i="4"/>
  <c r="D118" i="4"/>
  <c r="D111" i="4"/>
  <c r="D49" i="4"/>
  <c r="D52" i="4" s="1"/>
  <c r="E49" i="4"/>
  <c r="E52" i="4" s="1"/>
  <c r="E19" i="3" l="1"/>
  <c r="E18" i="3"/>
  <c r="AC23" i="6" l="1"/>
  <c r="C18" i="5" l="1"/>
  <c r="C13" i="5"/>
  <c r="D25" i="13" l="1"/>
  <c r="E25" i="13"/>
  <c r="F25" i="13"/>
  <c r="G25" i="13"/>
  <c r="H25" i="13"/>
  <c r="I25" i="13"/>
  <c r="D32" i="13"/>
  <c r="E32" i="13"/>
  <c r="F32" i="13"/>
  <c r="G32" i="13"/>
  <c r="H32" i="13"/>
  <c r="I32" i="13"/>
  <c r="C32" i="13"/>
  <c r="C25" i="13"/>
  <c r="H24" i="19"/>
  <c r="I24" i="19"/>
  <c r="J24" i="19"/>
  <c r="C18" i="14" l="1"/>
  <c r="C21" i="14" s="1"/>
</calcChain>
</file>

<file path=xl/sharedStrings.xml><?xml version="1.0" encoding="utf-8"?>
<sst xmlns="http://schemas.openxmlformats.org/spreadsheetml/2006/main" count="1884" uniqueCount="622">
  <si>
    <t>Cemig</t>
  </si>
  <si>
    <t xml:space="preserve">Cemig GT </t>
  </si>
  <si>
    <t>Cemig Itajuba</t>
  </si>
  <si>
    <t>Centroeste</t>
  </si>
  <si>
    <t>Sete Lagoas</t>
  </si>
  <si>
    <t>INDENIZAÇÃO RBSE**</t>
  </si>
  <si>
    <t xml:space="preserve">Valores em R$ mil por Ciclo </t>
  </si>
  <si>
    <t>2022-2023</t>
  </si>
  <si>
    <t>2023-2024</t>
  </si>
  <si>
    <t>2024-2025 até 2027-2028</t>
  </si>
  <si>
    <t>Econômico</t>
  </si>
  <si>
    <t>Financeiro</t>
  </si>
  <si>
    <t>TOTAL</t>
  </si>
  <si>
    <t>**Os valores da indenização RBSE fazem parte da RAP Cemig (tabela anterior)</t>
  </si>
  <si>
    <t xml:space="preserve">Usinas </t>
  </si>
  <si>
    <t xml:space="preserve"> Empresa </t>
  </si>
  <si>
    <t>Potência Cemig (MW)</t>
  </si>
  <si>
    <t>Garantia Física Cemig (MW)</t>
  </si>
  <si>
    <t>Fim da Concessão</t>
  </si>
  <si>
    <t>Tipo</t>
  </si>
  <si>
    <t>Participação Cemig</t>
  </si>
  <si>
    <t>Emborcação</t>
  </si>
  <si>
    <t>CEMIG GT</t>
  </si>
  <si>
    <t>UHE</t>
  </si>
  <si>
    <t>Nova Ponte</t>
  </si>
  <si>
    <t>Irapé</t>
  </si>
  <si>
    <t>Três Marias</t>
  </si>
  <si>
    <t>Salto Grande</t>
  </si>
  <si>
    <t xml:space="preserve">Queimado  </t>
  </si>
  <si>
    <t xml:space="preserve">Sá Carvalho     </t>
  </si>
  <si>
    <t>Sá Carvalho S.A</t>
  </si>
  <si>
    <t>Rosal</t>
  </si>
  <si>
    <t>Rosal Energia S. A</t>
  </si>
  <si>
    <t>Itutinga</t>
  </si>
  <si>
    <t>CEMIG G. ITUTINGA</t>
  </si>
  <si>
    <t>Camargos</t>
  </si>
  <si>
    <t>CEMIG G. CAMARGOS</t>
  </si>
  <si>
    <t>Volta do Rio</t>
  </si>
  <si>
    <t>EOL</t>
  </si>
  <si>
    <t>Poço Fundo</t>
  </si>
  <si>
    <t>PCH</t>
  </si>
  <si>
    <t xml:space="preserve">Praias de Parajuru </t>
  </si>
  <si>
    <t xml:space="preserve">Pai Joaquim             </t>
  </si>
  <si>
    <t>CEMIG PCH  S.A</t>
  </si>
  <si>
    <t>Piau</t>
  </si>
  <si>
    <t>CEMIG G. SUL</t>
  </si>
  <si>
    <t>Gafanhoto</t>
  </si>
  <si>
    <t>CEMIG G. OESTE</t>
  </si>
  <si>
    <t>Peti</t>
  </si>
  <si>
    <t>CEMIG G. LESTE</t>
  </si>
  <si>
    <t>Joasal</t>
  </si>
  <si>
    <t xml:space="preserve">Salto Voltão         </t>
  </si>
  <si>
    <t>Belo Monte</t>
  </si>
  <si>
    <t xml:space="preserve">Aimorés                      </t>
  </si>
  <si>
    <t>ALIANÇA</t>
  </si>
  <si>
    <t xml:space="preserve">Funil                       </t>
  </si>
  <si>
    <t xml:space="preserve">Igarapava                  </t>
  </si>
  <si>
    <t xml:space="preserve">Porto Estrela       </t>
  </si>
  <si>
    <t>Gravier</t>
  </si>
  <si>
    <t>Candonga</t>
  </si>
  <si>
    <t>Santo Inácio III</t>
  </si>
  <si>
    <t>Garrote</t>
  </si>
  <si>
    <t>Santo Inácio IV</t>
  </si>
  <si>
    <t>São Raimundo</t>
  </si>
  <si>
    <t xml:space="preserve">Cachoeirão                        </t>
  </si>
  <si>
    <t>Hidrelétrica Cachoeirão</t>
  </si>
  <si>
    <t>Pipoca</t>
  </si>
  <si>
    <t>Hidrelétrica Pipoca</t>
  </si>
  <si>
    <t>Paracambi</t>
  </si>
  <si>
    <t>Lightger</t>
  </si>
  <si>
    <t>Retiro Baixo</t>
  </si>
  <si>
    <t>Retiro Baixo Energética</t>
  </si>
  <si>
    <t>-</t>
  </si>
  <si>
    <t>REQUISITOS TOTAIS</t>
  </si>
  <si>
    <t>Energia Produzida</t>
  </si>
  <si>
    <t>Energia Comercializada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</si>
  <si>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</si>
  <si>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</si>
  <si>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</si>
  <si>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>Perdas - Rede de Distribuição</t>
  </si>
  <si>
    <t>Energia Comprada</t>
  </si>
  <si>
    <t xml:space="preserve">Itaipu </t>
  </si>
  <si>
    <t>Contratos Regulados (1)</t>
  </si>
  <si>
    <t xml:space="preserve">Compra no MRE (2)                           </t>
  </si>
  <si>
    <t>Perdas - Rede Básica</t>
  </si>
  <si>
    <t xml:space="preserve">Compra na CCEE                            </t>
  </si>
  <si>
    <t xml:space="preserve">Contratos Bilaterais                       </t>
  </si>
  <si>
    <t>CCEN</t>
  </si>
  <si>
    <t>CCGF</t>
  </si>
  <si>
    <t xml:space="preserve">Recebimento na RD (3)                        </t>
  </si>
  <si>
    <t>PROINFA  (4)</t>
  </si>
  <si>
    <t>Compreende o balanço de energia do grupo Cemig , empresas integrais : Cemig  D, Cemig GT, CEMIG Holding, Cemig PCH, Horizontes, Rosal, Sá Carvalho, Trading,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</si>
  <si>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</si>
  <si>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</si>
  <si>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</si>
  <si>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</si>
  <si>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(Em milhares de Reais)</t>
  </si>
  <si>
    <t>3T23</t>
  </si>
  <si>
    <t>3T22</t>
  </si>
  <si>
    <t>Variação %</t>
  </si>
  <si>
    <t>2T23</t>
  </si>
  <si>
    <t>1T23</t>
  </si>
  <si>
    <t>2T22</t>
  </si>
  <si>
    <t>1T22</t>
  </si>
  <si>
    <t>3T21</t>
  </si>
  <si>
    <t>2T21</t>
  </si>
  <si>
    <t>1T21</t>
  </si>
  <si>
    <t>3T20</t>
  </si>
  <si>
    <t>2T20</t>
  </si>
  <si>
    <t>1T20</t>
  </si>
  <si>
    <t>3T19</t>
  </si>
  <si>
    <t>2T19</t>
  </si>
  <si>
    <t>1T19</t>
  </si>
  <si>
    <t>3T18</t>
  </si>
  <si>
    <t>MWh</t>
  </si>
  <si>
    <t>R$</t>
  </si>
  <si>
    <t>Preço Médio MWh Faturado  (R$/MWh) (1)</t>
  </si>
  <si>
    <r>
      <t>R$ (Mil)</t>
    </r>
    <r>
      <rPr>
        <sz val="7"/>
        <color rgb="FFFFFFFF"/>
        <rFont val="Calibri"/>
        <family val="2"/>
      </rPr>
      <t> </t>
    </r>
  </si>
  <si>
    <r>
      <t>Preço médio MWh faturado (R$/MWh) (1)</t>
    </r>
    <r>
      <rPr>
        <sz val="7"/>
        <color rgb="FFFFFFFF"/>
        <rFont val="Calibri"/>
        <family val="2"/>
      </rPr>
      <t> </t>
    </r>
  </si>
  <si>
    <t>R$ (Mil) </t>
  </si>
  <si>
    <t>Preço médio MWh faturado (R$/MWh) (1) </t>
  </si>
  <si>
    <t>Residencial </t>
  </si>
  <si>
    <t>Industrial </t>
  </si>
  <si>
    <t>Comércio, serviços e outros </t>
  </si>
  <si>
    <t>Rural </t>
  </si>
  <si>
    <t>Poder público </t>
  </si>
  <si>
    <t>Iluminação pública </t>
  </si>
  <si>
    <t>Serviço público </t>
  </si>
  <si>
    <r>
      <t>Subtotal</t>
    </r>
    <r>
      <rPr>
        <b/>
        <sz val="7"/>
        <color rgb="FF404040"/>
        <rFont val="Calibri"/>
        <family val="2"/>
      </rPr>
      <t> </t>
    </r>
  </si>
  <si>
    <t>Consumo Próprio </t>
  </si>
  <si>
    <t>Fornecimento não faturado líquido </t>
  </si>
  <si>
    <r>
      <t> </t>
    </r>
    <r>
      <rPr>
        <sz val="7"/>
        <color rgb="FF404040"/>
        <rFont val="Calibri"/>
        <family val="2"/>
      </rPr>
      <t> </t>
    </r>
  </si>
  <si>
    <t>Suprimento a outras concessionárias</t>
  </si>
  <si>
    <t>Suprimento não faturado líquido </t>
  </si>
  <si>
    <t>- </t>
  </si>
  <si>
    <r>
      <t>Total</t>
    </r>
    <r>
      <rPr>
        <b/>
        <sz val="7"/>
        <color rgb="FF404040"/>
        <rFont val="Calibri"/>
        <family val="2"/>
      </rPr>
      <t> </t>
    </r>
  </si>
  <si>
    <t>Perdas Reais</t>
  </si>
  <si>
    <t>Perdas Totais (GWh)</t>
  </si>
  <si>
    <t>% Perdas Reais</t>
  </si>
  <si>
    <t>% Perdas regulatórias</t>
  </si>
  <si>
    <t>DEC
Duração Equivalente de Interrupção por Unidade Consumidora</t>
  </si>
  <si>
    <t>Acumulado Cemig</t>
  </si>
  <si>
    <t>Limite Regulatório</t>
  </si>
  <si>
    <t>Trimestre</t>
  </si>
  <si>
    <t>Acumulado</t>
  </si>
  <si>
    <t>9M23</t>
  </si>
  <si>
    <t>9M22</t>
  </si>
  <si>
    <t>Fornecimento bruto de energia elétrica</t>
  </si>
  <si>
    <t>Receita de uso dos sistemas elétricos de distribuição – TUSD </t>
  </si>
  <si>
    <t>CVA e outros componentes financeiros </t>
  </si>
  <si>
    <t>Restituição de créditos de PIS/Pasep e Cofins aos consumidores - Realização</t>
  </si>
  <si>
    <t>Receita de transmissão </t>
  </si>
  <si>
    <t>     Receita de operação e manutenção </t>
  </si>
  <si>
    <t>     Receita de construção de transmissão </t>
  </si>
  <si>
    <t>     Remuneração financeira do ativo de contrato da transmissão</t>
  </si>
  <si>
    <t>     Receita de concessão da transmissão</t>
  </si>
  <si>
    <t>     Receita de indenização de transmissão</t>
  </si>
  <si>
    <t>Receita de indenização da geração</t>
  </si>
  <si>
    <t>Receita de construção de distribuição </t>
  </si>
  <si>
    <t>Ajuste de expectativa do fluxo de caixa do ativo financeiro indenizável da concessão de distribuição </t>
  </si>
  <si>
    <t>Receita de atualização financeira da bonificação pela outorga </t>
  </si>
  <si>
    <t>Liquidação na CCEE </t>
  </si>
  <si>
    <t>Transações no mecanismo de venda de excedentes - MVE </t>
  </si>
  <si>
    <t>Fornecimento de gás </t>
  </si>
  <si>
    <t>Multa por violação de padrão indicador de continuidade  </t>
  </si>
  <si>
    <t>Receita por antecipação de prestação de serviço</t>
  </si>
  <si>
    <t>Recuperação de créditos de PIS/Pasep e Cofins sobre ICMS</t>
  </si>
  <si>
    <t>Créditos de PIS/Pasep e Cofins a restituir a consumidores</t>
  </si>
  <si>
    <t>Outras receitas operacionais</t>
  </si>
  <si>
    <t>Tributos e encargos incidentes sobre a receita</t>
  </si>
  <si>
    <r>
      <t>Receita operacional líquida</t>
    </r>
    <r>
      <rPr>
        <sz val="7"/>
        <color rgb="FF404040"/>
        <rFont val="Calibri"/>
        <family val="2"/>
      </rPr>
      <t> </t>
    </r>
  </si>
  <si>
    <t>Energia elétrica comprada para revenda</t>
  </si>
  <si>
    <t>Encargos de uso da rede básica</t>
  </si>
  <si>
    <t>Gás comprado para revenda</t>
  </si>
  <si>
    <t>Custos de construção de infraestrutura</t>
  </si>
  <si>
    <t>Pessoal</t>
  </si>
  <si>
    <t>Participação dos empregados e administradores no resultado</t>
  </si>
  <si>
    <t>Obrigações pós-emprego</t>
  </si>
  <si>
    <t>Materiais</t>
  </si>
  <si>
    <t>Serviços de terceiros</t>
  </si>
  <si>
    <t>Depreciação e amortização</t>
  </si>
  <si>
    <t>Provisões e ajustes para perdas operacionais</t>
  </si>
  <si>
    <t>Perda por redução ao valor recuperável</t>
  </si>
  <si>
    <t>Perdas de créditos esperadas</t>
  </si>
  <si>
    <t xml:space="preserve">Baixa de ativo financeiro </t>
  </si>
  <si>
    <t>Ganho na alienação de investimento</t>
  </si>
  <si>
    <t>Reversão de perda esperada com parte relacionada - Renova</t>
  </si>
  <si>
    <t>Outros custos e despesas operacionais</t>
  </si>
  <si>
    <t>Total</t>
  </si>
  <si>
    <t>Energia de Itaipu Binacional  </t>
  </si>
  <si>
    <t>Contratos por cotas de garantia física  </t>
  </si>
  <si>
    <t>Cotas das usinas de Angra I e II  </t>
  </si>
  <si>
    <t>Energia de curto prazo  </t>
  </si>
  <si>
    <t>Proinfa </t>
  </si>
  <si>
    <t>Contratos bilaterais  </t>
  </si>
  <si>
    <t>Energia adquirida através de leilão em ambiente regulado  </t>
  </si>
  <si>
    <t>Energia adquirida no ambiente livre</t>
  </si>
  <si>
    <t>Geração distribuída </t>
  </si>
  <si>
    <t>Créditos de PIS/Pasep e Cofins </t>
  </si>
  <si>
    <t>  </t>
  </si>
  <si>
    <r>
      <t>RECEITAS FINANCEIRAS </t>
    </r>
    <r>
      <rPr>
        <sz val="7"/>
        <color rgb="FF404040"/>
        <rFont val="Calibri"/>
        <family val="2"/>
      </rPr>
      <t> </t>
    </r>
  </si>
  <si>
    <t> </t>
  </si>
  <si>
    <t>Renda de aplicação financeira </t>
  </si>
  <si>
    <t>Acréscimos moratórios sobre venda de energia </t>
  </si>
  <si>
    <t>Variações cambiais</t>
  </si>
  <si>
    <t>Variações cambiais – Itaipu Binacional </t>
  </si>
  <si>
    <t>Variações cambiais - (Empréstimos/Debêntures/Financiamentos)</t>
  </si>
  <si>
    <t>Variação monetária </t>
  </si>
  <si>
    <t>Variação monetária – CVA </t>
  </si>
  <si>
    <t>Variação monetária de depósitos vinculados a litígios </t>
  </si>
  <si>
    <t>Ganhos com instrumentos financeiros - Swap</t>
  </si>
  <si>
    <t>PIS/Pasep e Cofins incidente sobre as receitas financeiras</t>
  </si>
  <si>
    <t>Rendas de antecipação de pagamento </t>
  </si>
  <si>
    <t>Encargos de créditos com partes relacionadas </t>
  </si>
  <si>
    <t>Atualização dos créditos de PIS/Pasep e Cofins sobre ICMS</t>
  </si>
  <si>
    <t>Outras receitas financeiras </t>
  </si>
  <si>
    <t xml:space="preserve">DESPESAS FINANCEIRAS </t>
  </si>
  <si>
    <t>Encargos de empréstimos e debêntures</t>
  </si>
  <si>
    <t>Amortização do custo de transação </t>
  </si>
  <si>
    <t>Variações cambiais - Empréstimos e debêntures </t>
  </si>
  <si>
    <t>Ágio na recompra de títulos de dívida (Eurobonds)</t>
  </si>
  <si>
    <t>Variações cambiais – Itaipu Binacional</t>
  </si>
  <si>
    <t>Variação monetária – Empréstimos e debêntures </t>
  </si>
  <si>
    <t>Variação monetária – Concessão onerosa</t>
  </si>
  <si>
    <t>Encargos e variação monetária de obrigação pós-emprego </t>
  </si>
  <si>
    <t>Perdas com instrumentos financeiros - Swap </t>
  </si>
  <si>
    <t xml:space="preserve">Atualização PIS/Pasep e Cofins a restituir </t>
  </si>
  <si>
    <t>Variação monetária de arrendamento </t>
  </si>
  <si>
    <t xml:space="preserve">Atualização financeira – adiantamento de clientes </t>
  </si>
  <si>
    <t>Despesas financeiras P&amp;D e PEE </t>
  </si>
  <si>
    <t>Outras despesas financeiras </t>
  </si>
  <si>
    <t>RESULTADO FINANCEIRO LÍQUIDO</t>
  </si>
  <si>
    <t>Amortização da dívida</t>
  </si>
  <si>
    <t>2028 em diante</t>
  </si>
  <si>
    <t>Dólar Norte-Americano </t>
  </si>
  <si>
    <t>IPCA</t>
  </si>
  <si>
    <t>UFIR/RGR</t>
  </si>
  <si>
    <t>CDI</t>
  </si>
  <si>
    <t>(-) Custos de transação </t>
  </si>
  <si>
    <t>(±) Recursos antecipados </t>
  </si>
  <si>
    <t>Financiadores</t>
  </si>
  <si>
    <t>Vencimento principal</t>
  </si>
  <si>
    <t>Encargos financeiros anuais</t>
  </si>
  <si>
    <t>Moedas</t>
  </si>
  <si>
    <t>Consolidado</t>
  </si>
  <si>
    <t>Circulante</t>
  </si>
  <si>
    <t>Não circulante</t>
  </si>
  <si>
    <t>MOEDA ESTRANGEIRA</t>
  </si>
  <si>
    <t xml:space="preserve">Eurobonds </t>
  </si>
  <si>
    <t>U$$</t>
  </si>
  <si>
    <t>(-) Custos de transação</t>
  </si>
  <si>
    <t xml:space="preserve">(±) Recursos antecipados </t>
  </si>
  <si>
    <t>Dívida em moeda estrangeira</t>
  </si>
  <si>
    <t>MOEDA NACIONAL</t>
  </si>
  <si>
    <t xml:space="preserve">Eletrobrás </t>
  </si>
  <si>
    <t>UFIR + 6,00% a 8,00%</t>
  </si>
  <si>
    <t>Dívida em moeda nacional</t>
  </si>
  <si>
    <t>Total de empréstimos</t>
  </si>
  <si>
    <t>Debêntures - 3ª Emissão - 3ª Série</t>
  </si>
  <si>
    <t>IPCA + 5,10%</t>
  </si>
  <si>
    <t xml:space="preserve">Debêntures - 7ª Emissão - 1ª Série </t>
  </si>
  <si>
    <t>CDI + 0,45%</t>
  </si>
  <si>
    <t xml:space="preserve">Debêntures - 7ª Emissão - 2ª Série </t>
  </si>
  <si>
    <t>IPCA + 4,10%</t>
  </si>
  <si>
    <t xml:space="preserve">Debêntures - 8ª Emissão - 1ª Série </t>
  </si>
  <si>
    <t>CDI + 1,35%</t>
  </si>
  <si>
    <t xml:space="preserve">Debêntures - 8ª Emissão - 2ª Série </t>
  </si>
  <si>
    <t>IPCA + 6,10%</t>
  </si>
  <si>
    <t xml:space="preserve">Debêntures - 9ª Emissão - Série Única </t>
  </si>
  <si>
    <t>CDI + 2,05%</t>
  </si>
  <si>
    <t xml:space="preserve">Debêntures - 7ª emissão - Série única </t>
  </si>
  <si>
    <t>CDI + 1,50%</t>
  </si>
  <si>
    <t xml:space="preserve">Debêntures - 8ª emissão - Série única </t>
  </si>
  <si>
    <t>IPCA + 5,27%</t>
  </si>
  <si>
    <t xml:space="preserve">Debêntures - 9ª Emissão - 1ª Série </t>
  </si>
  <si>
    <t>CDI + 1,33%</t>
  </si>
  <si>
    <t xml:space="preserve">Debêntures - 9ª Emissão - 2ª Série </t>
  </si>
  <si>
    <t>IPCA + 7,63%</t>
  </si>
  <si>
    <t>(-) Custos de Transação</t>
  </si>
  <si>
    <t>Total de debêntures</t>
  </si>
  <si>
    <t>Total geral consolidado</t>
  </si>
  <si>
    <t>Dívida Bruta</t>
  </si>
  <si>
    <t xml:space="preserve">Caixa e equivalentes </t>
  </si>
  <si>
    <t>TVM</t>
  </si>
  <si>
    <t>Dívida Líquida</t>
  </si>
  <si>
    <t>(Em milhões de Reais)</t>
  </si>
  <si>
    <t xml:space="preserve">Descrição </t>
  </si>
  <si>
    <t>Realizado</t>
  </si>
  <si>
    <t>Geração</t>
  </si>
  <si>
    <t>Transmissão</t>
  </si>
  <si>
    <t>Distribuição</t>
  </si>
  <si>
    <t>Holding</t>
  </si>
  <si>
    <t>Gás</t>
  </si>
  <si>
    <t>Geração Distribuída</t>
  </si>
  <si>
    <t>CIRCULANTE</t>
  </si>
  <si>
    <t>Caixa e equivalentes de caixa </t>
  </si>
  <si>
    <t>Títulos e valores mobiliários </t>
  </si>
  <si>
    <t>Consumidores e revendedores e concessionários – Transporte de energia </t>
  </si>
  <si>
    <t>Ativos financeiros e setoriais da concessão</t>
  </si>
  <si>
    <t>Ativos de contrato </t>
  </si>
  <si>
    <t>Tributos compensáveis  </t>
  </si>
  <si>
    <t>Imposto de renda e contribuição social a recuperar </t>
  </si>
  <si>
    <t>Instrumentos financeiros derivativos</t>
  </si>
  <si>
    <t>Dividendos a receber </t>
  </si>
  <si>
    <t>Fundos vinculados</t>
  </si>
  <si>
    <t>Contribuição de iluminação pública </t>
  </si>
  <si>
    <t>Adiantamento a fornecedores</t>
  </si>
  <si>
    <t>Reembolso subsídios tarifários </t>
  </si>
  <si>
    <t>Outros ativos </t>
  </si>
  <si>
    <t>Ativos classificados como mantidos para venda </t>
  </si>
  <si>
    <t>TOTAL DO CIRCULANTE</t>
  </si>
  <si>
    <t>NÃO CIRCULANTE</t>
  </si>
  <si>
    <t>Impostos de renda e contribuição social diferidos </t>
  </si>
  <si>
    <t>Depósitos vinculados a litígios  </t>
  </si>
  <si>
    <t>Instrumentos financeiros derivativos - Swap </t>
  </si>
  <si>
    <t>Contas a receber do Estado de Minas Gerais </t>
  </si>
  <si>
    <t>Investimentos </t>
  </si>
  <si>
    <t>Imobilizado </t>
  </si>
  <si>
    <t>Intangível </t>
  </si>
  <si>
    <t>Direito de uso  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</si>
  <si>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</si>
  <si>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</si>
  <si>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t>Fornecedores </t>
  </si>
  <si>
    <t>Encargos regulatórios </t>
  </si>
  <si>
    <t>Participação dos empregados e administradores no resultado </t>
  </si>
  <si>
    <t>Impostos, taxas e contribuições </t>
  </si>
  <si>
    <t>Imposto de renda e contribuição social </t>
  </si>
  <si>
    <t>Juros sobre capital próprio e dividendos a pagar </t>
  </si>
  <si>
    <t>Salários e contribuições sociais </t>
  </si>
  <si>
    <t>Contas a pagar relacionado a energia gerada por consumidores </t>
  </si>
  <si>
    <t>Obrigações Pós-emprego </t>
  </si>
  <si>
    <t>Passivo financeiro da concessão</t>
  </si>
  <si>
    <t>Instrumentos financeiros derivativos - Opções </t>
  </si>
  <si>
    <t>Passivo de arrendamento </t>
  </si>
  <si>
    <t>Adiantamento de clientes</t>
  </si>
  <si>
    <t>Outros passivos </t>
  </si>
  <si>
    <t> Passivos diretamente associados a ativos mantidos para venda</t>
  </si>
  <si>
    <r>
      <t>TOTAL DO CIRCULANTE</t>
    </r>
    <r>
      <rPr>
        <sz val="7"/>
        <color rgb="FF404040"/>
        <rFont val="Calibri"/>
        <family val="2"/>
      </rPr>
      <t> </t>
    </r>
  </si>
  <si>
    <t>Imposto de renda e contribuição social diferidos </t>
  </si>
  <si>
    <t>Provisões </t>
  </si>
  <si>
    <t>Instrumentos financeiros derivativos – opções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</si>
  <si>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</si>
  <si>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</si>
  <si>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t>Capital social </t>
  </si>
  <si>
    <t>Reservas de capital </t>
  </si>
  <si>
    <t>Reservas de lucros </t>
  </si>
  <si>
    <t>Ajustes de avaliação patrimonial </t>
  </si>
  <si>
    <t>Lucros (prejuízos) acumulados </t>
  </si>
  <si>
    <r>
      <t>ATRIBUÍDO A PARTICIPAÇÃO DOS ACIONISTAS CONTROLADORES</t>
    </r>
    <r>
      <rPr>
        <sz val="7"/>
        <color rgb="FF404040"/>
        <rFont val="Calibri"/>
        <family val="2"/>
      </rPr>
      <t> </t>
    </r>
  </si>
  <si>
    <t>Participação de acionista não-controlador </t>
  </si>
  <si>
    <r>
      <t>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</si>
  <si>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</si>
  <si>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Comercialização</t>
  </si>
  <si>
    <t>Holding / Participações</t>
  </si>
  <si>
    <t>Resultado do período</t>
  </si>
  <si>
    <t xml:space="preserve">Despesa de imposto de renda e contribuição social </t>
  </si>
  <si>
    <t>Resultado financeiro</t>
  </si>
  <si>
    <t xml:space="preserve">Lajida conforme “Resolução CVM 156” </t>
  </si>
  <si>
    <t>Efeitos não recorrentes e não caixa</t>
  </si>
  <si>
    <t>Lucro líquido atribuído a acionistas não-controladores</t>
  </si>
  <si>
    <t xml:space="preserve">Lajida ajustado </t>
  </si>
  <si>
    <t>Ajuste de valor justo de ativo financeiro</t>
  </si>
  <si>
    <t>(Em milhares de Reais, exceto resultado por ação)</t>
  </si>
  <si>
    <t>RECEITA LÍQUIDA</t>
  </si>
  <si>
    <t>CUSTOS OPERACIONAIS</t>
  </si>
  <si>
    <t>Custos com energia elétrica e gás</t>
  </si>
  <si>
    <t>Custos de operação</t>
  </si>
  <si>
    <t>CUSTO TOTAL</t>
  </si>
  <si>
    <t>LUCRO BRUTO</t>
  </si>
  <si>
    <t>DESPESAS OPERACIONAIS</t>
  </si>
  <si>
    <t>Despesas gerais e administrativas</t>
  </si>
  <si>
    <t>Outras despesas operacionais, líquidas</t>
  </si>
  <si>
    <t>Receitas – Revisão Tarifaria Periódica, líquidas</t>
  </si>
  <si>
    <t>Ganhos com repactuação do risco hidrológico - Lei 14.052/20, líquido</t>
  </si>
  <si>
    <t>Resultado da combinação de negócios</t>
  </si>
  <si>
    <t>Resultado de equivalência patrimonial</t>
  </si>
  <si>
    <t>Resultado operacional antes do resultado financeiro e dos tributos sobre o lucro</t>
  </si>
  <si>
    <t>Receitas financeiras</t>
  </si>
  <si>
    <t>Despesas financeiras</t>
  </si>
  <si>
    <t>Resultado Financeiro</t>
  </si>
  <si>
    <t>Resultado antes do imposto de renda e da contribuição social</t>
  </si>
  <si>
    <t>Imposto de renda e contribuição social</t>
  </si>
  <si>
    <t>Imposto de renda e contribuição social diferidos</t>
  </si>
  <si>
    <t>Lucro líquido do exercício proveniente de operações em continuidade</t>
  </si>
  <si>
    <t>OPERAÇÕES DESCONTINUADAS</t>
  </si>
  <si>
    <t>Lucro líquido do exercício proveniente de operações descontinuadas</t>
  </si>
  <si>
    <t>LUCRO LÍQUIDO DO PERÍODO</t>
  </si>
  <si>
    <t>Total do lucro líquido do período atribuído a:</t>
  </si>
  <si>
    <t>Participação dos acionistas controladores</t>
  </si>
  <si>
    <t>Lucro líquido do exercício atribuível aos acionistas controladores</t>
  </si>
  <si>
    <t>Participação dos acionistas não-controladores</t>
  </si>
  <si>
    <t>Lucro básico e diluído por ação preferencial</t>
  </si>
  <si>
    <t>Lucro básico e diluído por ação ordinária</t>
  </si>
  <si>
    <t>1S23</t>
  </si>
  <si>
    <t>1S22</t>
  </si>
  <si>
    <t>9M21</t>
  </si>
  <si>
    <t>1S21</t>
  </si>
  <si>
    <t>9M19</t>
  </si>
  <si>
    <t>1S19</t>
  </si>
  <si>
    <t>FLUXO DE CAIXA DAS ATIVIDADES OPERACIONAIS</t>
  </si>
  <si>
    <t>Lucro líquido do período</t>
  </si>
  <si>
    <t>AJUSTES:</t>
  </si>
  <si>
    <t>Impostos de renda e contribuição social diferidos</t>
  </si>
  <si>
    <t>Baixa de valor residual líquido de ativos de contrato, ativos financeiros da concessão, imobilizado e intangível</t>
  </si>
  <si>
    <t>Perda por redução ao valor recuperável de ativos de contrato e intangível</t>
  </si>
  <si>
    <t>Provisão para redução ao valor recuperável de ativos de contrato</t>
  </si>
  <si>
    <t>Ajuste de ativos em curso</t>
  </si>
  <si>
    <t>Redução ao valor recuperável de ativos mantidos para venda</t>
  </si>
  <si>
    <t>Ágio na recompra de eurobonds</t>
  </si>
  <si>
    <t>Dividendos declarados por investida classificada como mantida para venda</t>
  </si>
  <si>
    <t>Remensuração da participação anterior de controladas adquiridas</t>
  </si>
  <si>
    <t>Ajuste referente à desvalorização em Investimentos</t>
  </si>
  <si>
    <t>Receita de Indenização da Geração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</si>
  <si>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</si>
  <si>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</si>
  <si>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</si>
  <si>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</t>
  </si>
  <si>
    <t>Reconhecimento de créditos extemporâneos de PIS/Pasep e Cofins s/ICMS</t>
  </si>
  <si>
    <t>Restituição de créditos de PIS/Pasep e Cofins aos consumidores – Realização</t>
  </si>
  <si>
    <t>Ganho na alienação de ativo mantido para venda</t>
  </si>
  <si>
    <t>Amortização de custos de transação de empréstimos</t>
  </si>
  <si>
    <t>Provisão para ressarcimento pela suspensão do fornecimento de energia – Renova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</si>
  <si>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</si>
  <si>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</si>
  <si>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Outros</t>
  </si>
  <si>
    <t>(Aumento) redução de ativos</t>
  </si>
  <si>
    <t>Consumidores, revendedores e concessionários de energia</t>
  </si>
  <si>
    <t>Conta de compensação de variação de valores de itens da "Parcela A" (CVA) e outros componentes financeiros</t>
  </si>
  <si>
    <t>Tributos compensáveis</t>
  </si>
  <si>
    <t>Imposto de renda e contribuição social a recuperar</t>
  </si>
  <si>
    <t>Depósitos vinculados a litígios</t>
  </si>
  <si>
    <t>Dividendos recebidos</t>
  </si>
  <si>
    <t>Ativos de contrato e financeiros da concessão</t>
  </si>
  <si>
    <t>Aumento (redução) de passivos</t>
  </si>
  <si>
    <t>Fornecedores</t>
  </si>
  <si>
    <t>Impostos, taxas e contribuições</t>
  </si>
  <si>
    <t>Imposto de renda e contribuição social a pagar</t>
  </si>
  <si>
    <t>Salários e contribuições sociais</t>
  </si>
  <si>
    <t>Encargos regulatórios</t>
  </si>
  <si>
    <t>PIS/Pasep e Cofins a ser restituído a consumidores</t>
  </si>
  <si>
    <t>Instrumentos Financeiros Derivativos – Opções de Venda</t>
  </si>
  <si>
    <t xml:space="preserve">Caixa gerado (consumido) pelas atividades operacionais </t>
  </si>
  <si>
    <t>Juros sobre empréstimos e debêntures pagos</t>
  </si>
  <si>
    <t>Juros sobre arrendamentos pagos</t>
  </si>
  <si>
    <t>Imposto de renda e contribuição social pagos</t>
  </si>
  <si>
    <t>CAIXA LÍQUIDO GERADO (CONSUMIDO) PELAS ATIVIDADES OPERACIONAIS</t>
  </si>
  <si>
    <t>FLUXO DE CAIXA DAS ATIVIDADES DE INVESTIMENTO</t>
  </si>
  <si>
    <t>Em títulos e valores mobiliários</t>
  </si>
  <si>
    <t>Em investimentos</t>
  </si>
  <si>
    <t>Aquisição de participação societária e aporte em investidas</t>
  </si>
  <si>
    <t>Alienação de participação societária, líquido dos custos</t>
  </si>
  <si>
    <t>Liquidação opção de venda</t>
  </si>
  <si>
    <t>Caixa oriundo de combinação de negócios</t>
  </si>
  <si>
    <t>Mútuo com partes relacionadas</t>
  </si>
  <si>
    <t>Em imobilizado</t>
  </si>
  <si>
    <t>Em intangível</t>
  </si>
  <si>
    <t>CAIXA LÍQUIDO GERADO (CONSUMIDO) PELAS ATIVIDADES DE INVESTIMENTO</t>
  </si>
  <si>
    <t>FLUXO DE CAIXA DAS ATIVIDADES DE FINANCIAMENTO</t>
  </si>
  <si>
    <t>Empréstimos obtidos</t>
  </si>
  <si>
    <t xml:space="preserve">Subscrição de ações a capitalizar </t>
  </si>
  <si>
    <t xml:space="preserve">Juros sobre capital próprio e dividendos pagos </t>
  </si>
  <si>
    <t>Aumento de capital</t>
  </si>
  <si>
    <t>Pagamentos de empréstimos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</si>
  <si>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</si>
  <si>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</si>
  <si>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</si>
  <si>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</si>
  <si>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</si>
  <si>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Denominação</t>
  </si>
  <si>
    <t>Var %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</si>
  <si>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</si>
  <si>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</si>
  <si>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</si>
  <si>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</si>
  <si>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</si>
  <si>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</si>
  <si>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Volume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</si>
  <si>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</si>
  <si>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</si>
  <si>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</si>
  <si>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</si>
  <si>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</si>
  <si>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</si>
  <si>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</si>
  <si>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</si>
  <si>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</si>
  <si>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</si>
  <si>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</si>
  <si>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</si>
  <si>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</si>
  <si>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</si>
  <si>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</si>
  <si>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</si>
  <si>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Receita Anual Permitida - RAP (1)
R$ mil</t>
  </si>
  <si>
    <t xml:space="preserve">CICLO 2023/2024 (2) </t>
  </si>
  <si>
    <t>CICLO 2022/2023 (3)</t>
  </si>
  <si>
    <t>% Participação Cemig</t>
  </si>
  <si>
    <t>Vencimento Concessão</t>
  </si>
  <si>
    <t>Taesa (4) (5)</t>
  </si>
  <si>
    <t xml:space="preserve">TOTAL </t>
  </si>
  <si>
    <t>(1) RAP inclui valores da parcela de ajustes</t>
  </si>
  <si>
    <t xml:space="preserve">(2) Resolução Homologatória 3.216/2023 </t>
  </si>
  <si>
    <t>(3) Resolução Homologatória 3.067/2022</t>
  </si>
  <si>
    <t>(4) Valores correspondentes a 21,68% de participação da Cemig na Taesa.</t>
  </si>
  <si>
    <t>(5) Diversas concessões</t>
  </si>
  <si>
    <t>Amador Aguiar I (Capim Branco I)</t>
  </si>
  <si>
    <t>Amador Aguiar II (Capim Branco II)</t>
  </si>
  <si>
    <t>Horizontes Energia</t>
  </si>
  <si>
    <t>Norte</t>
  </si>
  <si>
    <t>Participações</t>
  </si>
  <si>
    <t>UFV</t>
  </si>
  <si>
    <t>Próprias</t>
  </si>
  <si>
    <t>Neblina</t>
  </si>
  <si>
    <t>São Bernardo</t>
  </si>
  <si>
    <t>Tronqueiras</t>
  </si>
  <si>
    <t>Cel. Domiciano</t>
  </si>
  <si>
    <t>Ervália</t>
  </si>
  <si>
    <t>Marmelos</t>
  </si>
  <si>
    <t>Cajuru</t>
  </si>
  <si>
    <t>Paciência</t>
  </si>
  <si>
    <t>Rio de Pedras</t>
  </si>
  <si>
    <t>Paraúna</t>
  </si>
  <si>
    <t>Martins</t>
  </si>
  <si>
    <t xml:space="preserve">Salto do Passo Velho             </t>
  </si>
  <si>
    <t>Machado Mineiro</t>
  </si>
  <si>
    <t xml:space="preserve"> Anil</t>
  </si>
  <si>
    <t>Indeterminado</t>
  </si>
  <si>
    <t>CGH</t>
  </si>
  <si>
    <t>Dona Rita</t>
  </si>
  <si>
    <t>Xicão</t>
  </si>
  <si>
    <t xml:space="preserve">Luiz Dias     </t>
  </si>
  <si>
    <t>Salto Morais</t>
  </si>
  <si>
    <t xml:space="preserve">Santa Marta  </t>
  </si>
  <si>
    <t>Jacutinga</t>
  </si>
  <si>
    <t>Pissarrão</t>
  </si>
  <si>
    <t>Sumidouro</t>
  </si>
  <si>
    <t>Sinceridade</t>
  </si>
  <si>
    <t>Central Mineirão</t>
  </si>
  <si>
    <t xml:space="preserve">Santa Luzia </t>
  </si>
  <si>
    <t>Lages *</t>
  </si>
  <si>
    <t>Baixa do Sítio</t>
  </si>
  <si>
    <t>Acauã III</t>
  </si>
  <si>
    <t>Dores de Guanhães</t>
  </si>
  <si>
    <t>Ganhães Energia</t>
  </si>
  <si>
    <t>Senhora do Porto</t>
  </si>
  <si>
    <t>Jacaré</t>
  </si>
  <si>
    <t>Fortuna II</t>
  </si>
  <si>
    <t>Janaúba</t>
  </si>
  <si>
    <t>Cemig Sim</t>
  </si>
  <si>
    <t>Corinto</t>
  </si>
  <si>
    <t>Manga</t>
  </si>
  <si>
    <t>Bonfinópolis</t>
  </si>
  <si>
    <t>Lagoa Grande</t>
  </si>
  <si>
    <t>Lontra</t>
  </si>
  <si>
    <t>Mato Verde</t>
  </si>
  <si>
    <t>Mirabela</t>
  </si>
  <si>
    <t>Porteirinha I</t>
  </si>
  <si>
    <t>Porteirinha II</t>
  </si>
  <si>
    <t>Brasilândia</t>
  </si>
  <si>
    <t>Apolo 1</t>
  </si>
  <si>
    <t>Apolo 2</t>
  </si>
  <si>
    <t>Campo Lindo 1</t>
  </si>
  <si>
    <t>Campo Lindo 2</t>
  </si>
  <si>
    <t>Olaria 1</t>
  </si>
  <si>
    <t>Olaria 2</t>
  </si>
  <si>
    <t>Prudente de Morais</t>
  </si>
  <si>
    <t>DUCEU (Montes Claros)</t>
  </si>
  <si>
    <t>Cemig Sim Próprias</t>
  </si>
  <si>
    <t>Outras usinas (1)</t>
  </si>
  <si>
    <t>(1) Outras Usinas</t>
  </si>
  <si>
    <t>Cemig Sim (MWp) (2)</t>
  </si>
  <si>
    <t>Total Outras Usinas</t>
  </si>
  <si>
    <t>Subtotal</t>
  </si>
  <si>
    <t>Potência Cemig (MWp)</t>
  </si>
  <si>
    <t>(2) Cemig Sim</t>
  </si>
  <si>
    <t xml:space="preserve">Total Cemig Sim </t>
  </si>
  <si>
    <t>Participações Cemig Sim</t>
  </si>
  <si>
    <t xml:space="preserve">9M20 </t>
  </si>
  <si>
    <t>1S20</t>
  </si>
  <si>
    <t xml:space="preserve">1T20 </t>
  </si>
  <si>
    <t xml:space="preserve">9M18 </t>
  </si>
  <si>
    <t>71.864 GWh</t>
  </si>
  <si>
    <t>-3,31 p.p</t>
  </si>
  <si>
    <t>5,79</t>
  </si>
  <si>
    <t>-2,64 p.p</t>
  </si>
  <si>
    <t>32.231</t>
  </si>
  <si>
    <t>(1)       O preço médio não inclui a receita de fornecimento não faturado e o consumo próprio.</t>
  </si>
  <si>
    <t xml:space="preserve">  HISTÓRICO</t>
  </si>
  <si>
    <t>Variação monetária – CVA</t>
  </si>
  <si>
    <t>Valores a restituir a consumidores</t>
  </si>
  <si>
    <t>Empréstimos, financiamentos e debêntures</t>
  </si>
  <si>
    <t xml:space="preserve">- </t>
  </si>
  <si>
    <t>Lajida - Jul a Set/2023</t>
  </si>
  <si>
    <t>Lajida - Jul a Set/2022</t>
  </si>
  <si>
    <t>Reversão de provisões tributárias - INSS s/ PLR</t>
  </si>
  <si>
    <t>Provisões tributárias - Indenização do anuênio</t>
  </si>
  <si>
    <t>Opção de venda - SAAG</t>
  </si>
  <si>
    <t>Resultado do Acordo entre FIP Melbourne e AGPar</t>
  </si>
  <si>
    <t xml:space="preserve">Reversão de perda por redução ao valor recuperável - PCHs mantidas para venda </t>
  </si>
  <si>
    <t xml:space="preserve">Mudança de estimativa de perdas esperadas </t>
  </si>
  <si>
    <t xml:space="preserve">  HISTÓRICO LAJIDA CVM</t>
  </si>
  <si>
    <t>Ganho por compra vantajosa</t>
  </si>
  <si>
    <t xml:space="preserve">Provisões </t>
  </si>
  <si>
    <t>(-) Desconto</t>
  </si>
  <si>
    <t xml:space="preserve">(-) Desconto na emissão de debêntures </t>
  </si>
  <si>
    <t>(1) Valor justo</t>
  </si>
  <si>
    <r>
      <t>Moedas</t>
    </r>
    <r>
      <rPr>
        <sz val="7"/>
        <color rgb="FF404040"/>
        <rFont val="Calibri"/>
        <family val="2"/>
        <scheme val="minor"/>
      </rPr>
      <t> </t>
    </r>
  </si>
  <si>
    <r>
      <t>Total por moedas</t>
    </r>
    <r>
      <rPr>
        <sz val="7"/>
        <color rgb="FF404040"/>
        <rFont val="Calibri"/>
        <family val="2"/>
        <scheme val="minor"/>
      </rPr>
      <t> </t>
    </r>
  </si>
  <si>
    <r>
      <t>Indexadores</t>
    </r>
    <r>
      <rPr>
        <sz val="7"/>
        <color rgb="FF404040"/>
        <rFont val="Calibri"/>
        <family val="2"/>
        <scheme val="minor"/>
      </rPr>
      <t> </t>
    </r>
  </si>
  <si>
    <r>
      <t>Total por indexadores</t>
    </r>
    <r>
      <rPr>
        <b/>
        <sz val="7"/>
        <color rgb="FF404040"/>
        <rFont val="Calibri"/>
        <family val="2"/>
        <scheme val="minor"/>
      </rPr>
      <t> </t>
    </r>
  </si>
  <si>
    <r>
      <t>Total geral</t>
    </r>
    <r>
      <rPr>
        <sz val="7"/>
        <color rgb="FF404040"/>
        <rFont val="Calibri"/>
        <family val="2"/>
        <scheme val="minor"/>
      </rPr>
      <t> </t>
    </r>
  </si>
  <si>
    <r>
      <t xml:space="preserve">Instrumento derivativo de hedge </t>
    </r>
    <r>
      <rPr>
        <sz val="8"/>
        <rFont val="Calibri"/>
        <family val="2"/>
        <scheme val="minor"/>
      </rPr>
      <t>(1)</t>
    </r>
  </si>
  <si>
    <t>FEC
Frequência Equivalente de Interrupção por Unidade Consumidora</t>
  </si>
  <si>
    <t>Ganho na alienação de ativo mantido para venda, líquido</t>
  </si>
  <si>
    <t>Resultado de combinação de negócios</t>
  </si>
  <si>
    <t>Dividendos declarados por investida classificada como ativo não circulante mantido para venda</t>
  </si>
  <si>
    <t>Em ativos de contrato – Infraestrutura de distribuição e gás</t>
  </si>
  <si>
    <t>Pagamento de instrumentos financeiros derivativos</t>
  </si>
  <si>
    <t>Caixa líquido das atividades operacionais em continuidade</t>
  </si>
  <si>
    <t>Caixa líquido das atividades operacionais descontinuadas</t>
  </si>
  <si>
    <t>Caixa líquido das atividades de investimento das operações em continuidade</t>
  </si>
  <si>
    <t>Caixa líquido das atividades de investimento das operações descontinuadas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</si>
</sst>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??_);_(@_)"/>
    <numFmt numFmtId="165" formatCode="[$-416]d\-mmm\-yy;@"/>
    <numFmt numFmtId="166" formatCode="_-* #,##0.0_-;\-* #,##0.0_-;_-* &quot;-&quot;??_-;_-@_-"/>
    <numFmt numFmtId="167" formatCode="_(* #,##0.00_);_(* \(#,##0.00\);_(* &quot;-&quot;??_);_(@_)"/>
    <numFmt numFmtId="168" formatCode="0.0%"/>
    <numFmt numFmtId="169" formatCode="_-* #,##0.00_-;\(#,##0.00\);_-* &quot;-&quot;??_-;_-@_-"/>
    <numFmt numFmtId="170" formatCode="_-* #,##0_-;\(#,##0\);_-* &quot;-&quot;??_-;_-@_-"/>
    <numFmt numFmtId="171" formatCode="_-* #,##0_-;\-* #,##0_-;_-* &quot;-&quot;??_-;_-@_-"/>
    <numFmt numFmtId="172" formatCode="[$-416]mmm\-yy;@"/>
  </numFmts>
  <fonts count="7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6.5"/>
      <color rgb="FFFFFFFF"/>
      <name val="Calibri"/>
      <family val="2"/>
    </font>
    <font>
      <b/>
      <sz val="7"/>
      <color rgb="FF404040"/>
      <name val="Calibri"/>
      <family val="2"/>
    </font>
    <font>
      <b/>
      <sz val="9"/>
      <color rgb="FF595959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8"/>
      <color rgb="FF595959"/>
      <name val="Arial"/>
      <family val="2"/>
    </font>
    <font>
      <sz val="8"/>
      <name val="Arial"/>
      <family val="2"/>
    </font>
    <font>
      <sz val="7"/>
      <color rgb="FFFFFFFF"/>
      <name val="Calibri"/>
      <family val="2"/>
    </font>
    <font>
      <sz val="12"/>
      <color rgb="FFFF0000"/>
      <name val="Arial"/>
      <family val="2"/>
    </font>
    <font>
      <sz val="9"/>
      <color rgb="FF595959"/>
      <name val="Arial"/>
      <family val="2"/>
    </font>
    <font>
      <sz val="9"/>
      <color rgb="FF404040"/>
      <name val="Arial"/>
      <family val="2"/>
    </font>
    <font>
      <sz val="9"/>
      <color rgb="FF3F3F3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rgb="FF595959"/>
      <name val="Arial"/>
      <family val="2"/>
    </font>
    <font>
      <sz val="10"/>
      <color rgb="FF404040"/>
      <name val="Calibri"/>
      <family val="2"/>
      <scheme val="minor"/>
    </font>
    <font>
      <b/>
      <sz val="7"/>
      <color rgb="FF404040"/>
      <name val="Calibri"/>
      <family val="2"/>
      <scheme val="minor"/>
    </font>
    <font>
      <b/>
      <sz val="10"/>
      <color rgb="FF00744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40404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 style="double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rgb="FFFFFFFF"/>
      </left>
      <right style="medium">
        <color rgb="FFFFFFFF"/>
      </right>
      <top style="thin">
        <color auto="1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auto="1"/>
      </top>
      <bottom/>
      <diagonal/>
    </border>
    <border>
      <left/>
      <right style="thin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double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E7E6E6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Font="0" applyBorder="0" applyAlignment="0">
      <alignment vertical="center" wrapText="1"/>
    </xf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22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0" fontId="4" fillId="4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8" fillId="0" borderId="0" xfId="3"/>
    <xf numFmtId="164" fontId="18" fillId="0" borderId="0" xfId="3" applyNumberFormat="1"/>
    <xf numFmtId="164" fontId="0" fillId="0" borderId="0" xfId="4" applyNumberFormat="1" applyFont="1" applyFill="1"/>
    <xf numFmtId="168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21" fillId="0" borderId="0" xfId="0" applyFont="1" applyAlignment="1">
      <alignment horizontal="left" vertical="center" indent="3"/>
    </xf>
    <xf numFmtId="0" fontId="23" fillId="2" borderId="0" xfId="0" applyFont="1" applyFill="1" applyAlignment="1">
      <alignment vertical="center" wrapText="1"/>
    </xf>
    <xf numFmtId="0" fontId="23" fillId="7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70" fontId="23" fillId="2" borderId="2" xfId="0" applyNumberFormat="1" applyFont="1" applyFill="1" applyBorder="1" applyAlignment="1">
      <alignment horizontal="right" vertical="center" wrapText="1"/>
    </xf>
    <xf numFmtId="170" fontId="23" fillId="7" borderId="2" xfId="0" applyNumberFormat="1" applyFont="1" applyFill="1" applyBorder="1" applyAlignment="1">
      <alignment horizontal="right" vertical="center" wrapText="1"/>
    </xf>
    <xf numFmtId="170" fontId="22" fillId="2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12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5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23" fillId="7" borderId="0" xfId="0" applyFont="1" applyFill="1" applyAlignment="1">
      <alignment horizontal="left" vertical="center" wrapText="1" indent="2"/>
    </xf>
    <xf numFmtId="0" fontId="7" fillId="6" borderId="0" xfId="0" applyFont="1" applyFill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 wrapText="1"/>
    </xf>
    <xf numFmtId="17" fontId="25" fillId="5" borderId="8" xfId="0" applyNumberFormat="1" applyFont="1" applyFill="1" applyBorder="1" applyAlignment="1">
      <alignment horizontal="center" vertical="center" wrapText="1"/>
    </xf>
    <xf numFmtId="171" fontId="7" fillId="6" borderId="2" xfId="1" applyNumberFormat="1" applyFont="1" applyFill="1" applyBorder="1" applyAlignment="1">
      <alignment horizontal="center" vertical="center" wrapText="1"/>
    </xf>
    <xf numFmtId="171" fontId="7" fillId="6" borderId="8" xfId="1" applyNumberFormat="1" applyFont="1" applyFill="1" applyBorder="1" applyAlignment="1">
      <alignment horizontal="center" vertical="center" wrapText="1"/>
    </xf>
    <xf numFmtId="171" fontId="23" fillId="7" borderId="8" xfId="1" applyNumberFormat="1" applyFont="1" applyFill="1" applyBorder="1" applyAlignment="1">
      <alignment horizontal="center" vertical="center" wrapText="1"/>
    </xf>
    <xf numFmtId="171" fontId="7" fillId="6" borderId="7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 indent="1"/>
    </xf>
    <xf numFmtId="0" fontId="24" fillId="2" borderId="0" xfId="0" applyFont="1" applyFill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" fillId="0" borderId="0" xfId="0" applyFont="1"/>
    <xf numFmtId="170" fontId="23" fillId="2" borderId="10" xfId="0" applyNumberFormat="1" applyFont="1" applyFill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horizontal="right" vertical="center" wrapText="1"/>
    </xf>
    <xf numFmtId="170" fontId="22" fillId="2" borderId="10" xfId="0" applyNumberFormat="1" applyFont="1" applyFill="1" applyBorder="1" applyAlignment="1">
      <alignment horizontal="right" vertical="center" wrapText="1"/>
    </xf>
    <xf numFmtId="170" fontId="23" fillId="2" borderId="0" xfId="0" applyNumberFormat="1" applyFont="1" applyFill="1" applyAlignment="1">
      <alignment horizontal="right" vertical="center" wrapText="1"/>
    </xf>
    <xf numFmtId="170" fontId="22" fillId="2" borderId="0" xfId="0" applyNumberFormat="1" applyFont="1" applyFill="1" applyAlignment="1">
      <alignment horizontal="right" vertical="center" wrapText="1"/>
    </xf>
    <xf numFmtId="170" fontId="22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5" fillId="5" borderId="0" xfId="0" applyFont="1" applyFill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left" indent="1"/>
    </xf>
    <xf numFmtId="164" fontId="34" fillId="4" borderId="30" xfId="4" applyNumberFormat="1" applyFont="1" applyFill="1" applyBorder="1" applyAlignment="1">
      <alignment horizontal="center"/>
    </xf>
    <xf numFmtId="0" fontId="35" fillId="4" borderId="29" xfId="0" applyFont="1" applyFill="1" applyBorder="1" applyAlignment="1">
      <alignment horizontal="left" indent="2"/>
    </xf>
    <xf numFmtId="164" fontId="18" fillId="4" borderId="30" xfId="4" applyNumberFormat="1" applyFont="1" applyFill="1" applyBorder="1" applyAlignment="1">
      <alignment horizontal="center"/>
    </xf>
    <xf numFmtId="0" fontId="37" fillId="4" borderId="31" xfId="0" applyFont="1" applyFill="1" applyBorder="1"/>
    <xf numFmtId="164" fontId="34" fillId="4" borderId="32" xfId="4" applyNumberFormat="1" applyFont="1" applyFill="1" applyBorder="1" applyAlignment="1">
      <alignment horizontal="center"/>
    </xf>
    <xf numFmtId="0" fontId="35" fillId="11" borderId="29" xfId="0" applyFont="1" applyFill="1" applyBorder="1" applyAlignment="1">
      <alignment horizontal="left" indent="2"/>
    </xf>
    <xf numFmtId="164" fontId="18" fillId="11" borderId="30" xfId="4" applyNumberFormat="1" applyFont="1" applyFill="1" applyBorder="1" applyAlignment="1">
      <alignment horizontal="center"/>
    </xf>
    <xf numFmtId="0" fontId="35" fillId="11" borderId="31" xfId="0" applyFont="1" applyFill="1" applyBorder="1" applyAlignment="1">
      <alignment horizontal="left" indent="2"/>
    </xf>
    <xf numFmtId="164" fontId="18" fillId="11" borderId="32" xfId="4" applyNumberFormat="1" applyFont="1" applyFill="1" applyBorder="1" applyAlignment="1">
      <alignment horizontal="center"/>
    </xf>
    <xf numFmtId="170" fontId="22" fillId="7" borderId="10" xfId="0" applyNumberFormat="1" applyFont="1" applyFill="1" applyBorder="1" applyAlignment="1">
      <alignment horizontal="right" vertical="center" wrapText="1"/>
    </xf>
    <xf numFmtId="170" fontId="23" fillId="7" borderId="10" xfId="0" applyNumberFormat="1" applyFont="1" applyFill="1" applyBorder="1" applyAlignment="1">
      <alignment horizontal="right" vertical="center" wrapText="1"/>
    </xf>
    <xf numFmtId="0" fontId="25" fillId="12" borderId="33" xfId="0" applyFont="1" applyFill="1" applyBorder="1" applyAlignment="1">
      <alignment horizontal="left" vertical="center" wrapText="1"/>
    </xf>
    <xf numFmtId="0" fontId="25" fillId="12" borderId="33" xfId="0" applyFont="1" applyFill="1" applyBorder="1" applyAlignment="1">
      <alignment horizontal="center" vertical="center" wrapText="1"/>
    </xf>
    <xf numFmtId="170" fontId="18" fillId="13" borderId="4" xfId="0" applyNumberFormat="1" applyFont="1" applyFill="1" applyBorder="1" applyAlignment="1">
      <alignment horizontal="left" vertical="center" wrapText="1"/>
    </xf>
    <xf numFmtId="3" fontId="18" fillId="13" borderId="4" xfId="0" applyNumberFormat="1" applyFont="1" applyFill="1" applyBorder="1" applyAlignment="1">
      <alignment horizontal="center" vertical="center" wrapText="1"/>
    </xf>
    <xf numFmtId="3" fontId="18" fillId="13" borderId="4" xfId="2" applyNumberFormat="1" applyFont="1" applyFill="1" applyBorder="1" applyAlignment="1">
      <alignment horizontal="center" vertical="center" wrapText="1"/>
    </xf>
    <xf numFmtId="10" fontId="18" fillId="13" borderId="4" xfId="0" applyNumberFormat="1" applyFont="1" applyFill="1" applyBorder="1" applyAlignment="1">
      <alignment horizontal="center" vertical="center" wrapText="1"/>
    </xf>
    <xf numFmtId="10" fontId="18" fillId="13" borderId="4" xfId="2" applyNumberFormat="1" applyFont="1" applyFill="1" applyBorder="1" applyAlignment="1">
      <alignment horizontal="center" vertical="center" wrapText="1"/>
    </xf>
    <xf numFmtId="170" fontId="24" fillId="2" borderId="2" xfId="0" applyNumberFormat="1" applyFont="1" applyFill="1" applyBorder="1" applyAlignment="1">
      <alignment horizontal="right" vertical="center" wrapText="1"/>
    </xf>
    <xf numFmtId="0" fontId="24" fillId="7" borderId="0" xfId="0" applyFont="1" applyFill="1" applyAlignment="1">
      <alignment vertical="center" wrapText="1"/>
    </xf>
    <xf numFmtId="170" fontId="24" fillId="7" borderId="2" xfId="0" applyNumberFormat="1" applyFont="1" applyFill="1" applyBorder="1" applyAlignment="1">
      <alignment horizontal="right" vertical="center" wrapText="1"/>
    </xf>
    <xf numFmtId="3" fontId="23" fillId="7" borderId="2" xfId="0" applyNumberFormat="1" applyFont="1" applyFill="1" applyBorder="1" applyAlignment="1">
      <alignment horizontal="right" vertical="center" wrapText="1"/>
    </xf>
    <xf numFmtId="170" fontId="23" fillId="2" borderId="1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3" fontId="40" fillId="8" borderId="0" xfId="1" applyFont="1" applyFill="1" applyBorder="1" applyAlignment="1">
      <alignment horizontal="right" vertical="center"/>
    </xf>
    <xf numFmtId="43" fontId="40" fillId="0" borderId="0" xfId="1" applyFont="1" applyFill="1" applyBorder="1" applyAlignment="1">
      <alignment horizontal="right" vertical="center"/>
    </xf>
    <xf numFmtId="43" fontId="40" fillId="8" borderId="0" xfId="1" applyFont="1" applyFill="1" applyBorder="1" applyAlignment="1">
      <alignment horizontal="center" vertical="center"/>
    </xf>
    <xf numFmtId="43" fontId="40" fillId="0" borderId="0" xfId="1" applyFont="1" applyFill="1" applyBorder="1" applyAlignment="1">
      <alignment horizontal="center" vertical="center"/>
    </xf>
    <xf numFmtId="43" fontId="35" fillId="0" borderId="0" xfId="1" applyFont="1" applyBorder="1" applyAlignment="1">
      <alignment vertical="center"/>
    </xf>
    <xf numFmtId="43" fontId="35" fillId="0" borderId="0" xfId="1" applyFont="1" applyFill="1" applyBorder="1" applyAlignment="1">
      <alignment vertical="center"/>
    </xf>
    <xf numFmtId="43" fontId="17" fillId="0" borderId="0" xfId="1" applyFont="1"/>
    <xf numFmtId="43" fontId="35" fillId="0" borderId="0" xfId="1" applyFont="1" applyAlignment="1">
      <alignment vertical="center"/>
    </xf>
    <xf numFmtId="0" fontId="35" fillId="0" borderId="0" xfId="0" applyFont="1" applyAlignment="1">
      <alignment vertical="center"/>
    </xf>
    <xf numFmtId="171" fontId="40" fillId="8" borderId="0" xfId="1" applyNumberFormat="1" applyFont="1" applyFill="1" applyBorder="1" applyAlignment="1">
      <alignment horizontal="right" vertical="center"/>
    </xf>
    <xf numFmtId="171" fontId="35" fillId="0" borderId="0" xfId="1" applyNumberFormat="1" applyFont="1" applyAlignment="1">
      <alignment vertical="center"/>
    </xf>
    <xf numFmtId="0" fontId="17" fillId="0" borderId="4" xfId="0" applyFont="1" applyBorder="1" applyAlignment="1">
      <alignment vertical="center" wrapText="1"/>
    </xf>
    <xf numFmtId="171" fontId="17" fillId="0" borderId="0" xfId="1" applyNumberFormat="1" applyFont="1"/>
    <xf numFmtId="0" fontId="35" fillId="0" borderId="0" xfId="0" applyFont="1" applyAlignment="1">
      <alignment horizontal="right" vertical="center"/>
    </xf>
    <xf numFmtId="0" fontId="35" fillId="0" borderId="26" xfId="0" applyFont="1" applyBorder="1" applyAlignment="1">
      <alignment vertical="center"/>
    </xf>
    <xf numFmtId="43" fontId="35" fillId="0" borderId="26" xfId="1" applyFont="1" applyBorder="1" applyAlignment="1">
      <alignment vertical="center"/>
    </xf>
    <xf numFmtId="0" fontId="35" fillId="0" borderId="26" xfId="0" applyFont="1" applyBorder="1" applyAlignment="1">
      <alignment horizontal="right" vertical="center"/>
    </xf>
    <xf numFmtId="43" fontId="4" fillId="0" borderId="0" xfId="1" applyFont="1" applyFill="1"/>
    <xf numFmtId="0" fontId="27" fillId="0" borderId="0" xfId="0" applyFont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34" xfId="0" applyFont="1" applyFill="1" applyBorder="1" applyAlignment="1">
      <alignment vertical="center" wrapText="1"/>
    </xf>
    <xf numFmtId="0" fontId="23" fillId="2" borderId="34" xfId="0" applyFont="1" applyFill="1" applyBorder="1" applyAlignment="1">
      <alignment vertical="center" wrapText="1"/>
    </xf>
    <xf numFmtId="0" fontId="42" fillId="0" borderId="0" xfId="0" applyFont="1"/>
    <xf numFmtId="0" fontId="28" fillId="2" borderId="0" xfId="0" applyFont="1" applyFill="1" applyAlignment="1">
      <alignment horizontal="left" vertical="center" wrapText="1" indent="1"/>
    </xf>
    <xf numFmtId="0" fontId="22" fillId="2" borderId="0" xfId="0" applyFont="1" applyFill="1" applyAlignment="1">
      <alignment horizontal="left" vertical="center" wrapText="1" indent="1"/>
    </xf>
    <xf numFmtId="0" fontId="44" fillId="2" borderId="0" xfId="0" applyFont="1" applyFill="1"/>
    <xf numFmtId="164" fontId="44" fillId="2" borderId="0" xfId="1" applyNumberFormat="1" applyFont="1" applyFill="1"/>
    <xf numFmtId="10" fontId="44" fillId="2" borderId="0" xfId="2" applyNumberFormat="1" applyFont="1" applyFill="1"/>
    <xf numFmtId="0" fontId="18" fillId="2" borderId="0" xfId="0" applyFont="1" applyFill="1" applyAlignment="1">
      <alignment horizontal="left" indent="2"/>
    </xf>
    <xf numFmtId="164" fontId="18" fillId="2" borderId="0" xfId="1" applyNumberFormat="1" applyFont="1" applyFill="1"/>
    <xf numFmtId="10" fontId="18" fillId="2" borderId="0" xfId="2" applyNumberFormat="1" applyFont="1" applyFill="1"/>
    <xf numFmtId="172" fontId="18" fillId="2" borderId="0" xfId="1" applyNumberFormat="1" applyFont="1" applyFill="1"/>
    <xf numFmtId="0" fontId="17" fillId="2" borderId="0" xfId="0" applyFont="1" applyFill="1" applyAlignment="1">
      <alignment horizontal="left" indent="2"/>
    </xf>
    <xf numFmtId="10" fontId="17" fillId="2" borderId="0" xfId="2" applyNumberFormat="1" applyFont="1" applyFill="1"/>
    <xf numFmtId="164" fontId="17" fillId="2" borderId="0" xfId="1" applyNumberFormat="1" applyFont="1" applyFill="1"/>
    <xf numFmtId="172" fontId="17" fillId="2" borderId="0" xfId="1" applyNumberFormat="1" applyFont="1" applyFill="1"/>
    <xf numFmtId="164" fontId="19" fillId="2" borderId="0" xfId="1" applyNumberFormat="1" applyFont="1" applyFill="1"/>
    <xf numFmtId="10" fontId="19" fillId="2" borderId="0" xfId="2" applyNumberFormat="1" applyFont="1" applyFill="1"/>
    <xf numFmtId="169" fontId="22" fillId="2" borderId="2" xfId="0" applyNumberFormat="1" applyFont="1" applyFill="1" applyBorder="1" applyAlignment="1">
      <alignment horizontal="right" vertical="center" wrapText="1"/>
    </xf>
    <xf numFmtId="170" fontId="22" fillId="2" borderId="9" xfId="0" applyNumberFormat="1" applyFont="1" applyFill="1" applyBorder="1" applyAlignment="1">
      <alignment horizontal="right" vertical="center" wrapText="1"/>
    </xf>
    <xf numFmtId="170" fontId="23" fillId="2" borderId="36" xfId="0" applyNumberFormat="1" applyFont="1" applyFill="1" applyBorder="1" applyAlignment="1">
      <alignment horizontal="right" vertical="center" wrapText="1"/>
    </xf>
    <xf numFmtId="170" fontId="28" fillId="7" borderId="13" xfId="0" applyNumberFormat="1" applyFont="1" applyFill="1" applyBorder="1" applyAlignment="1">
      <alignment horizontal="right" vertical="center" wrapText="1"/>
    </xf>
    <xf numFmtId="0" fontId="25" fillId="12" borderId="3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justify" vertical="center" wrapText="1"/>
    </xf>
    <xf numFmtId="0" fontId="16" fillId="5" borderId="4" xfId="0" applyFont="1" applyFill="1" applyBorder="1" applyAlignment="1">
      <alignment horizontal="center" vertical="center" wrapText="1"/>
    </xf>
    <xf numFmtId="170" fontId="22" fillId="2" borderId="39" xfId="0" applyNumberFormat="1" applyFont="1" applyFill="1" applyBorder="1" applyAlignment="1">
      <alignment horizontal="right" vertical="center" wrapText="1"/>
    </xf>
    <xf numFmtId="170" fontId="22" fillId="2" borderId="40" xfId="0" applyNumberFormat="1" applyFont="1" applyFill="1" applyBorder="1" applyAlignment="1">
      <alignment horizontal="right" vertical="center" wrapText="1"/>
    </xf>
    <xf numFmtId="171" fontId="0" fillId="0" borderId="0" xfId="1" applyNumberFormat="1" applyFont="1"/>
    <xf numFmtId="0" fontId="22" fillId="7" borderId="0" xfId="0" applyFont="1" applyFill="1" applyAlignment="1">
      <alignment vertical="center" wrapText="1"/>
    </xf>
    <xf numFmtId="0" fontId="49" fillId="0" borderId="0" xfId="0" applyFont="1"/>
    <xf numFmtId="0" fontId="49" fillId="0" borderId="0" xfId="0" applyFont="1" applyAlignment="1">
      <alignment horizontal="center" vertical="center"/>
    </xf>
    <xf numFmtId="171" fontId="23" fillId="7" borderId="2" xfId="1" applyNumberFormat="1" applyFont="1" applyFill="1" applyBorder="1" applyAlignment="1">
      <alignment horizontal="center" vertical="center" wrapText="1"/>
    </xf>
    <xf numFmtId="164" fontId="19" fillId="2" borderId="36" xfId="1" applyNumberFormat="1" applyFont="1" applyFill="1" applyBorder="1"/>
    <xf numFmtId="10" fontId="19" fillId="2" borderId="36" xfId="2" applyNumberFormat="1" applyFont="1" applyFill="1" applyBorder="1"/>
    <xf numFmtId="0" fontId="44" fillId="2" borderId="36" xfId="0" applyFont="1" applyFill="1" applyBorder="1"/>
    <xf numFmtId="164" fontId="50" fillId="0" borderId="0" xfId="1" applyNumberFormat="1" applyFont="1"/>
    <xf numFmtId="10" fontId="50" fillId="0" borderId="0" xfId="2" applyNumberFormat="1" applyFont="1"/>
    <xf numFmtId="170" fontId="51" fillId="0" borderId="0" xfId="0" applyNumberFormat="1" applyFont="1"/>
    <xf numFmtId="169" fontId="23" fillId="2" borderId="2" xfId="0" applyNumberFormat="1" applyFont="1" applyFill="1" applyBorder="1" applyAlignment="1">
      <alignment horizontal="right" vertical="center" wrapText="1"/>
    </xf>
    <xf numFmtId="169" fontId="23" fillId="7" borderId="2" xfId="0" applyNumberFormat="1" applyFont="1" applyFill="1" applyBorder="1" applyAlignment="1">
      <alignment horizontal="right" vertical="center" wrapText="1"/>
    </xf>
    <xf numFmtId="169" fontId="28" fillId="7" borderId="13" xfId="0" applyNumberFormat="1" applyFont="1" applyFill="1" applyBorder="1" applyAlignment="1">
      <alignment horizontal="right" vertical="center" wrapText="1"/>
    </xf>
    <xf numFmtId="169" fontId="23" fillId="7" borderId="10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Alignment="1">
      <alignment horizontal="right" vertical="center"/>
    </xf>
    <xf numFmtId="164" fontId="52" fillId="0" borderId="0" xfId="1" applyNumberFormat="1" applyFont="1"/>
    <xf numFmtId="10" fontId="52" fillId="0" borderId="0" xfId="2" applyNumberFormat="1" applyFont="1"/>
    <xf numFmtId="0" fontId="54" fillId="0" borderId="0" xfId="0" applyFont="1" applyAlignment="1">
      <alignment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vertical="center" wrapText="1"/>
    </xf>
    <xf numFmtId="0" fontId="18" fillId="14" borderId="46" xfId="0" applyFont="1" applyFill="1" applyBorder="1" applyAlignment="1">
      <alignment vertical="center" wrapText="1"/>
    </xf>
    <xf numFmtId="3" fontId="18" fillId="14" borderId="47" xfId="0" applyNumberFormat="1" applyFont="1" applyFill="1" applyBorder="1" applyAlignment="1">
      <alignment horizontal="center" vertical="center" wrapText="1"/>
    </xf>
    <xf numFmtId="3" fontId="18" fillId="14" borderId="1" xfId="0" applyNumberFormat="1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vertical="center"/>
    </xf>
    <xf numFmtId="0" fontId="0" fillId="0" borderId="45" xfId="0" applyBorder="1"/>
    <xf numFmtId="0" fontId="18" fillId="15" borderId="44" xfId="0" applyFont="1" applyFill="1" applyBorder="1" applyAlignment="1">
      <alignment vertical="center" wrapText="1"/>
    </xf>
    <xf numFmtId="3" fontId="18" fillId="15" borderId="42" xfId="0" applyNumberFormat="1" applyFont="1" applyFill="1" applyBorder="1" applyAlignment="1">
      <alignment horizontal="center" vertical="center" wrapText="1"/>
    </xf>
    <xf numFmtId="3" fontId="18" fillId="15" borderId="43" xfId="0" applyNumberFormat="1" applyFont="1" applyFill="1" applyBorder="1" applyAlignment="1">
      <alignment horizontal="center" vertical="center" wrapText="1"/>
    </xf>
    <xf numFmtId="0" fontId="19" fillId="15" borderId="48" xfId="0" applyFont="1" applyFill="1" applyBorder="1" applyAlignment="1">
      <alignment vertical="center" wrapText="1"/>
    </xf>
    <xf numFmtId="3" fontId="19" fillId="15" borderId="4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17" borderId="0" xfId="0" applyFont="1" applyFill="1" applyAlignment="1">
      <alignment vertical="center" wrapText="1"/>
    </xf>
    <xf numFmtId="170" fontId="28" fillId="17" borderId="13" xfId="0" applyNumberFormat="1" applyFont="1" applyFill="1" applyBorder="1" applyAlignment="1">
      <alignment horizontal="right" vertical="center" wrapText="1"/>
    </xf>
    <xf numFmtId="170" fontId="23" fillId="13" borderId="33" xfId="0" applyNumberFormat="1" applyFont="1" applyFill="1" applyBorder="1" applyAlignment="1">
      <alignment horizontal="right" vertical="center" wrapText="1"/>
    </xf>
    <xf numFmtId="170" fontId="23" fillId="16" borderId="33" xfId="0" applyNumberFormat="1" applyFont="1" applyFill="1" applyBorder="1" applyAlignment="1">
      <alignment horizontal="right" vertical="center" wrapText="1"/>
    </xf>
    <xf numFmtId="170" fontId="22" fillId="18" borderId="51" xfId="0" applyNumberFormat="1" applyFont="1" applyFill="1" applyBorder="1" applyAlignment="1">
      <alignment horizontal="right" vertical="center" wrapText="1"/>
    </xf>
    <xf numFmtId="170" fontId="18" fillId="13" borderId="52" xfId="0" applyNumberFormat="1" applyFont="1" applyFill="1" applyBorder="1" applyAlignment="1">
      <alignment horizontal="right" vertical="center" wrapText="1"/>
    </xf>
    <xf numFmtId="170" fontId="18" fillId="13" borderId="53" xfId="0" applyNumberFormat="1" applyFont="1" applyFill="1" applyBorder="1" applyAlignment="1">
      <alignment horizontal="right" vertical="center" wrapText="1"/>
    </xf>
    <xf numFmtId="3" fontId="22" fillId="13" borderId="54" xfId="0" applyNumberFormat="1" applyFont="1" applyFill="1" applyBorder="1" applyAlignment="1">
      <alignment horizontal="right" vertical="center" wrapText="1"/>
    </xf>
    <xf numFmtId="170" fontId="24" fillId="2" borderId="0" xfId="0" applyNumberFormat="1" applyFont="1" applyFill="1" applyAlignment="1">
      <alignment vertical="center" wrapText="1"/>
    </xf>
    <xf numFmtId="0" fontId="23" fillId="13" borderId="55" xfId="0" applyFont="1" applyFill="1" applyBorder="1" applyAlignment="1">
      <alignment horizontal="right" vertical="center" wrapText="1"/>
    </xf>
    <xf numFmtId="170" fontId="23" fillId="13" borderId="55" xfId="0" applyNumberFormat="1" applyFont="1" applyFill="1" applyBorder="1" applyAlignment="1">
      <alignment horizontal="right" vertical="center" wrapText="1"/>
    </xf>
    <xf numFmtId="170" fontId="23" fillId="13" borderId="56" xfId="0" applyNumberFormat="1" applyFont="1" applyFill="1" applyBorder="1" applyAlignment="1">
      <alignment horizontal="right" vertical="center" wrapText="1"/>
    </xf>
    <xf numFmtId="170" fontId="22" fillId="13" borderId="56" xfId="0" applyNumberFormat="1" applyFont="1" applyFill="1" applyBorder="1" applyAlignment="1">
      <alignment horizontal="right" vertical="center" wrapText="1"/>
    </xf>
    <xf numFmtId="170" fontId="22" fillId="13" borderId="57" xfId="0" applyNumberFormat="1" applyFont="1" applyFill="1" applyBorder="1" applyAlignment="1">
      <alignment horizontal="right" vertical="center" wrapText="1"/>
    </xf>
    <xf numFmtId="170" fontId="22" fillId="13" borderId="58" xfId="0" applyNumberFormat="1" applyFont="1" applyFill="1" applyBorder="1" applyAlignment="1">
      <alignment horizontal="right" vertical="center" wrapText="1"/>
    </xf>
    <xf numFmtId="3" fontId="23" fillId="13" borderId="33" xfId="0" applyNumberFormat="1" applyFont="1" applyFill="1" applyBorder="1" applyAlignment="1">
      <alignment horizontal="right" vertical="center" wrapText="1"/>
    </xf>
    <xf numFmtId="0" fontId="23" fillId="13" borderId="33" xfId="0" applyFont="1" applyFill="1" applyBorder="1" applyAlignment="1">
      <alignment vertical="center" wrapText="1"/>
    </xf>
    <xf numFmtId="171" fontId="23" fillId="13" borderId="33" xfId="1" applyNumberFormat="1" applyFont="1" applyFill="1" applyBorder="1" applyAlignment="1">
      <alignment horizontal="right" vertical="center" wrapText="1"/>
    </xf>
    <xf numFmtId="3" fontId="22" fillId="13" borderId="35" xfId="0" applyNumberFormat="1" applyFont="1" applyFill="1" applyBorder="1" applyAlignment="1">
      <alignment horizontal="right" vertical="center" wrapText="1"/>
    </xf>
    <xf numFmtId="3" fontId="22" fillId="13" borderId="0" xfId="0" applyNumberFormat="1" applyFont="1" applyFill="1" applyAlignment="1">
      <alignment horizontal="right" vertical="center" wrapText="1"/>
    </xf>
    <xf numFmtId="3" fontId="23" fillId="13" borderId="0" xfId="0" applyNumberFormat="1" applyFont="1" applyFill="1" applyAlignment="1">
      <alignment horizontal="right" vertical="center" wrapText="1"/>
    </xf>
    <xf numFmtId="43" fontId="23" fillId="13" borderId="0" xfId="1" applyFont="1" applyFill="1" applyBorder="1" applyAlignment="1">
      <alignment horizontal="right" vertical="center" wrapText="1"/>
    </xf>
    <xf numFmtId="3" fontId="22" fillId="13" borderId="51" xfId="0" applyNumberFormat="1" applyFont="1" applyFill="1" applyBorder="1" applyAlignment="1">
      <alignment horizontal="right" vertical="center" wrapText="1"/>
    </xf>
    <xf numFmtId="3" fontId="23" fillId="13" borderId="66" xfId="0" applyNumberFormat="1" applyFont="1" applyFill="1" applyBorder="1" applyAlignment="1">
      <alignment horizontal="right" vertical="center" wrapText="1"/>
    </xf>
    <xf numFmtId="3" fontId="22" fillId="13" borderId="67" xfId="0" applyNumberFormat="1" applyFont="1" applyFill="1" applyBorder="1" applyAlignment="1">
      <alignment horizontal="right" vertical="center" wrapText="1"/>
    </xf>
    <xf numFmtId="170" fontId="23" fillId="13" borderId="66" xfId="0" applyNumberFormat="1" applyFont="1" applyFill="1" applyBorder="1" applyAlignment="1">
      <alignment horizontal="right" vertical="center" wrapText="1"/>
    </xf>
    <xf numFmtId="170" fontId="22" fillId="13" borderId="67" xfId="0" applyNumberFormat="1" applyFont="1" applyFill="1" applyBorder="1" applyAlignment="1">
      <alignment horizontal="right" vertical="center" wrapText="1"/>
    </xf>
    <xf numFmtId="170" fontId="23" fillId="13" borderId="0" xfId="0" applyNumberFormat="1" applyFont="1" applyFill="1" applyAlignment="1">
      <alignment horizontal="right" vertical="center" wrapText="1"/>
    </xf>
    <xf numFmtId="170" fontId="23" fillId="13" borderId="53" xfId="0" applyNumberFormat="1" applyFont="1" applyFill="1" applyBorder="1" applyAlignment="1">
      <alignment horizontal="right" vertical="center" wrapText="1"/>
    </xf>
    <xf numFmtId="170" fontId="22" fillId="13" borderId="66" xfId="0" applyNumberFormat="1" applyFont="1" applyFill="1" applyBorder="1" applyAlignment="1">
      <alignment horizontal="right" vertical="center" wrapText="1"/>
    </xf>
    <xf numFmtId="170" fontId="22" fillId="13" borderId="36" xfId="0" applyNumberFormat="1" applyFont="1" applyFill="1" applyBorder="1" applyAlignment="1">
      <alignment horizontal="right" vertical="center" wrapText="1"/>
    </xf>
    <xf numFmtId="170" fontId="22" fillId="13" borderId="68" xfId="0" applyNumberFormat="1" applyFont="1" applyFill="1" applyBorder="1" applyAlignment="1">
      <alignment horizontal="right" vertical="center" wrapText="1"/>
    </xf>
    <xf numFmtId="170" fontId="22" fillId="2" borderId="69" xfId="0" applyNumberFormat="1" applyFont="1" applyFill="1" applyBorder="1" applyAlignment="1">
      <alignment horizontal="right" vertical="center" wrapText="1"/>
    </xf>
    <xf numFmtId="170" fontId="23" fillId="2" borderId="70" xfId="0" applyNumberFormat="1" applyFont="1" applyFill="1" applyBorder="1" applyAlignment="1">
      <alignment horizontal="right" vertical="center" wrapText="1"/>
    </xf>
    <xf numFmtId="170" fontId="23" fillId="2" borderId="71" xfId="0" applyNumberFormat="1" applyFont="1" applyFill="1" applyBorder="1" applyAlignment="1">
      <alignment horizontal="right" vertical="center" wrapText="1"/>
    </xf>
    <xf numFmtId="0" fontId="25" fillId="12" borderId="72" xfId="0" applyFont="1" applyFill="1" applyBorder="1" applyAlignment="1">
      <alignment horizontal="center" vertical="center" wrapText="1"/>
    </xf>
    <xf numFmtId="170" fontId="18" fillId="13" borderId="37" xfId="0" applyNumberFormat="1" applyFont="1" applyFill="1" applyBorder="1" applyAlignment="1">
      <alignment horizontal="right" vertical="center" wrapText="1"/>
    </xf>
    <xf numFmtId="0" fontId="25" fillId="12" borderId="42" xfId="0" applyFont="1" applyFill="1" applyBorder="1" applyAlignment="1">
      <alignment horizontal="center" vertical="center" wrapText="1"/>
    </xf>
    <xf numFmtId="0" fontId="25" fillId="12" borderId="7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43" fontId="18" fillId="2" borderId="42" xfId="1" applyFont="1" applyFill="1" applyBorder="1" applyAlignment="1">
      <alignment vertical="center" wrapText="1"/>
    </xf>
    <xf numFmtId="43" fontId="18" fillId="2" borderId="42" xfId="1" quotePrefix="1" applyFont="1" applyFill="1" applyBorder="1" applyAlignment="1">
      <alignment vertical="center" wrapText="1"/>
    </xf>
    <xf numFmtId="0" fontId="25" fillId="12" borderId="0" xfId="0" applyFont="1" applyFill="1" applyAlignment="1">
      <alignment horizontal="center" vertical="center" wrapText="1"/>
    </xf>
    <xf numFmtId="43" fontId="18" fillId="7" borderId="42" xfId="1" applyFont="1" applyFill="1" applyBorder="1" applyAlignment="1">
      <alignment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textRotation="255"/>
    </xf>
    <xf numFmtId="0" fontId="29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6" fillId="5" borderId="34" xfId="0" applyFont="1" applyFill="1" applyBorder="1" applyAlignment="1">
      <alignment vertical="center" wrapText="1"/>
    </xf>
    <xf numFmtId="164" fontId="44" fillId="2" borderId="0" xfId="1" applyNumberFormat="1" applyFont="1" applyFill="1" applyBorder="1"/>
    <xf numFmtId="164" fontId="18" fillId="2" borderId="0" xfId="1" applyNumberFormat="1" applyFont="1" applyFill="1" applyBorder="1"/>
    <xf numFmtId="164" fontId="17" fillId="2" borderId="0" xfId="1" applyNumberFormat="1" applyFont="1" applyFill="1" applyBorder="1"/>
    <xf numFmtId="164" fontId="19" fillId="2" borderId="0" xfId="1" applyNumberFormat="1" applyFont="1" applyFill="1" applyBorder="1"/>
    <xf numFmtId="164" fontId="19" fillId="2" borderId="0" xfId="1" applyNumberFormat="1" applyFont="1" applyFill="1" applyAlignment="1">
      <alignment horizontal="right"/>
    </xf>
    <xf numFmtId="43" fontId="4" fillId="0" borderId="0" xfId="1" applyFont="1" applyFill="1" applyBorder="1"/>
    <xf numFmtId="0" fontId="0" fillId="0" borderId="6" xfId="0" applyBorder="1"/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57" fillId="0" borderId="77" xfId="0" applyFont="1" applyBorder="1" applyAlignment="1">
      <alignment horizontal="left" vertical="center" wrapText="1" indent="1"/>
    </xf>
    <xf numFmtId="0" fontId="53" fillId="0" borderId="77" xfId="0" applyFont="1" applyBorder="1" applyAlignment="1">
      <alignment horizontal="left" vertical="center" wrapText="1" indent="1"/>
    </xf>
    <xf numFmtId="4" fontId="58" fillId="0" borderId="77" xfId="0" applyNumberFormat="1" applyFont="1" applyBorder="1" applyAlignment="1">
      <alignment horizontal="right" vertical="center" wrapText="1"/>
    </xf>
    <xf numFmtId="17" fontId="58" fillId="0" borderId="77" xfId="0" applyNumberFormat="1" applyFont="1" applyBorder="1" applyAlignment="1">
      <alignment horizontal="center" vertical="center" wrapText="1"/>
    </xf>
    <xf numFmtId="0" fontId="58" fillId="0" borderId="77" xfId="0" applyFont="1" applyBorder="1" applyAlignment="1">
      <alignment horizontal="center" vertical="center" wrapText="1"/>
    </xf>
    <xf numFmtId="10" fontId="59" fillId="0" borderId="77" xfId="0" applyNumberFormat="1" applyFont="1" applyBorder="1" applyAlignment="1">
      <alignment horizontal="center" vertical="center" wrapText="1"/>
    </xf>
    <xf numFmtId="4" fontId="57" fillId="0" borderId="77" xfId="0" applyNumberFormat="1" applyFont="1" applyBorder="1" applyAlignment="1">
      <alignment horizontal="right" vertical="center" wrapText="1"/>
    </xf>
    <xf numFmtId="17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60" fillId="19" borderId="78" xfId="0" applyFont="1" applyFill="1" applyBorder="1" applyAlignment="1">
      <alignment vertical="center" wrapText="1"/>
    </xf>
    <xf numFmtId="0" fontId="61" fillId="19" borderId="78" xfId="0" applyFont="1" applyFill="1" applyBorder="1" applyAlignment="1">
      <alignment vertical="center" wrapText="1"/>
    </xf>
    <xf numFmtId="4" fontId="60" fillId="19" borderId="78" xfId="0" applyNumberFormat="1" applyFont="1" applyFill="1" applyBorder="1" applyAlignment="1">
      <alignment horizontal="right" vertical="center" wrapText="1"/>
    </xf>
    <xf numFmtId="0" fontId="48" fillId="19" borderId="78" xfId="0" applyFont="1" applyFill="1" applyBorder="1" applyAlignment="1">
      <alignment horizontal="center" vertical="center" wrapText="1"/>
    </xf>
    <xf numFmtId="0" fontId="53" fillId="0" borderId="77" xfId="0" applyFont="1" applyBorder="1" applyAlignment="1">
      <alignment horizontal="right" vertical="center" wrapText="1" indent="1"/>
    </xf>
    <xf numFmtId="2" fontId="57" fillId="0" borderId="77" xfId="0" applyNumberFormat="1" applyFont="1" applyBorder="1" applyAlignment="1">
      <alignment horizontal="right" vertical="center" wrapText="1" indent="1"/>
    </xf>
    <xf numFmtId="10" fontId="57" fillId="0" borderId="77" xfId="2" applyNumberFormat="1" applyFont="1" applyBorder="1" applyAlignment="1">
      <alignment horizontal="right" vertical="center" wrapText="1" indent="1"/>
    </xf>
    <xf numFmtId="0" fontId="60" fillId="0" borderId="78" xfId="0" applyFont="1" applyBorder="1" applyAlignment="1">
      <alignment vertical="center" wrapText="1"/>
    </xf>
    <xf numFmtId="4" fontId="60" fillId="0" borderId="78" xfId="0" applyNumberFormat="1" applyFont="1" applyBorder="1" applyAlignment="1">
      <alignment horizontal="right" vertical="center" wrapText="1"/>
    </xf>
    <xf numFmtId="0" fontId="48" fillId="0" borderId="78" xfId="0" applyFont="1" applyBorder="1" applyAlignment="1">
      <alignment horizontal="center" vertical="center" wrapText="1"/>
    </xf>
    <xf numFmtId="0" fontId="61" fillId="0" borderId="78" xfId="0" applyFont="1" applyBorder="1" applyAlignment="1">
      <alignment vertical="center" wrapText="1"/>
    </xf>
    <xf numFmtId="0" fontId="60" fillId="15" borderId="78" xfId="0" applyFont="1" applyFill="1" applyBorder="1" applyAlignment="1">
      <alignment vertical="center" wrapText="1"/>
    </xf>
    <xf numFmtId="4" fontId="60" fillId="15" borderId="78" xfId="0" applyNumberFormat="1" applyFont="1" applyFill="1" applyBorder="1" applyAlignment="1">
      <alignment horizontal="right" vertical="center" wrapText="1"/>
    </xf>
    <xf numFmtId="0" fontId="48" fillId="15" borderId="78" xfId="0" applyFont="1" applyFill="1" applyBorder="1" applyAlignment="1">
      <alignment horizontal="center" vertical="center" wrapText="1"/>
    </xf>
    <xf numFmtId="17" fontId="25" fillId="12" borderId="33" xfId="0" applyNumberFormat="1" applyFont="1" applyFill="1" applyBorder="1" applyAlignment="1">
      <alignment horizontal="center" vertical="center" wrapText="1"/>
    </xf>
    <xf numFmtId="171" fontId="17" fillId="0" borderId="0" xfId="1" applyNumberFormat="1" applyFont="1" applyAlignment="1">
      <alignment horizontal="right"/>
    </xf>
    <xf numFmtId="43" fontId="35" fillId="0" borderId="0" xfId="1" applyFont="1" applyAlignment="1">
      <alignment horizontal="right" vertical="center"/>
    </xf>
    <xf numFmtId="43" fontId="35" fillId="0" borderId="26" xfId="1" applyFont="1" applyBorder="1" applyAlignment="1">
      <alignment horizontal="right" vertical="center"/>
    </xf>
    <xf numFmtId="168" fontId="23" fillId="2" borderId="2" xfId="2" applyNumberFormat="1" applyFont="1" applyFill="1" applyBorder="1" applyAlignment="1">
      <alignment horizontal="right" vertical="center" wrapText="1"/>
    </xf>
    <xf numFmtId="168" fontId="23" fillId="7" borderId="2" xfId="2" applyNumberFormat="1" applyFont="1" applyFill="1" applyBorder="1" applyAlignment="1">
      <alignment horizontal="right" vertical="center" wrapText="1"/>
    </xf>
    <xf numFmtId="168" fontId="28" fillId="7" borderId="13" xfId="2" applyNumberFormat="1" applyFont="1" applyFill="1" applyBorder="1" applyAlignment="1">
      <alignment horizontal="right" vertical="center" wrapText="1"/>
    </xf>
    <xf numFmtId="168" fontId="23" fillId="7" borderId="10" xfId="2" applyNumberFormat="1" applyFont="1" applyFill="1" applyBorder="1" applyAlignment="1">
      <alignment horizontal="right" vertical="center" wrapText="1"/>
    </xf>
    <xf numFmtId="168" fontId="22" fillId="2" borderId="2" xfId="2" applyNumberFormat="1" applyFont="1" applyFill="1" applyBorder="1" applyAlignment="1">
      <alignment horizontal="right" vertical="center" wrapText="1"/>
    </xf>
    <xf numFmtId="170" fontId="23" fillId="13" borderId="55" xfId="0" applyNumberFormat="1" applyFont="1" applyFill="1" applyBorder="1" applyAlignment="1">
      <alignment horizontal="left" vertical="center" wrapText="1"/>
    </xf>
    <xf numFmtId="170" fontId="22" fillId="13" borderId="55" xfId="0" applyNumberFormat="1" applyFont="1" applyFill="1" applyBorder="1" applyAlignment="1">
      <alignment horizontal="left" vertical="center" wrapText="1"/>
    </xf>
    <xf numFmtId="170" fontId="22" fillId="13" borderId="55" xfId="0" applyNumberFormat="1" applyFont="1" applyFill="1" applyBorder="1" applyAlignment="1">
      <alignment horizontal="right" vertical="center" wrapText="1"/>
    </xf>
    <xf numFmtId="164" fontId="63" fillId="13" borderId="0" xfId="0" applyNumberFormat="1" applyFont="1" applyFill="1" applyAlignment="1">
      <alignment horizontal="right" vertical="center" wrapText="1"/>
    </xf>
    <xf numFmtId="164" fontId="63" fillId="13" borderId="55" xfId="0" applyNumberFormat="1" applyFont="1" applyFill="1" applyBorder="1" applyAlignment="1">
      <alignment horizontal="right" vertical="center" wrapText="1"/>
    </xf>
    <xf numFmtId="164" fontId="23" fillId="13" borderId="55" xfId="0" applyNumberFormat="1" applyFont="1" applyFill="1" applyBorder="1" applyAlignment="1">
      <alignment horizontal="right" vertical="center"/>
    </xf>
    <xf numFmtId="164" fontId="63" fillId="16" borderId="0" xfId="0" applyNumberFormat="1" applyFont="1" applyFill="1" applyAlignment="1">
      <alignment horizontal="right" vertical="center" wrapText="1"/>
    </xf>
    <xf numFmtId="164" fontId="63" fillId="16" borderId="55" xfId="0" applyNumberFormat="1" applyFont="1" applyFill="1" applyBorder="1" applyAlignment="1">
      <alignment horizontal="right" vertical="center" wrapText="1"/>
    </xf>
    <xf numFmtId="164" fontId="23" fillId="16" borderId="55" xfId="0" applyNumberFormat="1" applyFont="1" applyFill="1" applyBorder="1" applyAlignment="1">
      <alignment horizontal="right" vertical="center"/>
    </xf>
    <xf numFmtId="164" fontId="22" fillId="13" borderId="79" xfId="0" applyNumberFormat="1" applyFont="1" applyFill="1" applyBorder="1" applyAlignment="1">
      <alignment horizontal="right" vertical="center"/>
    </xf>
    <xf numFmtId="170" fontId="22" fillId="13" borderId="80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vertical="center" wrapText="1"/>
    </xf>
    <xf numFmtId="170" fontId="22" fillId="2" borderId="3" xfId="0" applyNumberFormat="1" applyFont="1" applyFill="1" applyBorder="1" applyAlignment="1">
      <alignment horizontal="right" vertical="center" wrapText="1"/>
    </xf>
    <xf numFmtId="170" fontId="23" fillId="2" borderId="3" xfId="0" applyNumberFormat="1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horizontal="left" vertical="center" wrapText="1" indent="1"/>
    </xf>
    <xf numFmtId="170" fontId="23" fillId="2" borderId="34" xfId="0" applyNumberFormat="1" applyFont="1" applyFill="1" applyBorder="1" applyAlignment="1">
      <alignment horizontal="right" vertical="center" wrapText="1"/>
    </xf>
    <xf numFmtId="170" fontId="23" fillId="2" borderId="81" xfId="0" applyNumberFormat="1" applyFont="1" applyFill="1" applyBorder="1" applyAlignment="1">
      <alignment horizontal="right" vertical="center" wrapText="1"/>
    </xf>
    <xf numFmtId="170" fontId="23" fillId="2" borderId="82" xfId="0" applyNumberFormat="1" applyFont="1" applyFill="1" applyBorder="1" applyAlignment="1">
      <alignment horizontal="right" vertical="center" wrapText="1"/>
    </xf>
    <xf numFmtId="170" fontId="22" fillId="2" borderId="83" xfId="0" applyNumberFormat="1" applyFont="1" applyFill="1" applyBorder="1" applyAlignment="1">
      <alignment horizontal="right" vertical="center" wrapText="1"/>
    </xf>
    <xf numFmtId="170" fontId="22" fillId="2" borderId="81" xfId="0" applyNumberFormat="1" applyFont="1" applyFill="1" applyBorder="1" applyAlignment="1">
      <alignment horizontal="right" vertical="center" wrapText="1"/>
    </xf>
    <xf numFmtId="170" fontId="23" fillId="2" borderId="84" xfId="0" applyNumberFormat="1" applyFont="1" applyFill="1" applyBorder="1" applyAlignment="1">
      <alignment horizontal="right" vertical="center" wrapText="1"/>
    </xf>
    <xf numFmtId="170" fontId="22" fillId="2" borderId="85" xfId="0" applyNumberFormat="1" applyFont="1" applyFill="1" applyBorder="1" applyAlignment="1">
      <alignment horizontal="right" vertical="center" wrapText="1"/>
    </xf>
    <xf numFmtId="170" fontId="22" fillId="2" borderId="34" xfId="0" applyNumberFormat="1" applyFont="1" applyFill="1" applyBorder="1" applyAlignment="1">
      <alignment horizontal="right" vertical="center" wrapText="1"/>
    </xf>
    <xf numFmtId="170" fontId="22" fillId="2" borderId="86" xfId="0" applyNumberFormat="1" applyFont="1" applyFill="1" applyBorder="1" applyAlignment="1">
      <alignment horizontal="right" vertical="center" wrapText="1"/>
    </xf>
    <xf numFmtId="169" fontId="22" fillId="2" borderId="3" xfId="0" applyNumberFormat="1" applyFont="1" applyFill="1" applyBorder="1" applyAlignment="1">
      <alignment horizontal="right" vertical="center" wrapText="1"/>
    </xf>
    <xf numFmtId="43" fontId="23" fillId="13" borderId="33" xfId="1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/>
    </xf>
    <xf numFmtId="0" fontId="67" fillId="5" borderId="0" xfId="0" applyFont="1" applyFill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8" fillId="2" borderId="0" xfId="0" applyFont="1" applyFill="1" applyAlignment="1">
      <alignment vertical="center" wrapText="1"/>
    </xf>
    <xf numFmtId="0" fontId="64" fillId="2" borderId="2" xfId="0" applyFont="1" applyFill="1" applyBorder="1" applyAlignment="1">
      <alignment vertical="center" wrapText="1"/>
    </xf>
    <xf numFmtId="0" fontId="64" fillId="2" borderId="0" xfId="0" applyFont="1" applyFill="1" applyAlignment="1">
      <alignment vertical="center" wrapText="1"/>
    </xf>
    <xf numFmtId="170" fontId="64" fillId="2" borderId="10" xfId="0" applyNumberFormat="1" applyFont="1" applyFill="1" applyBorder="1" applyAlignment="1">
      <alignment horizontal="right" vertical="center" wrapText="1"/>
    </xf>
    <xf numFmtId="0" fontId="68" fillId="2" borderId="4" xfId="0" applyFont="1" applyFill="1" applyBorder="1" applyAlignment="1">
      <alignment vertical="center" wrapText="1"/>
    </xf>
    <xf numFmtId="170" fontId="68" fillId="2" borderId="4" xfId="0" applyNumberFormat="1" applyFont="1" applyFill="1" applyBorder="1" applyAlignment="1">
      <alignment horizontal="right" vertical="center" wrapText="1"/>
    </xf>
    <xf numFmtId="170" fontId="64" fillId="2" borderId="2" xfId="0" applyNumberFormat="1" applyFont="1" applyFill="1" applyBorder="1" applyAlignment="1">
      <alignment horizontal="right" vertical="center" wrapText="1"/>
    </xf>
    <xf numFmtId="0" fontId="64" fillId="2" borderId="4" xfId="0" applyFont="1" applyFill="1" applyBorder="1" applyAlignment="1">
      <alignment vertical="center" wrapText="1"/>
    </xf>
    <xf numFmtId="0" fontId="68" fillId="0" borderId="4" xfId="0" applyFont="1" applyBorder="1" applyAlignment="1">
      <alignment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19" xfId="0" applyFont="1" applyFill="1" applyBorder="1" applyAlignment="1">
      <alignment horizontal="center" vertical="center" wrapText="1"/>
    </xf>
    <xf numFmtId="0" fontId="67" fillId="12" borderId="38" xfId="0" applyFont="1" applyFill="1" applyBorder="1" applyAlignment="1">
      <alignment horizontal="center" vertical="center" wrapText="1"/>
    </xf>
    <xf numFmtId="0" fontId="67" fillId="5" borderId="21" xfId="0" applyFont="1" applyFill="1" applyBorder="1" applyAlignment="1">
      <alignment horizontal="center" vertical="center" wrapText="1"/>
    </xf>
    <xf numFmtId="0" fontId="69" fillId="2" borderId="0" xfId="0" applyFont="1" applyFill="1" applyAlignment="1">
      <alignment vertical="center" wrapText="1"/>
    </xf>
    <xf numFmtId="1" fontId="70" fillId="2" borderId="14" xfId="0" applyNumberFormat="1" applyFont="1" applyFill="1" applyBorder="1" applyAlignment="1">
      <alignment horizontal="center" vertical="center" wrapText="1"/>
    </xf>
    <xf numFmtId="0" fontId="70" fillId="2" borderId="14" xfId="0" applyFont="1" applyFill="1" applyBorder="1" applyAlignment="1">
      <alignment horizontal="center" vertical="center" wrapText="1"/>
    </xf>
    <xf numFmtId="170" fontId="70" fillId="2" borderId="14" xfId="1" applyNumberFormat="1" applyFont="1" applyFill="1" applyBorder="1" applyAlignment="1">
      <alignment horizontal="right" vertical="center" wrapText="1"/>
    </xf>
    <xf numFmtId="0" fontId="70" fillId="2" borderId="0" xfId="0" applyFont="1" applyFill="1" applyAlignment="1">
      <alignment vertical="center" wrapText="1"/>
    </xf>
    <xf numFmtId="10" fontId="70" fillId="2" borderId="14" xfId="2" applyNumberFormat="1" applyFont="1" applyFill="1" applyBorder="1" applyAlignment="1">
      <alignment horizontal="center" vertical="center" wrapText="1"/>
    </xf>
    <xf numFmtId="170" fontId="70" fillId="2" borderId="14" xfId="0" applyNumberFormat="1" applyFont="1" applyFill="1" applyBorder="1" applyAlignment="1">
      <alignment horizontal="center" vertical="center" wrapText="1"/>
    </xf>
    <xf numFmtId="170" fontId="70" fillId="2" borderId="24" xfId="1" applyNumberFormat="1" applyFont="1" applyFill="1" applyBorder="1" applyAlignment="1">
      <alignment horizontal="right" vertical="center" wrapText="1"/>
    </xf>
    <xf numFmtId="170" fontId="69" fillId="2" borderId="15" xfId="1" applyNumberFormat="1" applyFont="1" applyFill="1" applyBorder="1" applyAlignment="1">
      <alignment horizontal="right" vertical="center" wrapText="1"/>
    </xf>
    <xf numFmtId="170" fontId="69" fillId="2" borderId="24" xfId="1" applyNumberFormat="1" applyFont="1" applyFill="1" applyBorder="1" applyAlignment="1">
      <alignment horizontal="right" vertical="center" wrapText="1"/>
    </xf>
    <xf numFmtId="170" fontId="70" fillId="2" borderId="20" xfId="0" applyNumberFormat="1" applyFont="1" applyFill="1" applyBorder="1" applyAlignment="1">
      <alignment horizontal="center" vertical="center" wrapText="1"/>
    </xf>
    <xf numFmtId="170" fontId="69" fillId="2" borderId="41" xfId="1" applyNumberFormat="1" applyFont="1" applyFill="1" applyBorder="1" applyAlignment="1">
      <alignment horizontal="right" vertical="center" wrapText="1"/>
    </xf>
    <xf numFmtId="1" fontId="69" fillId="2" borderId="14" xfId="0" applyNumberFormat="1" applyFont="1" applyFill="1" applyBorder="1" applyAlignment="1">
      <alignment horizontal="center" vertical="center" wrapText="1"/>
    </xf>
    <xf numFmtId="170" fontId="69" fillId="2" borderId="14" xfId="0" applyNumberFormat="1" applyFont="1" applyFill="1" applyBorder="1" applyAlignment="1">
      <alignment horizontal="center" vertical="center" wrapText="1"/>
    </xf>
    <xf numFmtId="170" fontId="69" fillId="2" borderId="20" xfId="0" applyNumberFormat="1" applyFont="1" applyFill="1" applyBorder="1" applyAlignment="1">
      <alignment horizontal="center" vertical="center" wrapText="1"/>
    </xf>
    <xf numFmtId="170" fontId="69" fillId="2" borderId="9" xfId="1" applyNumberFormat="1" applyFont="1" applyFill="1" applyBorder="1" applyAlignment="1">
      <alignment horizontal="right" vertical="center" wrapText="1"/>
    </xf>
    <xf numFmtId="0" fontId="67" fillId="12" borderId="42" xfId="0" applyFont="1" applyFill="1" applyBorder="1" applyAlignment="1">
      <alignment vertical="center" wrapText="1"/>
    </xf>
    <xf numFmtId="0" fontId="67" fillId="12" borderId="42" xfId="0" applyFont="1" applyFill="1" applyBorder="1" applyAlignment="1">
      <alignment horizontal="center" vertical="center" wrapText="1"/>
    </xf>
    <xf numFmtId="0" fontId="67" fillId="12" borderId="73" xfId="0" applyFont="1" applyFill="1" applyBorder="1" applyAlignment="1">
      <alignment horizontal="center" vertical="center" wrapText="1"/>
    </xf>
    <xf numFmtId="0" fontId="70" fillId="13" borderId="37" xfId="0" applyFont="1" applyFill="1" applyBorder="1" applyAlignment="1">
      <alignment vertical="center" wrapText="1"/>
    </xf>
    <xf numFmtId="170" fontId="70" fillId="13" borderId="50" xfId="1" applyNumberFormat="1" applyFont="1" applyFill="1" applyBorder="1" applyAlignment="1">
      <alignment horizontal="right" vertical="center" wrapText="1"/>
    </xf>
    <xf numFmtId="170" fontId="70" fillId="13" borderId="59" xfId="1" applyNumberFormat="1" applyFont="1" applyFill="1" applyBorder="1" applyAlignment="1">
      <alignment horizontal="right" vertical="center" wrapText="1"/>
    </xf>
    <xf numFmtId="170" fontId="70" fillId="13" borderId="37" xfId="0" applyNumberFormat="1" applyFont="1" applyFill="1" applyBorder="1" applyAlignment="1">
      <alignment vertical="center" wrapText="1"/>
    </xf>
    <xf numFmtId="170" fontId="70" fillId="13" borderId="53" xfId="1" applyNumberFormat="1" applyFont="1" applyFill="1" applyBorder="1" applyAlignment="1">
      <alignment horizontal="right" vertical="center" wrapText="1"/>
    </xf>
    <xf numFmtId="170" fontId="70" fillId="13" borderId="60" xfId="1" applyNumberFormat="1" applyFont="1" applyFill="1" applyBorder="1" applyAlignment="1">
      <alignment horizontal="right" vertical="center" wrapText="1"/>
    </xf>
    <xf numFmtId="170" fontId="70" fillId="13" borderId="61" xfId="1" applyNumberFormat="1" applyFont="1" applyFill="1" applyBorder="1" applyAlignment="1">
      <alignment horizontal="right" vertical="center" wrapText="1"/>
    </xf>
    <xf numFmtId="170" fontId="70" fillId="13" borderId="62" xfId="1" applyNumberFormat="1" applyFont="1" applyFill="1" applyBorder="1" applyAlignment="1">
      <alignment horizontal="right" vertical="center" wrapText="1"/>
    </xf>
    <xf numFmtId="170" fontId="70" fillId="13" borderId="63" xfId="1" applyNumberFormat="1" applyFont="1" applyFill="1" applyBorder="1" applyAlignment="1">
      <alignment horizontal="right" vertical="center" wrapText="1"/>
    </xf>
    <xf numFmtId="170" fontId="70" fillId="13" borderId="64" xfId="1" applyNumberFormat="1" applyFont="1" applyFill="1" applyBorder="1" applyAlignment="1">
      <alignment horizontal="right" vertical="center" wrapText="1"/>
    </xf>
    <xf numFmtId="0" fontId="69" fillId="13" borderId="37" xfId="0" applyFont="1" applyFill="1" applyBorder="1" applyAlignment="1">
      <alignment vertical="center" wrapText="1"/>
    </xf>
    <xf numFmtId="170" fontId="69" fillId="13" borderId="65" xfId="1" applyNumberFormat="1" applyFont="1" applyFill="1" applyBorder="1" applyAlignment="1">
      <alignment horizontal="right" vertical="center" wrapText="1"/>
    </xf>
    <xf numFmtId="170" fontId="69" fillId="13" borderId="54" xfId="1" applyNumberFormat="1" applyFont="1" applyFill="1" applyBorder="1" applyAlignment="1">
      <alignment horizontal="right" vertical="center" wrapText="1"/>
    </xf>
    <xf numFmtId="170" fontId="69" fillId="13" borderId="51" xfId="1" applyNumberFormat="1" applyFont="1" applyFill="1" applyBorder="1" applyAlignment="1">
      <alignment horizontal="right" vertical="center" wrapText="1"/>
    </xf>
    <xf numFmtId="170" fontId="71" fillId="0" borderId="0" xfId="0" applyNumberFormat="1" applyFont="1"/>
    <xf numFmtId="170" fontId="70" fillId="13" borderId="37" xfId="1" applyNumberFormat="1" applyFont="1" applyFill="1" applyBorder="1" applyAlignment="1">
      <alignment horizontal="right" vertical="center" wrapText="1"/>
    </xf>
    <xf numFmtId="170" fontId="70" fillId="13" borderId="52" xfId="1" applyNumberFormat="1" applyFont="1" applyFill="1" applyBorder="1" applyAlignment="1">
      <alignment horizontal="right" vertical="center" wrapText="1"/>
    </xf>
    <xf numFmtId="170" fontId="70" fillId="13" borderId="33" xfId="1" applyNumberFormat="1" applyFont="1" applyFill="1" applyBorder="1" applyAlignment="1">
      <alignment horizontal="right" vertical="center" wrapText="1"/>
    </xf>
    <xf numFmtId="170" fontId="69" fillId="13" borderId="51" xfId="0" applyNumberFormat="1" applyFont="1" applyFill="1" applyBorder="1" applyAlignment="1">
      <alignment vertical="center" wrapText="1"/>
    </xf>
    <xf numFmtId="170" fontId="69" fillId="13" borderId="9" xfId="1" applyNumberFormat="1" applyFont="1" applyFill="1" applyBorder="1" applyAlignment="1">
      <alignment horizontal="right" vertical="center" wrapText="1"/>
    </xf>
    <xf numFmtId="0" fontId="73" fillId="0" borderId="0" xfId="0" quotePrefix="1" applyFont="1" applyAlignment="1">
      <alignment vertical="top"/>
    </xf>
    <xf numFmtId="170" fontId="70" fillId="2" borderId="20" xfId="1" applyNumberFormat="1" applyFont="1" applyFill="1" applyBorder="1" applyAlignment="1">
      <alignment horizontal="right" vertical="center" wrapText="1"/>
    </xf>
    <xf numFmtId="170" fontId="70" fillId="2" borderId="88" xfId="1" applyNumberFormat="1" applyFont="1" applyFill="1" applyBorder="1" applyAlignment="1">
      <alignment horizontal="right" vertical="center" wrapText="1"/>
    </xf>
    <xf numFmtId="170" fontId="69" fillId="2" borderId="89" xfId="1" applyNumberFormat="1" applyFont="1" applyFill="1" applyBorder="1" applyAlignment="1">
      <alignment horizontal="right" vertical="center" wrapText="1"/>
    </xf>
    <xf numFmtId="170" fontId="69" fillId="2" borderId="88" xfId="1" applyNumberFormat="1" applyFont="1" applyFill="1" applyBorder="1" applyAlignment="1">
      <alignment horizontal="right" vertical="center" wrapText="1"/>
    </xf>
    <xf numFmtId="170" fontId="69" fillId="2" borderId="90" xfId="1" applyNumberFormat="1" applyFont="1" applyFill="1" applyBorder="1" applyAlignment="1">
      <alignment horizontal="right" vertical="center" wrapText="1"/>
    </xf>
    <xf numFmtId="0" fontId="62" fillId="0" borderId="11" xfId="0" applyFont="1" applyBorder="1"/>
    <xf numFmtId="0" fontId="60" fillId="4" borderId="78" xfId="0" applyFont="1" applyFill="1" applyBorder="1" applyAlignment="1">
      <alignment vertical="center" wrapText="1"/>
    </xf>
    <xf numFmtId="4" fontId="60" fillId="4" borderId="78" xfId="0" applyNumberFormat="1" applyFont="1" applyFill="1" applyBorder="1" applyAlignment="1">
      <alignment horizontal="right" vertical="center" wrapText="1"/>
    </xf>
    <xf numFmtId="0" fontId="48" fillId="4" borderId="78" xfId="0" applyFont="1" applyFill="1" applyBorder="1" applyAlignment="1">
      <alignment horizontal="center" vertical="center" wrapText="1"/>
    </xf>
    <xf numFmtId="4" fontId="60" fillId="0" borderId="78" xfId="0" applyNumberFormat="1" applyFont="1" applyBorder="1" applyAlignment="1">
      <alignment vertical="center" wrapText="1"/>
    </xf>
    <xf numFmtId="0" fontId="33" fillId="20" borderId="29" xfId="0" applyFont="1" applyFill="1" applyBorder="1" applyAlignment="1">
      <alignment horizontal="left" indent="1"/>
    </xf>
    <xf numFmtId="164" fontId="34" fillId="20" borderId="30" xfId="4" applyNumberFormat="1" applyFont="1" applyFill="1" applyBorder="1" applyAlignment="1">
      <alignment horizontal="center"/>
    </xf>
    <xf numFmtId="0" fontId="33" fillId="11" borderId="29" xfId="0" applyFont="1" applyFill="1" applyBorder="1" applyAlignment="1">
      <alignment horizontal="left" indent="1"/>
    </xf>
    <xf numFmtId="164" fontId="34" fillId="11" borderId="30" xfId="4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17" fontId="16" fillId="5" borderId="42" xfId="0" applyNumberFormat="1" applyFont="1" applyFill="1" applyBorder="1" applyAlignment="1">
      <alignment horizontal="center" vertical="center" wrapText="1"/>
    </xf>
    <xf numFmtId="43" fontId="18" fillId="21" borderId="42" xfId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 indent="3"/>
    </xf>
    <xf numFmtId="0" fontId="41" fillId="0" borderId="0" xfId="0" applyFont="1" applyAlignment="1">
      <alignment vertical="center" wrapText="1"/>
    </xf>
    <xf numFmtId="0" fontId="68" fillId="7" borderId="0" xfId="0" applyFont="1" applyFill="1" applyAlignment="1">
      <alignment vertical="center" wrapText="1"/>
    </xf>
    <xf numFmtId="3" fontId="68" fillId="7" borderId="9" xfId="0" applyNumberFormat="1" applyFont="1" applyFill="1" applyBorder="1" applyAlignment="1">
      <alignment horizontal="right" vertical="center" wrapText="1"/>
    </xf>
    <xf numFmtId="9" fontId="22" fillId="13" borderId="0" xfId="2" applyFont="1" applyFill="1" applyAlignment="1">
      <alignment horizontal="righ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0" fillId="5" borderId="34" xfId="0" applyFont="1" applyFill="1" applyBorder="1" applyAlignment="1">
      <alignment horizontal="center" vertical="center" wrapText="1"/>
    </xf>
    <xf numFmtId="0" fontId="30" fillId="5" borderId="34" xfId="0" applyFont="1" applyFill="1" applyBorder="1" applyAlignment="1">
      <alignment horizontal="center" vertical="center"/>
    </xf>
    <xf numFmtId="0" fontId="30" fillId="5" borderId="47" xfId="0" applyFont="1" applyFill="1" applyBorder="1" applyAlignment="1">
      <alignment horizontal="center" vertical="center" wrapText="1"/>
    </xf>
    <xf numFmtId="0" fontId="30" fillId="5" borderId="75" xfId="0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 shrinkToFit="1"/>
    </xf>
    <xf numFmtId="0" fontId="8" fillId="10" borderId="27" xfId="0" applyFont="1" applyFill="1" applyBorder="1" applyAlignment="1">
      <alignment horizontal="center" vertical="center" readingOrder="1"/>
    </xf>
    <xf numFmtId="0" fontId="8" fillId="10" borderId="28" xfId="0" applyFont="1" applyFill="1" applyBorder="1" applyAlignment="1">
      <alignment horizontal="center" vertical="center" readingOrder="1"/>
    </xf>
    <xf numFmtId="0" fontId="8" fillId="10" borderId="29" xfId="0" applyFont="1" applyFill="1" applyBorder="1" applyAlignment="1">
      <alignment horizontal="center" vertical="center" readingOrder="1"/>
    </xf>
    <xf numFmtId="0" fontId="8" fillId="10" borderId="30" xfId="0" applyFont="1" applyFill="1" applyBorder="1" applyAlignment="1">
      <alignment horizontal="center" vertical="center" readingOrder="1"/>
    </xf>
    <xf numFmtId="0" fontId="6" fillId="9" borderId="27" xfId="0" applyFont="1" applyFill="1" applyBorder="1" applyAlignment="1">
      <alignment horizontal="center" vertical="center" readingOrder="1"/>
    </xf>
    <xf numFmtId="0" fontId="6" fillId="9" borderId="28" xfId="0" applyFont="1" applyFill="1" applyBorder="1" applyAlignment="1">
      <alignment horizontal="center" vertical="center" readingOrder="1"/>
    </xf>
    <xf numFmtId="0" fontId="45" fillId="0" borderId="0" xfId="0" applyFont="1" applyAlignment="1">
      <alignment horizontal="left" vertical="center" wrapText="1" shrinkToFit="1"/>
    </xf>
    <xf numFmtId="0" fontId="25" fillId="12" borderId="5" xfId="0" applyFont="1" applyFill="1" applyBorder="1" applyAlignment="1">
      <alignment horizontal="left" vertical="center" wrapText="1"/>
    </xf>
    <xf numFmtId="0" fontId="25" fillId="12" borderId="6" xfId="0" applyFont="1" applyFill="1" applyBorder="1" applyAlignment="1">
      <alignment horizontal="left" vertical="center" wrapText="1"/>
    </xf>
    <xf numFmtId="0" fontId="25" fillId="12" borderId="4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31" fillId="12" borderId="47" xfId="0" applyFont="1" applyFill="1" applyBorder="1" applyAlignment="1">
      <alignment horizontal="center" vertical="center" wrapText="1"/>
    </xf>
    <xf numFmtId="0" fontId="31" fillId="12" borderId="7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5" borderId="47" xfId="0" applyFont="1" applyFill="1" applyBorder="1" applyAlignment="1">
      <alignment horizontal="center" vertical="center" wrapText="1"/>
    </xf>
    <xf numFmtId="0" fontId="16" fillId="5" borderId="75" xfId="0" applyFont="1" applyFill="1" applyBorder="1" applyAlignment="1">
      <alignment horizontal="center" vertical="center" wrapText="1"/>
    </xf>
    <xf numFmtId="0" fontId="31" fillId="12" borderId="42" xfId="0" applyFont="1" applyFill="1" applyBorder="1" applyAlignment="1">
      <alignment horizontal="center" vertical="center" wrapText="1"/>
    </xf>
    <xf numFmtId="0" fontId="25" fillId="12" borderId="76" xfId="0" applyFont="1" applyFill="1" applyBorder="1" applyAlignment="1">
      <alignment horizontal="left" vertical="center" wrapText="1"/>
    </xf>
    <xf numFmtId="0" fontId="25" fillId="12" borderId="4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7" fillId="5" borderId="16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center" wrapText="1"/>
    </xf>
    <xf numFmtId="0" fontId="67" fillId="5" borderId="22" xfId="0" applyFont="1" applyFill="1" applyBorder="1" applyAlignment="1">
      <alignment horizontal="center" vertical="center" wrapText="1"/>
    </xf>
    <xf numFmtId="0" fontId="67" fillId="5" borderId="17" xfId="0" applyFont="1" applyFill="1" applyBorder="1" applyAlignment="1">
      <alignment horizontal="center" vertical="center" wrapText="1"/>
    </xf>
    <xf numFmtId="0" fontId="67" fillId="5" borderId="14" xfId="0" applyFont="1" applyFill="1" applyBorder="1" applyAlignment="1">
      <alignment horizontal="center" vertical="center" wrapText="1"/>
    </xf>
    <xf numFmtId="0" fontId="67" fillId="5" borderId="23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18" xfId="0" applyFont="1" applyFill="1" applyBorder="1" applyAlignment="1">
      <alignment horizontal="center" vertical="center" wrapText="1"/>
    </xf>
    <xf numFmtId="14" fontId="67" fillId="5" borderId="18" xfId="0" applyNumberFormat="1" applyFont="1" applyFill="1" applyBorder="1" applyAlignment="1">
      <alignment horizontal="center" vertical="center" wrapText="1"/>
    </xf>
    <xf numFmtId="0" fontId="67" fillId="5" borderId="19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8" fillId="0" borderId="25" xfId="0" applyFont="1" applyBorder="1" applyAlignment="1">
      <alignment horizontal="center" vertical="center"/>
    </xf>
  </cellXfs>
  <cellStyles count="13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3" xfId="9" xr:uid="{93E6002B-44EE-4FB4-AD9C-8F18EA3E1D14}"/>
    <cellStyle name="Vírgula 3" xfId="11" xr:uid="{0E17E118-FD36-46B9-B753-34BE4A35E018}"/>
    <cellStyle name="Vírgula 4" xfId="8" xr:uid="{6007A312-5541-49DD-A91A-2D25CBA4C9D3}"/>
  </cellStyles>
  <dxfs count="19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color rgb="FFFF0000"/>
      </font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D9D9D9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86DF55"/>
      <color rgb="FF46D232"/>
      <color rgb="FF008228"/>
      <color rgb="FF00744D"/>
      <color rgb="FFD7F83C"/>
      <color rgb="FFB8E53E"/>
      <color rgb="FF006C21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P (Ativo)'!A1"/><Relationship Id="rId13" Type="http://schemas.openxmlformats.org/officeDocument/2006/relationships/hyperlink" Target="#Receita!A1"/><Relationship Id="rId18" Type="http://schemas.openxmlformats.org/officeDocument/2006/relationships/hyperlink" Target="#Endividamento!A1"/><Relationship Id="rId3" Type="http://schemas.openxmlformats.org/officeDocument/2006/relationships/hyperlink" Target="#'Balan&#231;o de Energia'!A1"/><Relationship Id="rId21" Type="http://schemas.openxmlformats.org/officeDocument/2006/relationships/image" Target="../media/image2.png"/><Relationship Id="rId7" Type="http://schemas.openxmlformats.org/officeDocument/2006/relationships/hyperlink" Target="#'Taxa de arrecada&#231;&#227;o'!A1"/><Relationship Id="rId12" Type="http://schemas.openxmlformats.org/officeDocument/2006/relationships/hyperlink" Target="#'Desempenhos das a&#231;&#245;es'!A1"/><Relationship Id="rId17" Type="http://schemas.openxmlformats.org/officeDocument/2006/relationships/hyperlink" Target="#'Resultado Financeiro'!A1"/><Relationship Id="rId2" Type="http://schemas.openxmlformats.org/officeDocument/2006/relationships/hyperlink" Target="#Usinas!A1"/><Relationship Id="rId16" Type="http://schemas.openxmlformats.org/officeDocument/2006/relationships/hyperlink" Target="#LAJIDA!A1"/><Relationship Id="rId20" Type="http://schemas.openxmlformats.org/officeDocument/2006/relationships/image" Target="../media/image1.png"/><Relationship Id="rId1" Type="http://schemas.openxmlformats.org/officeDocument/2006/relationships/hyperlink" Target="#RAP!A1"/><Relationship Id="rId6" Type="http://schemas.openxmlformats.org/officeDocument/2006/relationships/hyperlink" Target="#'DEC _ FEC'!A1"/><Relationship Id="rId11" Type="http://schemas.openxmlformats.org/officeDocument/2006/relationships/hyperlink" Target="#DFC!A1"/><Relationship Id="rId5" Type="http://schemas.openxmlformats.org/officeDocument/2006/relationships/hyperlink" Target="#'Perdas de Energia'!A1"/><Relationship Id="rId15" Type="http://schemas.openxmlformats.org/officeDocument/2006/relationships/hyperlink" Target="#'Energia comprada para revenda'!A1"/><Relationship Id="rId10" Type="http://schemas.openxmlformats.org/officeDocument/2006/relationships/hyperlink" Target="#DRE!A1"/><Relationship Id="rId19" Type="http://schemas.openxmlformats.org/officeDocument/2006/relationships/hyperlink" Target="#Investimentos!A1"/><Relationship Id="rId4" Type="http://schemas.openxmlformats.org/officeDocument/2006/relationships/hyperlink" Target="#'Venda de energia por classe'!A1"/><Relationship Id="rId9" Type="http://schemas.openxmlformats.org/officeDocument/2006/relationships/hyperlink" Target="#'BP (Passivo)'!A1"/><Relationship Id="rId14" Type="http://schemas.openxmlformats.org/officeDocument/2006/relationships/hyperlink" Target="#'Custos e Despesas'!A1"/><Relationship Id="rId22" Type="http://schemas.openxmlformats.org/officeDocument/2006/relationships/image" Target="../media/image3.sv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'Cemig (&#205;ndice)'!A1"/><Relationship Id="rId6" Type="http://schemas.openxmlformats.org/officeDocument/2006/relationships/image" Target="../media/image7.png"/><Relationship Id="rId5" Type="http://schemas.openxmlformats.org/officeDocument/2006/relationships/hyperlink" Target="#'Cemig (Sum&#225;rio)'!A1"/><Relationship Id="rId4" Type="http://schemas.openxmlformats.org/officeDocument/2006/relationships/image" Target="../media/image6.sv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7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hyperlink" Target="#'Cemig (Sum&#225;rio)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6.sv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hyperlink" Target="#'Cemig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77866</xdr:rowOff>
    </xdr:from>
    <xdr:to>
      <xdr:col>4</xdr:col>
      <xdr:colOff>344874</xdr:colOff>
      <xdr:row>11</xdr:row>
      <xdr:rowOff>10366</xdr:rowOff>
    </xdr:to>
    <xdr:sp macro="" textlink="">
      <xdr:nvSpPr>
        <xdr:cNvPr id="27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83CBED-D70B-4726-86B2-A5C6A2FA9BD3}"/>
            </a:ext>
          </a:extLst>
        </xdr:cNvPr>
        <xdr:cNvSpPr/>
      </xdr:nvSpPr>
      <xdr:spPr>
        <a:xfrm>
          <a:off x="783249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 Anual Permitida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59188</xdr:rowOff>
    </xdr:from>
    <xdr:to>
      <xdr:col>4</xdr:col>
      <xdr:colOff>344874</xdr:colOff>
      <xdr:row>13</xdr:row>
      <xdr:rowOff>182188</xdr:rowOff>
    </xdr:to>
    <xdr:sp macro="" textlink="">
      <xdr:nvSpPr>
        <xdr:cNvPr id="28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42A02E-9380-4618-99CB-353534D1B1E8}"/>
            </a:ext>
          </a:extLst>
        </xdr:cNvPr>
        <xdr:cNvSpPr/>
      </xdr:nvSpPr>
      <xdr:spPr>
        <a:xfrm>
          <a:off x="783249" y="21546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Usinas </a:t>
          </a:r>
        </a:p>
      </xdr:txBody>
    </xdr:sp>
    <xdr:clientData/>
  </xdr:twoCellAnchor>
  <xdr:twoCellAnchor>
    <xdr:from>
      <xdr:col>1</xdr:col>
      <xdr:colOff>287949</xdr:colOff>
      <xdr:row>14</xdr:row>
      <xdr:rowOff>28908</xdr:rowOff>
    </xdr:from>
    <xdr:to>
      <xdr:col>4</xdr:col>
      <xdr:colOff>344874</xdr:colOff>
      <xdr:row>16</xdr:row>
      <xdr:rowOff>151908</xdr:rowOff>
    </xdr:to>
    <xdr:sp macro="" textlink="">
      <xdr:nvSpPr>
        <xdr:cNvPr id="30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26959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17</xdr:row>
      <xdr:rowOff>10230</xdr:rowOff>
    </xdr:from>
    <xdr:to>
      <xdr:col>4</xdr:col>
      <xdr:colOff>344874</xdr:colOff>
      <xdr:row>19</xdr:row>
      <xdr:rowOff>133230</xdr:rowOff>
    </xdr:to>
    <xdr:sp macro="" textlink="">
      <xdr:nvSpPr>
        <xdr:cNvPr id="31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32487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19</xdr:row>
      <xdr:rowOff>182052</xdr:rowOff>
    </xdr:from>
    <xdr:to>
      <xdr:col>4</xdr:col>
      <xdr:colOff>344874</xdr:colOff>
      <xdr:row>22</xdr:row>
      <xdr:rowOff>114552</xdr:rowOff>
    </xdr:to>
    <xdr:sp macro="" textlink="">
      <xdr:nvSpPr>
        <xdr:cNvPr id="32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203844B-84AF-485C-B3DB-9D51F284D5DA}"/>
            </a:ext>
          </a:extLst>
        </xdr:cNvPr>
        <xdr:cNvSpPr/>
      </xdr:nvSpPr>
      <xdr:spPr>
        <a:xfrm>
          <a:off x="783249" y="3801552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22</xdr:row>
      <xdr:rowOff>163374</xdr:rowOff>
    </xdr:from>
    <xdr:to>
      <xdr:col>4</xdr:col>
      <xdr:colOff>344874</xdr:colOff>
      <xdr:row>25</xdr:row>
      <xdr:rowOff>95874</xdr:rowOff>
    </xdr:to>
    <xdr:sp macro="" textlink="">
      <xdr:nvSpPr>
        <xdr:cNvPr id="36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DCD529-9D94-494A-A3D0-CE3505609294}"/>
            </a:ext>
          </a:extLst>
        </xdr:cNvPr>
        <xdr:cNvSpPr/>
      </xdr:nvSpPr>
      <xdr:spPr>
        <a:xfrm>
          <a:off x="783249" y="4354374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Indicadores de Qualidade</a:t>
          </a:r>
          <a:endParaRPr lang="pt-BR" sz="900" b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DEC/FEC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25</xdr:row>
      <xdr:rowOff>145535</xdr:rowOff>
    </xdr:from>
    <xdr:to>
      <xdr:col>4</xdr:col>
      <xdr:colOff>344874</xdr:colOff>
      <xdr:row>28</xdr:row>
      <xdr:rowOff>78035</xdr:rowOff>
    </xdr:to>
    <xdr:sp macro="" textlink="">
      <xdr:nvSpPr>
        <xdr:cNvPr id="37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602E155-15EE-47BD-A86C-23F4B0EEA621}"/>
            </a:ext>
          </a:extLst>
        </xdr:cNvPr>
        <xdr:cNvSpPr/>
      </xdr:nvSpPr>
      <xdr:spPr>
        <a:xfrm>
          <a:off x="783249" y="4908035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arrecadação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50456</xdr:rowOff>
    </xdr:from>
    <xdr:to>
      <xdr:col>11</xdr:col>
      <xdr:colOff>519138</xdr:colOff>
      <xdr:row>13</xdr:row>
      <xdr:rowOff>173456</xdr:rowOff>
    </xdr:to>
    <xdr:sp macro="" textlink="">
      <xdr:nvSpPr>
        <xdr:cNvPr id="40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4595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14315</xdr:rowOff>
    </xdr:from>
    <xdr:to>
      <xdr:col>11</xdr:col>
      <xdr:colOff>519138</xdr:colOff>
      <xdr:row>19</xdr:row>
      <xdr:rowOff>137315</xdr:rowOff>
    </xdr:to>
    <xdr:sp macro="" textlink="">
      <xdr:nvSpPr>
        <xdr:cNvPr id="41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52815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22</xdr:row>
      <xdr:rowOff>159893</xdr:rowOff>
    </xdr:from>
    <xdr:to>
      <xdr:col>11</xdr:col>
      <xdr:colOff>519138</xdr:colOff>
      <xdr:row>25</xdr:row>
      <xdr:rowOff>92393</xdr:rowOff>
    </xdr:to>
    <xdr:sp macro="" textlink="">
      <xdr:nvSpPr>
        <xdr:cNvPr id="45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1845D86-F43C-4984-B250-CDAB76F40D4F}"/>
            </a:ext>
          </a:extLst>
        </xdr:cNvPr>
        <xdr:cNvSpPr/>
      </xdr:nvSpPr>
      <xdr:spPr>
        <a:xfrm>
          <a:off x="5024688" y="435089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14</xdr:row>
      <xdr:rowOff>35870</xdr:rowOff>
    </xdr:from>
    <xdr:to>
      <xdr:col>8</xdr:col>
      <xdr:colOff>112615</xdr:colOff>
      <xdr:row>16</xdr:row>
      <xdr:rowOff>158870</xdr:rowOff>
    </xdr:to>
    <xdr:sp macro="" textlink="">
      <xdr:nvSpPr>
        <xdr:cNvPr id="48" name="Retângulo Arredondado 2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648B47A-F923-45C9-A1DB-C2CADB461642}"/>
            </a:ext>
          </a:extLst>
        </xdr:cNvPr>
        <xdr:cNvSpPr/>
      </xdr:nvSpPr>
      <xdr:spPr>
        <a:xfrm>
          <a:off x="2875090" y="270287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2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     revenda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23046</xdr:rowOff>
    </xdr:from>
    <xdr:to>
      <xdr:col>11</xdr:col>
      <xdr:colOff>520829</xdr:colOff>
      <xdr:row>16</xdr:row>
      <xdr:rowOff>146046</xdr:rowOff>
    </xdr:to>
    <xdr:sp macro="" textlink="">
      <xdr:nvSpPr>
        <xdr:cNvPr id="49" name="Retângulo Arredondad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0046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21088</xdr:rowOff>
    </xdr:from>
    <xdr:to>
      <xdr:col>8</xdr:col>
      <xdr:colOff>112615</xdr:colOff>
      <xdr:row>19</xdr:row>
      <xdr:rowOff>144088</xdr:rowOff>
    </xdr:to>
    <xdr:sp macro="" textlink="">
      <xdr:nvSpPr>
        <xdr:cNvPr id="50" name="Retângulo Arredondado 2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85976" y="3259588"/>
          <a:ext cx="1812246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20</xdr:row>
      <xdr:rowOff>88</xdr:rowOff>
    </xdr:from>
    <xdr:to>
      <xdr:col>8</xdr:col>
      <xdr:colOff>112615</xdr:colOff>
      <xdr:row>22</xdr:row>
      <xdr:rowOff>123088</xdr:rowOff>
    </xdr:to>
    <xdr:sp macro="" textlink="">
      <xdr:nvSpPr>
        <xdr:cNvPr id="51" name="Retângulo Arredondado 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85976" y="3810088"/>
          <a:ext cx="1812246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22</xdr:row>
      <xdr:rowOff>181743</xdr:rowOff>
    </xdr:from>
    <xdr:to>
      <xdr:col>8</xdr:col>
      <xdr:colOff>124533</xdr:colOff>
      <xdr:row>25</xdr:row>
      <xdr:rowOff>114243</xdr:rowOff>
    </xdr:to>
    <xdr:sp macro="" textlink="">
      <xdr:nvSpPr>
        <xdr:cNvPr id="54" name="Retângulo Arredondado 2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97893" y="4372743"/>
          <a:ext cx="1812247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20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r>
              <a:rPr lang="en-US" sz="40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1">
              <a:extLst>
                <a:ext uri="{96DAC541-7B7A-43D3-8B79-37D633B846F1}">
                  <asvg:svgBlip xmlns:asvg="http://schemas.microsoft.com/office/drawing/2016/SVG/main" r:embed="rId22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  <xdr:twoCellAnchor>
    <xdr:from>
      <xdr:col>8</xdr:col>
      <xdr:colOff>452688</xdr:colOff>
      <xdr:row>16</xdr:row>
      <xdr:rowOff>186136</xdr:rowOff>
    </xdr:from>
    <xdr:to>
      <xdr:col>11</xdr:col>
      <xdr:colOff>509613</xdr:colOff>
      <xdr:row>19</xdr:row>
      <xdr:rowOff>118636</xdr:rowOff>
    </xdr:to>
    <xdr:sp macro="" textlink="">
      <xdr:nvSpPr>
        <xdr:cNvPr id="42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96BB933-8E42-BDDF-4536-7BDFC107C950}"/>
            </a:ext>
          </a:extLst>
        </xdr:cNvPr>
        <xdr:cNvSpPr/>
      </xdr:nvSpPr>
      <xdr:spPr>
        <a:xfrm>
          <a:off x="5015163" y="323413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452688</xdr:colOff>
      <xdr:row>19</xdr:row>
      <xdr:rowOff>187301</xdr:rowOff>
    </xdr:from>
    <xdr:to>
      <xdr:col>11</xdr:col>
      <xdr:colOff>509613</xdr:colOff>
      <xdr:row>22</xdr:row>
      <xdr:rowOff>119801</xdr:rowOff>
    </xdr:to>
    <xdr:sp macro="" textlink="">
      <xdr:nvSpPr>
        <xdr:cNvPr id="44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7C001B7-94BE-C5B6-0413-27823DE35F4B}"/>
            </a:ext>
          </a:extLst>
        </xdr:cNvPr>
        <xdr:cNvSpPr/>
      </xdr:nvSpPr>
      <xdr:spPr>
        <a:xfrm>
          <a:off x="5015163" y="3806801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452688</xdr:colOff>
      <xdr:row>22</xdr:row>
      <xdr:rowOff>178943</xdr:rowOff>
    </xdr:from>
    <xdr:to>
      <xdr:col>11</xdr:col>
      <xdr:colOff>509613</xdr:colOff>
      <xdr:row>25</xdr:row>
      <xdr:rowOff>111443</xdr:rowOff>
    </xdr:to>
    <xdr:sp macro="" textlink="">
      <xdr:nvSpPr>
        <xdr:cNvPr id="52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4ED79AA-83BA-7790-63EE-95F7AE7743C1}"/>
            </a:ext>
          </a:extLst>
        </xdr:cNvPr>
        <xdr:cNvSpPr/>
      </xdr:nvSpPr>
      <xdr:spPr>
        <a:xfrm>
          <a:off x="5015163" y="436994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24848</xdr:colOff>
      <xdr:row>6</xdr:row>
      <xdr:rowOff>24848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8FAE3244-DA36-4EB7-AF22-79410AC70401}"/>
            </a:ext>
          </a:extLst>
        </xdr:cNvPr>
        <xdr:cNvGrpSpPr/>
      </xdr:nvGrpSpPr>
      <xdr:grpSpPr>
        <a:xfrm>
          <a:off x="0" y="0"/>
          <a:ext cx="8435423" cy="1167848"/>
          <a:chOff x="0" y="114300"/>
          <a:chExt cx="9050846" cy="1082842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ECC46E4F-4B9E-BE42-DE33-76205C94C1C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5" name="Retângulo 4">
              <a:extLst>
                <a:ext uri="{FF2B5EF4-FFF2-40B4-BE49-F238E27FC236}">
                  <a16:creationId xmlns:a16="http://schemas.microsoft.com/office/drawing/2014/main" id="{518ECAB4-D5DA-2553-051C-E4DB1ED96DD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6" name="Elements">
              <a:extLst>
                <a:ext uri="{FF2B5EF4-FFF2-40B4-BE49-F238E27FC236}">
                  <a16:creationId xmlns:a16="http://schemas.microsoft.com/office/drawing/2014/main" id="{37DA7B5D-9EA1-8C3F-CACE-190D9A95C7B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7" name="Agrupar 6">
              <a:extLst>
                <a:ext uri="{FF2B5EF4-FFF2-40B4-BE49-F238E27FC236}">
                  <a16:creationId xmlns:a16="http://schemas.microsoft.com/office/drawing/2014/main" id="{516F762A-B92A-5FCA-00A4-74AAE738704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1" name="Forma Livre: Forma 30">
                <a:extLst>
                  <a:ext uri="{FF2B5EF4-FFF2-40B4-BE49-F238E27FC236}">
                    <a16:creationId xmlns:a16="http://schemas.microsoft.com/office/drawing/2014/main" id="{F0F80A26-B738-B5CE-76E5-3D969EB42D8D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2" name="Gráfico 1">
                <a:extLst>
                  <a:ext uri="{FF2B5EF4-FFF2-40B4-BE49-F238E27FC236}">
                    <a16:creationId xmlns:a16="http://schemas.microsoft.com/office/drawing/2014/main" id="{6928B11D-BBF8-01DC-80BC-D23F4FDCAEEC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3" name="Forma Livre: Forma 32">
                  <a:extLst>
                    <a:ext uri="{FF2B5EF4-FFF2-40B4-BE49-F238E27FC236}">
                      <a16:creationId xmlns:a16="http://schemas.microsoft.com/office/drawing/2014/main" id="{B2A72F88-44CE-17CD-9B45-F0A69040D89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4" name="Forma Livre: Forma 33">
                  <a:extLst>
                    <a:ext uri="{FF2B5EF4-FFF2-40B4-BE49-F238E27FC236}">
                      <a16:creationId xmlns:a16="http://schemas.microsoft.com/office/drawing/2014/main" id="{88807A0C-0425-EA30-20C3-B508CF6A595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5" name="Forma Livre: Forma 34">
                  <a:extLst>
                    <a:ext uri="{FF2B5EF4-FFF2-40B4-BE49-F238E27FC236}">
                      <a16:creationId xmlns:a16="http://schemas.microsoft.com/office/drawing/2014/main" id="{9A668F7F-55AD-2B6E-7B97-B50F7538E23B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6" name="Forma Livre: Forma 35">
                  <a:extLst>
                    <a:ext uri="{FF2B5EF4-FFF2-40B4-BE49-F238E27FC236}">
                      <a16:creationId xmlns:a16="http://schemas.microsoft.com/office/drawing/2014/main" id="{BA837D9E-4586-3A47-6D3D-FFB2BE6342C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26" name="Agrupar 25">
              <a:extLst>
                <a:ext uri="{FF2B5EF4-FFF2-40B4-BE49-F238E27FC236}">
                  <a16:creationId xmlns:a16="http://schemas.microsoft.com/office/drawing/2014/main" id="{06B8F054-33EF-B3CE-64B6-72396A05F04A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27" name="Gráfico 15">
                <a:extLst>
                  <a:ext uri="{FF2B5EF4-FFF2-40B4-BE49-F238E27FC236}">
                    <a16:creationId xmlns:a16="http://schemas.microsoft.com/office/drawing/2014/main" id="{0EC3CF51-BB60-EEEE-082C-7B7A032B961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28" name="Elipse 27">
                <a:extLst>
                  <a:ext uri="{FF2B5EF4-FFF2-40B4-BE49-F238E27FC236}">
                    <a16:creationId xmlns:a16="http://schemas.microsoft.com/office/drawing/2014/main" id="{C550D54D-6C84-F581-E128-6BE7734BE369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9" name="Retângulo: Cantos Arredondados 28">
                <a:extLst>
                  <a:ext uri="{FF2B5EF4-FFF2-40B4-BE49-F238E27FC236}">
                    <a16:creationId xmlns:a16="http://schemas.microsoft.com/office/drawing/2014/main" id="{96FE7341-9DAA-8873-7423-8113FAC733A0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0" name="Elipse 29">
                <a:extLst>
                  <a:ext uri="{FF2B5EF4-FFF2-40B4-BE49-F238E27FC236}">
                    <a16:creationId xmlns:a16="http://schemas.microsoft.com/office/drawing/2014/main" id="{311414AB-E6EA-1972-F325-1B58112DA3F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4" name="Imagem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9BF9403-8C6D-6B8D-CF5D-5107CA5C5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1503712</xdr:colOff>
      <xdr:row>0</xdr:row>
      <xdr:rowOff>140961</xdr:rowOff>
    </xdr:from>
    <xdr:to>
      <xdr:col>5</xdr:col>
      <xdr:colOff>607119</xdr:colOff>
      <xdr:row>4</xdr:row>
      <xdr:rowOff>128043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158038" y="140961"/>
          <a:ext cx="4768711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943975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428625</xdr:colOff>
      <xdr:row>6</xdr:row>
      <xdr:rowOff>161924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1DD53A3-BE97-425F-9DE2-D2F66B104434}"/>
            </a:ext>
          </a:extLst>
        </xdr:cNvPr>
        <xdr:cNvGrpSpPr/>
      </xdr:nvGrpSpPr>
      <xdr:grpSpPr>
        <a:xfrm>
          <a:off x="0" y="0"/>
          <a:ext cx="8001000" cy="1304924"/>
          <a:chOff x="0" y="114300"/>
          <a:chExt cx="9050846" cy="1082842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26E227BE-DB4E-93CD-ABD0-D02304A47B27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8" name="Retângulo 7">
              <a:extLst>
                <a:ext uri="{FF2B5EF4-FFF2-40B4-BE49-F238E27FC236}">
                  <a16:creationId xmlns:a16="http://schemas.microsoft.com/office/drawing/2014/main" id="{61DC14D4-9974-2E8B-933D-2BA79583D0B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9" name="Elements">
              <a:extLst>
                <a:ext uri="{FF2B5EF4-FFF2-40B4-BE49-F238E27FC236}">
                  <a16:creationId xmlns:a16="http://schemas.microsoft.com/office/drawing/2014/main" id="{3A265D8E-BB96-3CE6-61A0-9AE5D68CAC01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2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28" name="Agrupar 27">
              <a:extLst>
                <a:ext uri="{FF2B5EF4-FFF2-40B4-BE49-F238E27FC236}">
                  <a16:creationId xmlns:a16="http://schemas.microsoft.com/office/drawing/2014/main" id="{FE6503BA-63C7-B087-8A66-5EECCB9191C5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4" name="Forma Livre: Forma 33">
                <a:extLst>
                  <a:ext uri="{FF2B5EF4-FFF2-40B4-BE49-F238E27FC236}">
                    <a16:creationId xmlns:a16="http://schemas.microsoft.com/office/drawing/2014/main" id="{3C6F4F3E-EDD1-1649-A383-AC21B2B0ADEE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5" name="Gráfico 1">
                <a:extLst>
                  <a:ext uri="{FF2B5EF4-FFF2-40B4-BE49-F238E27FC236}">
                    <a16:creationId xmlns:a16="http://schemas.microsoft.com/office/drawing/2014/main" id="{39C39E34-B082-CF97-04BD-2ECA7E0FA59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6" name="Forma Livre: Forma 35">
                  <a:extLst>
                    <a:ext uri="{FF2B5EF4-FFF2-40B4-BE49-F238E27FC236}">
                      <a16:creationId xmlns:a16="http://schemas.microsoft.com/office/drawing/2014/main" id="{D42CCEAC-C168-3A44-208E-F593074800A9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7" name="Forma Livre: Forma 36">
                  <a:extLst>
                    <a:ext uri="{FF2B5EF4-FFF2-40B4-BE49-F238E27FC236}">
                      <a16:creationId xmlns:a16="http://schemas.microsoft.com/office/drawing/2014/main" id="{53E7C8F6-65EF-469C-FA08-2ED65980E1E7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B64D340B-8A6E-9EA7-7DB3-136E5C7798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8F64B17D-22B6-F866-2FE6-FF121C8D3E0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29" name="Agrupar 28">
              <a:extLst>
                <a:ext uri="{FF2B5EF4-FFF2-40B4-BE49-F238E27FC236}">
                  <a16:creationId xmlns:a16="http://schemas.microsoft.com/office/drawing/2014/main" id="{160E1FEA-D1DA-CC7F-4249-8FE69D44F7B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0" name="Gráfico 15">
                <a:extLst>
                  <a:ext uri="{FF2B5EF4-FFF2-40B4-BE49-F238E27FC236}">
                    <a16:creationId xmlns:a16="http://schemas.microsoft.com/office/drawing/2014/main" id="{1175AC69-B824-1E58-6A1B-2766D723243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1" name="Elipse 30">
                <a:extLst>
                  <a:ext uri="{FF2B5EF4-FFF2-40B4-BE49-F238E27FC236}">
                    <a16:creationId xmlns:a16="http://schemas.microsoft.com/office/drawing/2014/main" id="{B089E433-B7E8-7AAE-59B0-795F415B60E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2" name="Retângulo: Cantos Arredondados 31">
                <a:extLst>
                  <a:ext uri="{FF2B5EF4-FFF2-40B4-BE49-F238E27FC236}">
                    <a16:creationId xmlns:a16="http://schemas.microsoft.com/office/drawing/2014/main" id="{0B2B1E59-8463-2F7C-CAA5-4224053E420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02F4B578-CB05-3652-E90F-0FFB31E6A9F8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7" name="Imagem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2856E0-0617-4D41-989E-CFC006312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1143000</xdr:colOff>
      <xdr:row>0</xdr:row>
      <xdr:rowOff>178483</xdr:rowOff>
    </xdr:from>
    <xdr:to>
      <xdr:col>6</xdr:col>
      <xdr:colOff>3480</xdr:colOff>
      <xdr:row>6</xdr:row>
      <xdr:rowOff>47625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58B4FD14-0414-41DB-9930-0C344622502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00225" y="178483"/>
          <a:ext cx="5118405" cy="1012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ENERGIA ELÉTRICA COMPRADA PARA REVENDA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247650</xdr:colOff>
      <xdr:row>7</xdr:row>
      <xdr:rowOff>28574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0" y="0"/>
          <a:ext cx="8201025" cy="136207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1910284</xdr:colOff>
      <xdr:row>1</xdr:row>
      <xdr:rowOff>128639</xdr:rowOff>
    </xdr:from>
    <xdr:to>
      <xdr:col>4</xdr:col>
      <xdr:colOff>1317783</xdr:colOff>
      <xdr:row>5</xdr:row>
      <xdr:rowOff>35850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67509" y="319139"/>
          <a:ext cx="6236924" cy="669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6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2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27242</xdr:colOff>
      <xdr:row>0</xdr:row>
      <xdr:rowOff>3934</xdr:rowOff>
    </xdr:from>
    <xdr:to>
      <xdr:col>10</xdr:col>
      <xdr:colOff>133350</xdr:colOff>
      <xdr:row>6</xdr:row>
      <xdr:rowOff>220135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27242" y="3934"/>
          <a:ext cx="10440733" cy="1359201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100283</xdr:colOff>
      <xdr:row>1</xdr:row>
      <xdr:rowOff>168403</xdr:rowOff>
    </xdr:from>
    <xdr:to>
      <xdr:col>7</xdr:col>
      <xdr:colOff>79225</xdr:colOff>
      <xdr:row>5</xdr:row>
      <xdr:rowOff>124083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329258" y="358903"/>
          <a:ext cx="4503317" cy="71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6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2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</xdr:colOff>
      <xdr:row>0</xdr:row>
      <xdr:rowOff>34638</xdr:rowOff>
    </xdr:from>
    <xdr:to>
      <xdr:col>4</xdr:col>
      <xdr:colOff>13607</xdr:colOff>
      <xdr:row>5</xdr:row>
      <xdr:rowOff>108858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9" y="34638"/>
          <a:ext cx="7208448" cy="1026720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982640</xdr:colOff>
      <xdr:row>1</xdr:row>
      <xdr:rowOff>10134</xdr:rowOff>
    </xdr:from>
    <xdr:to>
      <xdr:col>2</xdr:col>
      <xdr:colOff>1442354</xdr:colOff>
      <xdr:row>4</xdr:row>
      <xdr:rowOff>79248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97040" y="200634"/>
          <a:ext cx="377441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6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2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0</xdr:col>
      <xdr:colOff>730796</xdr:colOff>
      <xdr:row>22</xdr:row>
      <xdr:rowOff>20693</xdr:rowOff>
    </xdr:from>
    <xdr:to>
      <xdr:col>3</xdr:col>
      <xdr:colOff>657225</xdr:colOff>
      <xdr:row>50</xdr:row>
      <xdr:rowOff>44095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7F77724-F998-9DFA-FBF6-D5B2251A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0796" y="4640318"/>
          <a:ext cx="5641429" cy="535740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5</xdr:col>
      <xdr:colOff>629479</xdr:colOff>
      <xdr:row>5</xdr:row>
      <xdr:rowOff>99391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9486061" cy="104068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1867265</xdr:colOff>
      <xdr:row>0</xdr:row>
      <xdr:rowOff>69527</xdr:rowOff>
    </xdr:from>
    <xdr:to>
      <xdr:col>4</xdr:col>
      <xdr:colOff>264707</xdr:colOff>
      <xdr:row>5</xdr:row>
      <xdr:rowOff>66261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21591" y="69527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454290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9550665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1853173</xdr:colOff>
      <xdr:row>0</xdr:row>
      <xdr:rowOff>67845</xdr:rowOff>
    </xdr:from>
    <xdr:to>
      <xdr:col>4</xdr:col>
      <xdr:colOff>154123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10398" y="67845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9524</xdr:rowOff>
    </xdr:from>
    <xdr:to>
      <xdr:col>10</xdr:col>
      <xdr:colOff>323850</xdr:colOff>
      <xdr:row>6</xdr:row>
      <xdr:rowOff>180974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5" y="9524"/>
          <a:ext cx="12601575" cy="147637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5"/>
              <a:chOff x="6118195" y="543222"/>
              <a:chExt cx="5181503" cy="1290474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22"/>
                <a:ext cx="5181503" cy="1290474"/>
                <a:chOff x="6118195" y="543222"/>
                <a:chExt cx="5181503" cy="1290474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8" y="543222"/>
                  <a:ext cx="2200940" cy="1290193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3087461</xdr:colOff>
      <xdr:row>1</xdr:row>
      <xdr:rowOff>138163</xdr:rowOff>
    </xdr:from>
    <xdr:to>
      <xdr:col>7</xdr:col>
      <xdr:colOff>214991</xdr:colOff>
      <xdr:row>5</xdr:row>
      <xdr:rowOff>125245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748608" y="328663"/>
          <a:ext cx="5924148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2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140805</xdr:colOff>
      <xdr:row>5</xdr:row>
      <xdr:rowOff>115957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0" y="1"/>
          <a:ext cx="8637105" cy="1068456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1651075</xdr:colOff>
      <xdr:row>0</xdr:row>
      <xdr:rowOff>68667</xdr:rowOff>
    </xdr:from>
    <xdr:to>
      <xdr:col>5</xdr:col>
      <xdr:colOff>445602</xdr:colOff>
      <xdr:row>5</xdr:row>
      <xdr:rowOff>65401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305401" y="68667"/>
          <a:ext cx="452609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27239</xdr:colOff>
      <xdr:row>0</xdr:row>
      <xdr:rowOff>27219</xdr:rowOff>
    </xdr:from>
    <xdr:to>
      <xdr:col>5</xdr:col>
      <xdr:colOff>790575</xdr:colOff>
      <xdr:row>7</xdr:row>
      <xdr:rowOff>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27239" y="27219"/>
          <a:ext cx="9783511" cy="1306281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1874970</xdr:colOff>
      <xdr:row>1</xdr:row>
      <xdr:rowOff>37914</xdr:rowOff>
    </xdr:from>
    <xdr:to>
      <xdr:col>3</xdr:col>
      <xdr:colOff>474915</xdr:colOff>
      <xdr:row>6</xdr:row>
      <xdr:rowOff>34648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32195" y="228414"/>
          <a:ext cx="5696070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7</xdr:col>
      <xdr:colOff>235324</xdr:colOff>
      <xdr:row>7</xdr:row>
      <xdr:rowOff>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D8538834-B12A-1A57-1462-0D119124E4C0}"/>
            </a:ext>
          </a:extLst>
        </xdr:cNvPr>
        <xdr:cNvGrpSpPr/>
      </xdr:nvGrpSpPr>
      <xdr:grpSpPr>
        <a:xfrm>
          <a:off x="0" y="19050"/>
          <a:ext cx="9089433" cy="1256472"/>
          <a:chOff x="0" y="19050"/>
          <a:chExt cx="9043442" cy="1300672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E668A2B3-9638-D42B-C8E6-57B23A986EB4}"/>
              </a:ext>
            </a:extLst>
          </xdr:cNvPr>
          <xdr:cNvSpPr/>
        </xdr:nvSpPr>
        <xdr:spPr>
          <a:xfrm>
            <a:off x="0" y="19050"/>
            <a:ext cx="9043442" cy="1082842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4" name="Elements">
            <a:extLst>
              <a:ext uri="{FF2B5EF4-FFF2-40B4-BE49-F238E27FC236}">
                <a16:creationId xmlns:a16="http://schemas.microsoft.com/office/drawing/2014/main" id="{C3C1B71C-BA9C-933E-804D-FC49E386616E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408324" y="29745"/>
            <a:ext cx="6631962" cy="930442"/>
          </a:xfrm>
          <a:prstGeom prst="rect">
            <a:avLst/>
          </a:prstGeom>
        </xdr:spPr>
      </xdr:pic>
      <xdr:grpSp>
        <xdr:nvGrpSpPr>
          <xdr:cNvPr id="16" name="Agrupar 15">
            <a:extLst>
              <a:ext uri="{FF2B5EF4-FFF2-40B4-BE49-F238E27FC236}">
                <a16:creationId xmlns:a16="http://schemas.microsoft.com/office/drawing/2014/main" id="{DC74CC40-DBD9-0D8E-39A2-E58D6FE98BE3}"/>
              </a:ext>
            </a:extLst>
          </xdr:cNvPr>
          <xdr:cNvGrpSpPr/>
        </xdr:nvGrpSpPr>
        <xdr:grpSpPr>
          <a:xfrm>
            <a:off x="166278" y="170346"/>
            <a:ext cx="1252059" cy="302186"/>
            <a:chOff x="6118195" y="543218"/>
            <a:chExt cx="5181503" cy="1290478"/>
          </a:xfrm>
        </xdr:grpSpPr>
        <xdr:sp macro="" textlink="">
          <xdr:nvSpPr>
            <xdr:cNvPr id="22" name="Forma Livre: Forma 21">
              <a:extLst>
                <a:ext uri="{FF2B5EF4-FFF2-40B4-BE49-F238E27FC236}">
                  <a16:creationId xmlns:a16="http://schemas.microsoft.com/office/drawing/2014/main" id="{7EB1F41D-2059-DD82-75AC-6AEF80450142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23" name="Gráfico 1">
              <a:extLst>
                <a:ext uri="{FF2B5EF4-FFF2-40B4-BE49-F238E27FC236}">
                  <a16:creationId xmlns:a16="http://schemas.microsoft.com/office/drawing/2014/main" id="{56D06CCF-2152-AC39-F884-F155A752A5EE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24" name="Forma Livre: Forma 23">
                <a:extLst>
                  <a:ext uri="{FF2B5EF4-FFF2-40B4-BE49-F238E27FC236}">
                    <a16:creationId xmlns:a16="http://schemas.microsoft.com/office/drawing/2014/main" id="{3D90A9CD-BB99-9FBE-CACD-BA0EDF549FFC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25" name="Forma Livre: Forma 24">
                <a:extLst>
                  <a:ext uri="{FF2B5EF4-FFF2-40B4-BE49-F238E27FC236}">
                    <a16:creationId xmlns:a16="http://schemas.microsoft.com/office/drawing/2014/main" id="{09398F0D-9CB6-AEAD-41AE-C7FD84D69B09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26" name="Forma Livre: Forma 25">
                <a:extLst>
                  <a:ext uri="{FF2B5EF4-FFF2-40B4-BE49-F238E27FC236}">
                    <a16:creationId xmlns:a16="http://schemas.microsoft.com/office/drawing/2014/main" id="{76F1722F-6EFE-270C-11AC-8C73E561D903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27" name="Forma Livre: Forma 26">
                <a:extLst>
                  <a:ext uri="{FF2B5EF4-FFF2-40B4-BE49-F238E27FC236}">
                    <a16:creationId xmlns:a16="http://schemas.microsoft.com/office/drawing/2014/main" id="{05D443A6-9787-1DBE-D75D-BAC8AA2844F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7" name="Agrupar 16">
            <a:extLst>
              <a:ext uri="{FF2B5EF4-FFF2-40B4-BE49-F238E27FC236}">
                <a16:creationId xmlns:a16="http://schemas.microsoft.com/office/drawing/2014/main" id="{315F2170-E701-1946-D286-29788047D777}"/>
              </a:ext>
            </a:extLst>
          </xdr:cNvPr>
          <xdr:cNvGrpSpPr/>
        </xdr:nvGrpSpPr>
        <xdr:grpSpPr>
          <a:xfrm>
            <a:off x="166278" y="561493"/>
            <a:ext cx="1486223" cy="299784"/>
            <a:chOff x="665660" y="804361"/>
            <a:chExt cx="4972991" cy="984371"/>
          </a:xfrm>
        </xdr:grpSpPr>
        <xdr:pic>
          <xdr:nvPicPr>
            <xdr:cNvPr id="18" name="Gráfico 15">
              <a:extLst>
                <a:ext uri="{FF2B5EF4-FFF2-40B4-BE49-F238E27FC236}">
                  <a16:creationId xmlns:a16="http://schemas.microsoft.com/office/drawing/2014/main" id="{16AD1673-B89F-28DF-C8E7-E681F40B13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96DAC541-7B7A-43D3-8B79-37D633B846F1}">
                  <asvg:svgBlip xmlns:asvg="http://schemas.microsoft.com/office/drawing/2016/SVG/main" r:embed="rId3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9" name="Elipse 18">
              <a:extLst>
                <a:ext uri="{FF2B5EF4-FFF2-40B4-BE49-F238E27FC236}">
                  <a16:creationId xmlns:a16="http://schemas.microsoft.com/office/drawing/2014/main" id="{78B99C6B-0E06-688E-6AAB-A6ADFEDAEDC3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20" name="Retângulo: Cantos Arredondados 19">
              <a:extLst>
                <a:ext uri="{FF2B5EF4-FFF2-40B4-BE49-F238E27FC236}">
                  <a16:creationId xmlns:a16="http://schemas.microsoft.com/office/drawing/2014/main" id="{F62F6F08-C999-D606-44AA-5A60DC130F77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21" name="Elipse 20">
              <a:extLst>
                <a:ext uri="{FF2B5EF4-FFF2-40B4-BE49-F238E27FC236}">
                  <a16:creationId xmlns:a16="http://schemas.microsoft.com/office/drawing/2014/main" id="{0CC25ADC-74D5-2D42-2F60-8E3B7865A83B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  <xdr:grpSp>
        <xdr:nvGrpSpPr>
          <xdr:cNvPr id="2" name="Agrupar 1">
            <a:extLst>
              <a:ext uri="{FF2B5EF4-FFF2-40B4-BE49-F238E27FC236}">
                <a16:creationId xmlns:a16="http://schemas.microsoft.com/office/drawing/2014/main" id="{E4B0CCB3-9F2D-227F-CC91-BCEE300DD772}"/>
              </a:ext>
            </a:extLst>
          </xdr:cNvPr>
          <xdr:cNvGrpSpPr/>
        </xdr:nvGrpSpPr>
        <xdr:grpSpPr>
          <a:xfrm>
            <a:off x="7988780" y="566999"/>
            <a:ext cx="903341" cy="752723"/>
            <a:chOff x="7886992" y="421255"/>
            <a:chExt cx="901414" cy="763521"/>
          </a:xfrm>
        </xdr:grpSpPr>
        <xdr:sp macro="" textlink="">
          <xdr:nvSpPr>
            <xdr:cNvPr id="11" name="Seta para a Direita 10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 rot="10800000">
              <a:off x="8023397" y="421255"/>
              <a:ext cx="696828" cy="376116"/>
            </a:xfrm>
            <a:prstGeom prst="rightArrow">
              <a:avLst>
                <a:gd name="adj1" fmla="val 53502"/>
                <a:gd name="adj2" fmla="val 45694"/>
              </a:avLst>
            </a:prstGeom>
            <a:solidFill>
              <a:srgbClr val="B8E53E"/>
            </a:solidFill>
            <a:ln w="9525" cap="flat" cmpd="sng" algn="ctr">
              <a:solidFill>
                <a:srgbClr val="00744D"/>
              </a:solidFill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pt-BR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sp macro="" textlink="">
          <xdr:nvSpPr>
            <xdr:cNvPr id="10" name="Retângulo Arredondado 9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7886992" y="490184"/>
              <a:ext cx="901414" cy="694592"/>
            </a:xfrm>
            <a:prstGeom prst="roundRect">
              <a:avLst>
                <a:gd name="adj" fmla="val 9474"/>
              </a:avLst>
            </a:prstGeom>
            <a:no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1"/>
            </a:fontRef>
          </xdr:style>
          <xdr:txBody>
            <a:bodyPr vertOverflow="clip" horzOverflow="clip" rtlCol="0" anchor="t"/>
            <a:lstStyle/>
            <a:p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pt-BR" sz="800" b="1" i="0" u="none" strike="noStrike" kern="0" cap="none" spc="0" normalizeH="0" baseline="0">
                  <a:ln>
                    <a:noFill/>
                  </a:ln>
                  <a:solidFill>
                    <a:srgbClr val="00744D"/>
                  </a:solidFill>
                  <a:effectLst/>
                  <a:uLnTx/>
                  <a:uFillTx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SUMÁRIO</a:t>
              </a:r>
            </a:p>
            <a:p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pt-BR" sz="800" b="1" i="0" u="none" strike="noStrike" kern="0" cap="none" spc="0" normalizeH="0" baseline="0" noProof="0">
                <a:ln>
                  <a:noFill/>
                </a:ln>
                <a:solidFill>
                  <a:srgbClr val="00744D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</xdr:grpSp>
    <xdr:clientData/>
  </xdr:twoCellAnchor>
  <xdr:twoCellAnchor>
    <xdr:from>
      <xdr:col>1</xdr:col>
      <xdr:colOff>655005</xdr:colOff>
      <xdr:row>1</xdr:row>
      <xdr:rowOff>12700</xdr:rowOff>
    </xdr:from>
    <xdr:to>
      <xdr:col>6</xdr:col>
      <xdr:colOff>485771</xdr:colOff>
      <xdr:row>4</xdr:row>
      <xdr:rowOff>135244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1B8850B-2013-56FA-4D79-006B52788A0B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312230" y="193675"/>
          <a:ext cx="7003091" cy="665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600" b="1">
              <a:solidFill>
                <a:schemeClr val="bg1"/>
              </a:solidFill>
              <a:latin typeface="+mj-lt"/>
              <a:ea typeface="+mj-lt"/>
              <a:cs typeface="+mj-lt"/>
            </a:rPr>
            <a:t> </a:t>
          </a:r>
          <a:r>
            <a:rPr lang="pt-BR" sz="2600" b="1">
              <a:solidFill>
                <a:schemeClr val="bg1"/>
              </a:solidFill>
              <a:latin typeface="+mj-lt"/>
              <a:ea typeface="+mj-lt"/>
              <a:cs typeface="+mj-lt"/>
            </a:rPr>
            <a:t>RECEITA ANUAL PERMITIDA - RAP</a:t>
          </a:r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11195</xdr:colOff>
      <xdr:row>0</xdr:row>
      <xdr:rowOff>11202</xdr:rowOff>
    </xdr:from>
    <xdr:to>
      <xdr:col>6</xdr:col>
      <xdr:colOff>134472</xdr:colOff>
      <xdr:row>6</xdr:row>
      <xdr:rowOff>11206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40873B4A-28BC-4565-AF8A-C233A6A8B7FC}"/>
            </a:ext>
          </a:extLst>
        </xdr:cNvPr>
        <xdr:cNvGrpSpPr/>
      </xdr:nvGrpSpPr>
      <xdr:grpSpPr>
        <a:xfrm>
          <a:off x="11195" y="11202"/>
          <a:ext cx="8210002" cy="1143004"/>
          <a:chOff x="0" y="114300"/>
          <a:chExt cx="9050846" cy="1082842"/>
        </a:xfrm>
      </xdr:grpSpPr>
      <xdr:grpSp>
        <xdr:nvGrpSpPr>
          <xdr:cNvPr id="8" name="Agrupar 7">
            <a:extLst>
              <a:ext uri="{FF2B5EF4-FFF2-40B4-BE49-F238E27FC236}">
                <a16:creationId xmlns:a16="http://schemas.microsoft.com/office/drawing/2014/main" id="{216DC1C5-C33A-5D2A-D5A2-4815ADFCD3C6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068D3DC8-C938-E6A9-A9E5-EA5E4EA3145C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1" name="Elements">
              <a:extLst>
                <a:ext uri="{FF2B5EF4-FFF2-40B4-BE49-F238E27FC236}">
                  <a16:creationId xmlns:a16="http://schemas.microsoft.com/office/drawing/2014/main" id="{66CFB169-54A7-FD05-E0CC-4B7A1D222EF0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A9037C51-0283-443F-F1CE-0B7F5FEE8F41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8" name="Forma Livre: Forma 17">
                <a:extLst>
                  <a:ext uri="{FF2B5EF4-FFF2-40B4-BE49-F238E27FC236}">
                    <a16:creationId xmlns:a16="http://schemas.microsoft.com/office/drawing/2014/main" id="{2E906D5C-851E-8FB5-C21C-AE48B10C25BC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9" name="Gráfico 1">
                <a:extLst>
                  <a:ext uri="{FF2B5EF4-FFF2-40B4-BE49-F238E27FC236}">
                    <a16:creationId xmlns:a16="http://schemas.microsoft.com/office/drawing/2014/main" id="{065FE809-26A1-8E6F-975E-9AA97A892471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77DCDC6B-EFF6-4BA5-E955-A1D047A56C03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184B01D3-845E-1522-7175-649F80D7CEDA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8D04A109-10DC-9D6B-4371-5CFEA98D490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471B8F7E-0B41-AD48-DF0F-2830A826CD51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6D034B95-5784-DA4C-A408-62A79693EB52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4" name="Gráfico 13">
                <a:extLst>
                  <a:ext uri="{FF2B5EF4-FFF2-40B4-BE49-F238E27FC236}">
                    <a16:creationId xmlns:a16="http://schemas.microsoft.com/office/drawing/2014/main" id="{30B683DB-1C08-C491-AA71-8F2337EF326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DA4F5B1F-5360-E28D-122F-84218EEC6441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6" name="Retângulo: Cantos Arredondados 15">
                <a:extLst>
                  <a:ext uri="{FF2B5EF4-FFF2-40B4-BE49-F238E27FC236}">
                    <a16:creationId xmlns:a16="http://schemas.microsoft.com/office/drawing/2014/main" id="{8327BCB9-D613-D581-74E2-4580F77C5A1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4CD2C775-80CB-0337-F805-02B1740743A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9" name="Imagem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A3EC0AF-96F1-905E-27C7-F9838E2DBF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1170162</xdr:colOff>
      <xdr:row>0</xdr:row>
      <xdr:rowOff>111543</xdr:rowOff>
    </xdr:from>
    <xdr:to>
      <xdr:col>4</xdr:col>
      <xdr:colOff>332802</xdr:colOff>
      <xdr:row>5</xdr:row>
      <xdr:rowOff>108277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AF7176AE-0449-4DC4-93EA-3540BC876CB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31309" y="111543"/>
          <a:ext cx="528105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DESEMPENHO DE NOSSAS AÇÕES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24847</xdr:colOff>
      <xdr:row>0</xdr:row>
      <xdr:rowOff>24848</xdr:rowOff>
    </xdr:from>
    <xdr:to>
      <xdr:col>8</xdr:col>
      <xdr:colOff>99391</xdr:colOff>
      <xdr:row>7</xdr:row>
      <xdr:rowOff>99392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FF0C13E7-C7F8-4BB1-B658-85A3CEF15401}"/>
            </a:ext>
          </a:extLst>
        </xdr:cNvPr>
        <xdr:cNvGrpSpPr/>
      </xdr:nvGrpSpPr>
      <xdr:grpSpPr>
        <a:xfrm>
          <a:off x="24847" y="24848"/>
          <a:ext cx="11380719" cy="1474719"/>
          <a:chOff x="0" y="114300"/>
          <a:chExt cx="9050846" cy="1082842"/>
        </a:xfrm>
      </xdr:grpSpPr>
      <xdr:grpSp>
        <xdr:nvGrpSpPr>
          <xdr:cNvPr id="47" name="Agrupar 46">
            <a:extLst>
              <a:ext uri="{FF2B5EF4-FFF2-40B4-BE49-F238E27FC236}">
                <a16:creationId xmlns:a16="http://schemas.microsoft.com/office/drawing/2014/main" id="{33C76380-17B0-BC8D-E969-5FD10F50982C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49" name="Retângulo 48">
              <a:extLst>
                <a:ext uri="{FF2B5EF4-FFF2-40B4-BE49-F238E27FC236}">
                  <a16:creationId xmlns:a16="http://schemas.microsoft.com/office/drawing/2014/main" id="{56A9AF17-59FB-F504-6ACE-5B8BFE423EC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50" name="Elements">
              <a:extLst>
                <a:ext uri="{FF2B5EF4-FFF2-40B4-BE49-F238E27FC236}">
                  <a16:creationId xmlns:a16="http://schemas.microsoft.com/office/drawing/2014/main" id="{3C732562-A772-A3AE-5705-50F9846C254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51" name="Agrupar 50">
              <a:extLst>
                <a:ext uri="{FF2B5EF4-FFF2-40B4-BE49-F238E27FC236}">
                  <a16:creationId xmlns:a16="http://schemas.microsoft.com/office/drawing/2014/main" id="{9FC643CA-D340-4C03-7077-9B515495EFC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57" name="Forma Livre: Forma 56">
                <a:extLst>
                  <a:ext uri="{FF2B5EF4-FFF2-40B4-BE49-F238E27FC236}">
                    <a16:creationId xmlns:a16="http://schemas.microsoft.com/office/drawing/2014/main" id="{14E40BFE-8088-E332-A79A-8A38A3AC831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58" name="Gráfico 1">
                <a:extLst>
                  <a:ext uri="{FF2B5EF4-FFF2-40B4-BE49-F238E27FC236}">
                    <a16:creationId xmlns:a16="http://schemas.microsoft.com/office/drawing/2014/main" id="{C718EDDE-D6C5-C124-1565-E5F5191ADFD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59" name="Forma Livre: Forma 58">
                  <a:extLst>
                    <a:ext uri="{FF2B5EF4-FFF2-40B4-BE49-F238E27FC236}">
                      <a16:creationId xmlns:a16="http://schemas.microsoft.com/office/drawing/2014/main" id="{DF5F1B52-4449-B671-0D43-1CF41A6530F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60" name="Forma Livre: Forma 59">
                  <a:extLst>
                    <a:ext uri="{FF2B5EF4-FFF2-40B4-BE49-F238E27FC236}">
                      <a16:creationId xmlns:a16="http://schemas.microsoft.com/office/drawing/2014/main" id="{7CACE686-DEB4-70FC-9954-5AAA77CE7C86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61" name="Forma Livre: Forma 60">
                  <a:extLst>
                    <a:ext uri="{FF2B5EF4-FFF2-40B4-BE49-F238E27FC236}">
                      <a16:creationId xmlns:a16="http://schemas.microsoft.com/office/drawing/2014/main" id="{C58D5DB8-94AA-9D58-CE42-216199DC8108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62" name="Forma Livre: Forma 61">
                  <a:extLst>
                    <a:ext uri="{FF2B5EF4-FFF2-40B4-BE49-F238E27FC236}">
                      <a16:creationId xmlns:a16="http://schemas.microsoft.com/office/drawing/2014/main" id="{47B04EE9-0208-B1B3-CAB3-1F73939144CC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52" name="Agrupar 51">
              <a:extLst>
                <a:ext uri="{FF2B5EF4-FFF2-40B4-BE49-F238E27FC236}">
                  <a16:creationId xmlns:a16="http://schemas.microsoft.com/office/drawing/2014/main" id="{E80AE886-AF61-D907-3AE6-9D63CE7CD2E0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53" name="Gráfico 15">
                <a:extLst>
                  <a:ext uri="{FF2B5EF4-FFF2-40B4-BE49-F238E27FC236}">
                    <a16:creationId xmlns:a16="http://schemas.microsoft.com/office/drawing/2014/main" id="{799ED1C5-2A6D-6C93-2A8F-E401A4EC56A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54" name="Elipse 53">
                <a:extLst>
                  <a:ext uri="{FF2B5EF4-FFF2-40B4-BE49-F238E27FC236}">
                    <a16:creationId xmlns:a16="http://schemas.microsoft.com/office/drawing/2014/main" id="{3DC1A0CA-01F3-3960-A284-925CCE0DEC59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55" name="Retângulo: Cantos Arredondados 54">
                <a:extLst>
                  <a:ext uri="{FF2B5EF4-FFF2-40B4-BE49-F238E27FC236}">
                    <a16:creationId xmlns:a16="http://schemas.microsoft.com/office/drawing/2014/main" id="{970D0281-6214-347F-F575-0F9657842EF1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56" name="Elipse 55">
                <a:extLst>
                  <a:ext uri="{FF2B5EF4-FFF2-40B4-BE49-F238E27FC236}">
                    <a16:creationId xmlns:a16="http://schemas.microsoft.com/office/drawing/2014/main" id="{1CCE457A-8806-9F9E-3D66-77D5EF0F7C09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48" name="Imagem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61D66C9-8AD5-4A55-51B1-171C00426A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683563</xdr:colOff>
      <xdr:row>2</xdr:row>
      <xdr:rowOff>22411</xdr:rowOff>
    </xdr:from>
    <xdr:to>
      <xdr:col>7</xdr:col>
      <xdr:colOff>986121</xdr:colOff>
      <xdr:row>5</xdr:row>
      <xdr:rowOff>82763</xdr:rowOff>
    </xdr:to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FD254E85-6413-4323-A5B8-A1917ADF305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064563" y="425823"/>
          <a:ext cx="9861176" cy="665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4400" b="1">
              <a:solidFill>
                <a:schemeClr val="bg1"/>
              </a:solidFill>
              <a:latin typeface="+mj-lt"/>
              <a:ea typeface="+mj-lt"/>
              <a:cs typeface="+mj-lt"/>
            </a:rPr>
            <a:t>USINAS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657225</xdr:colOff>
      <xdr:row>6</xdr:row>
      <xdr:rowOff>57150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3E65B53A-6807-429E-A8A1-FC55CED667D9}"/>
            </a:ext>
          </a:extLst>
        </xdr:cNvPr>
        <xdr:cNvGrpSpPr/>
      </xdr:nvGrpSpPr>
      <xdr:grpSpPr>
        <a:xfrm>
          <a:off x="9525" y="9525"/>
          <a:ext cx="7924800" cy="1019175"/>
          <a:chOff x="0" y="114300"/>
          <a:chExt cx="9050846" cy="1082842"/>
        </a:xfrm>
      </xdr:grpSpPr>
      <xdr:grpSp>
        <xdr:nvGrpSpPr>
          <xdr:cNvPr id="8" name="Agrupar 7">
            <a:extLst>
              <a:ext uri="{FF2B5EF4-FFF2-40B4-BE49-F238E27FC236}">
                <a16:creationId xmlns:a16="http://schemas.microsoft.com/office/drawing/2014/main" id="{D85EE9A4-2C7B-ADEE-C55C-F2CB5FBDF5B0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91CF11AD-5A16-32F1-C9E0-8EBB0B83C37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1" name="Elements">
              <a:extLst>
                <a:ext uri="{FF2B5EF4-FFF2-40B4-BE49-F238E27FC236}">
                  <a16:creationId xmlns:a16="http://schemas.microsoft.com/office/drawing/2014/main" id="{6E1C0061-DB2D-B752-4342-12A4C9D728D1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10BB3C6C-4B0A-46E9-9B5A-614C2C5BF48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8" name="Forma Livre: Forma 17">
                <a:extLst>
                  <a:ext uri="{FF2B5EF4-FFF2-40B4-BE49-F238E27FC236}">
                    <a16:creationId xmlns:a16="http://schemas.microsoft.com/office/drawing/2014/main" id="{004AF157-44CD-EDEC-D9AB-4059A4B33BF1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9" name="Gráfico 1">
                <a:extLst>
                  <a:ext uri="{FF2B5EF4-FFF2-40B4-BE49-F238E27FC236}">
                    <a16:creationId xmlns:a16="http://schemas.microsoft.com/office/drawing/2014/main" id="{938D4756-50CD-B4FB-BA91-7909ED7B90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F0C9CAA4-BDEA-B305-FB6F-0E7E5965ADB3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8D5DFE01-BF17-D780-8047-71D66EF12FF2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7014A5BB-725E-EF5A-CE66-5155228D7AF2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505D783C-6481-1DAE-88C9-5BE5F026232C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6F7EBB59-D3F8-F4BB-04CF-57320854485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4" name="Gráfico 15">
                <a:extLst>
                  <a:ext uri="{FF2B5EF4-FFF2-40B4-BE49-F238E27FC236}">
                    <a16:creationId xmlns:a16="http://schemas.microsoft.com/office/drawing/2014/main" id="{6BB9F140-5C58-6FAA-F294-8304AADD9C7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44EC460E-01A8-FD50-57E3-FA10FBB1A97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6" name="Retângulo: Cantos Arredondados 15">
                <a:extLst>
                  <a:ext uri="{FF2B5EF4-FFF2-40B4-BE49-F238E27FC236}">
                    <a16:creationId xmlns:a16="http://schemas.microsoft.com/office/drawing/2014/main" id="{0BA11ACC-1606-362F-B310-F2E52ABA4A2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FAF17A88-53CB-3F80-07B1-5E3B5A74CE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9" name="Imagem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2CB5173-A9E3-17AA-7F53-9C81B0EE41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776651</xdr:colOff>
      <xdr:row>1</xdr:row>
      <xdr:rowOff>117232</xdr:rowOff>
    </xdr:from>
    <xdr:to>
      <xdr:col>5</xdr:col>
      <xdr:colOff>533400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776651" y="279157"/>
          <a:ext cx="6424249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11</xdr:col>
      <xdr:colOff>352424</xdr:colOff>
      <xdr:row>6</xdr:row>
      <xdr:rowOff>19050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50" y="9525"/>
          <a:ext cx="9229724" cy="115252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1245544</xdr:colOff>
      <xdr:row>0</xdr:row>
      <xdr:rowOff>0</xdr:rowOff>
    </xdr:from>
    <xdr:to>
      <xdr:col>9</xdr:col>
      <xdr:colOff>421906</xdr:colOff>
      <xdr:row>6</xdr:row>
      <xdr:rowOff>47625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902769" y="0"/>
          <a:ext cx="6843987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6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6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9526</xdr:rowOff>
    </xdr:from>
    <xdr:to>
      <xdr:col>7</xdr:col>
      <xdr:colOff>571500</xdr:colOff>
      <xdr:row>5</xdr:row>
      <xdr:rowOff>47625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7610F520-0F9F-43D5-8B62-0EBEA47D940A}"/>
            </a:ext>
          </a:extLst>
        </xdr:cNvPr>
        <xdr:cNvGrpSpPr/>
      </xdr:nvGrpSpPr>
      <xdr:grpSpPr>
        <a:xfrm>
          <a:off x="19050" y="9526"/>
          <a:ext cx="8220075" cy="1085849"/>
          <a:chOff x="0" y="114300"/>
          <a:chExt cx="9050846" cy="1082842"/>
        </a:xfrm>
      </xdr:grpSpPr>
      <xdr:grpSp>
        <xdr:nvGrpSpPr>
          <xdr:cNvPr id="10" name="Agrupar 9">
            <a:extLst>
              <a:ext uri="{FF2B5EF4-FFF2-40B4-BE49-F238E27FC236}">
                <a16:creationId xmlns:a16="http://schemas.microsoft.com/office/drawing/2014/main" id="{423E6498-D8E3-AF88-2670-AAEE0E12BB4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E4EDAE04-11A9-AEB7-7670-1B204979BE0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3" name="Elements">
              <a:extLst>
                <a:ext uri="{FF2B5EF4-FFF2-40B4-BE49-F238E27FC236}">
                  <a16:creationId xmlns:a16="http://schemas.microsoft.com/office/drawing/2014/main" id="{B9B84B30-434D-160F-F85F-CDF5A15A8AD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0A0971E-AAA5-AD57-E651-ED35DD40BBC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0" name="Forma Livre: Forma 19">
                <a:extLst>
                  <a:ext uri="{FF2B5EF4-FFF2-40B4-BE49-F238E27FC236}">
                    <a16:creationId xmlns:a16="http://schemas.microsoft.com/office/drawing/2014/main" id="{B27556D1-B0FE-2263-13D3-057F82EC284D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1" name="Gráfico 1">
                <a:extLst>
                  <a:ext uri="{FF2B5EF4-FFF2-40B4-BE49-F238E27FC236}">
                    <a16:creationId xmlns:a16="http://schemas.microsoft.com/office/drawing/2014/main" id="{AAFDBD31-A93C-B360-6AED-3F139008946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D874801-7DB5-F1FD-6163-F6744D309AE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99DB7E77-B321-1F8A-FA1B-E540EA283BB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305466-0A0D-499C-83B3-FDEF4D2814B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F7DB792D-FC50-CF85-19D4-4F4048D19599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C058777-F354-534B-D46D-62A09AD1987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6" name="Gráfico 15">
                <a:extLst>
                  <a:ext uri="{FF2B5EF4-FFF2-40B4-BE49-F238E27FC236}">
                    <a16:creationId xmlns:a16="http://schemas.microsoft.com/office/drawing/2014/main" id="{FEB17A70-FA27-0E7A-EBD7-CDA7529D9DE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DCD1D127-2637-FD69-B849-6CB8C7FB6AD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Retângulo: Cantos Arredondados 17">
                <a:extLst>
                  <a:ext uri="{FF2B5EF4-FFF2-40B4-BE49-F238E27FC236}">
                    <a16:creationId xmlns:a16="http://schemas.microsoft.com/office/drawing/2014/main" id="{3A9B258E-8A8C-0AB3-7809-5CA44063A72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Elipse 18">
                <a:extLst>
                  <a:ext uri="{FF2B5EF4-FFF2-40B4-BE49-F238E27FC236}">
                    <a16:creationId xmlns:a16="http://schemas.microsoft.com/office/drawing/2014/main" id="{A1232515-E05C-AAD2-998C-09631E0159C5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1" name="Imagem 1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402BEE2-E1B2-F845-791A-A5932DE144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1178869</xdr:colOff>
      <xdr:row>0</xdr:row>
      <xdr:rowOff>76200</xdr:rowOff>
    </xdr:from>
    <xdr:to>
      <xdr:col>6</xdr:col>
      <xdr:colOff>485775</xdr:colOff>
      <xdr:row>4</xdr:row>
      <xdr:rowOff>200025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D53C2D6B-C6B5-4D5E-B618-CBCADEFF87B2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36094" y="76200"/>
          <a:ext cx="5240981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PERDAS DE ENERGIA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0</xdr:col>
      <xdr:colOff>557307</xdr:colOff>
      <xdr:row>14</xdr:row>
      <xdr:rowOff>85725</xdr:rowOff>
    </xdr:from>
    <xdr:to>
      <xdr:col>6</xdr:col>
      <xdr:colOff>915842</xdr:colOff>
      <xdr:row>31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8B773F-5538-67F1-576D-BC14ABA8B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7307" y="2647950"/>
          <a:ext cx="6949835" cy="3305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133350</xdr:colOff>
      <xdr:row>6</xdr:row>
      <xdr:rowOff>9524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A5F071A-819E-4684-A317-8E160C6832DB}"/>
            </a:ext>
          </a:extLst>
        </xdr:cNvPr>
        <xdr:cNvGrpSpPr/>
      </xdr:nvGrpSpPr>
      <xdr:grpSpPr>
        <a:xfrm>
          <a:off x="0" y="0"/>
          <a:ext cx="10306050" cy="1247774"/>
          <a:chOff x="0" y="114300"/>
          <a:chExt cx="9050846" cy="1082842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127A93E6-D4B9-CD88-4DFF-2B2E955A8E8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5" name="Retângulo 4">
              <a:extLst>
                <a:ext uri="{FF2B5EF4-FFF2-40B4-BE49-F238E27FC236}">
                  <a16:creationId xmlns:a16="http://schemas.microsoft.com/office/drawing/2014/main" id="{A08D3E13-6E9C-3E81-B3E1-6DA6C13A27A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6" name="Elements">
              <a:extLst>
                <a:ext uri="{FF2B5EF4-FFF2-40B4-BE49-F238E27FC236}">
                  <a16:creationId xmlns:a16="http://schemas.microsoft.com/office/drawing/2014/main" id="{FBCC3C80-C876-A632-2922-364B3E53985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7" name="Agrupar 6">
              <a:extLst>
                <a:ext uri="{FF2B5EF4-FFF2-40B4-BE49-F238E27FC236}">
                  <a16:creationId xmlns:a16="http://schemas.microsoft.com/office/drawing/2014/main" id="{328F8F71-B6EA-3672-4B57-93C724FC367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1" name="Forma Livre: Forma 30">
                <a:extLst>
                  <a:ext uri="{FF2B5EF4-FFF2-40B4-BE49-F238E27FC236}">
                    <a16:creationId xmlns:a16="http://schemas.microsoft.com/office/drawing/2014/main" id="{7903B161-4A84-E5EF-C83A-992FD8B5BE9D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2" name="Gráfico 1">
                <a:extLst>
                  <a:ext uri="{FF2B5EF4-FFF2-40B4-BE49-F238E27FC236}">
                    <a16:creationId xmlns:a16="http://schemas.microsoft.com/office/drawing/2014/main" id="{9D467A30-4442-B4A4-3623-58C342709D2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3" name="Forma Livre: Forma 32">
                  <a:extLst>
                    <a:ext uri="{FF2B5EF4-FFF2-40B4-BE49-F238E27FC236}">
                      <a16:creationId xmlns:a16="http://schemas.microsoft.com/office/drawing/2014/main" id="{A144AFF7-F6BE-0A99-668B-E2AD10D8FDD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4" name="Forma Livre: Forma 33">
                  <a:extLst>
                    <a:ext uri="{FF2B5EF4-FFF2-40B4-BE49-F238E27FC236}">
                      <a16:creationId xmlns:a16="http://schemas.microsoft.com/office/drawing/2014/main" id="{B4C55754-A5F1-9570-0A5D-E5CAECBF537B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5" name="Forma Livre: Forma 34">
                  <a:extLst>
                    <a:ext uri="{FF2B5EF4-FFF2-40B4-BE49-F238E27FC236}">
                      <a16:creationId xmlns:a16="http://schemas.microsoft.com/office/drawing/2014/main" id="{4EDC8E1C-4269-B0C9-0A5F-F5E006A18CB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6" name="Forma Livre: Forma 35">
                  <a:extLst>
                    <a:ext uri="{FF2B5EF4-FFF2-40B4-BE49-F238E27FC236}">
                      <a16:creationId xmlns:a16="http://schemas.microsoft.com/office/drawing/2014/main" id="{81FE5D60-C59F-9B0F-27AE-88C97FD87E60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26" name="Agrupar 25">
              <a:extLst>
                <a:ext uri="{FF2B5EF4-FFF2-40B4-BE49-F238E27FC236}">
                  <a16:creationId xmlns:a16="http://schemas.microsoft.com/office/drawing/2014/main" id="{C00EB5FA-885A-198B-4935-832AF65503A4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27" name="Gráfico 26">
                <a:extLst>
                  <a:ext uri="{FF2B5EF4-FFF2-40B4-BE49-F238E27FC236}">
                    <a16:creationId xmlns:a16="http://schemas.microsoft.com/office/drawing/2014/main" id="{4D6CA6C3-864F-0648-3899-1B33193120F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28" name="Elipse 27">
                <a:extLst>
                  <a:ext uri="{FF2B5EF4-FFF2-40B4-BE49-F238E27FC236}">
                    <a16:creationId xmlns:a16="http://schemas.microsoft.com/office/drawing/2014/main" id="{88855298-E91F-3A54-4FFD-00CDECA3DF8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9" name="Retângulo: Cantos Arredondados 28">
                <a:extLst>
                  <a:ext uri="{FF2B5EF4-FFF2-40B4-BE49-F238E27FC236}">
                    <a16:creationId xmlns:a16="http://schemas.microsoft.com/office/drawing/2014/main" id="{88AFC3DA-3FA4-BA5B-5238-AD0B8320AE1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0" name="Elipse 29">
                <a:extLst>
                  <a:ext uri="{FF2B5EF4-FFF2-40B4-BE49-F238E27FC236}">
                    <a16:creationId xmlns:a16="http://schemas.microsoft.com/office/drawing/2014/main" id="{14458808-DDEC-531C-0DC0-3990D77A583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4" name="Imagem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D9B7FE2-328A-5705-5A91-887A1D6751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1827860</xdr:colOff>
      <xdr:row>1</xdr:row>
      <xdr:rowOff>47626</xdr:rowOff>
    </xdr:from>
    <xdr:to>
      <xdr:col>7</xdr:col>
      <xdr:colOff>57150</xdr:colOff>
      <xdr:row>5</xdr:row>
      <xdr:rowOff>5443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E725423A-3E12-4D28-987E-292817BD026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485085" y="247651"/>
          <a:ext cx="6030265" cy="757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DEC e FEC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7</xdr:col>
      <xdr:colOff>476250</xdr:colOff>
      <xdr:row>5</xdr:row>
      <xdr:rowOff>47624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DF1301D7-3BE7-4661-A592-505C2100A0C7}"/>
            </a:ext>
          </a:extLst>
        </xdr:cNvPr>
        <xdr:cNvGrpSpPr/>
      </xdr:nvGrpSpPr>
      <xdr:grpSpPr>
        <a:xfrm>
          <a:off x="0" y="19049"/>
          <a:ext cx="6819900" cy="981075"/>
          <a:chOff x="0" y="114300"/>
          <a:chExt cx="9050846" cy="1082842"/>
        </a:xfrm>
      </xdr:grpSpPr>
      <xdr:grpSp>
        <xdr:nvGrpSpPr>
          <xdr:cNvPr id="10" name="Agrupar 9">
            <a:extLst>
              <a:ext uri="{FF2B5EF4-FFF2-40B4-BE49-F238E27FC236}">
                <a16:creationId xmlns:a16="http://schemas.microsoft.com/office/drawing/2014/main" id="{D36317AF-8E65-CB25-6D17-3CA395F3698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9ECEAC22-8A5B-9A5C-4CD5-461AAC811D5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3" name="Elements">
              <a:extLst>
                <a:ext uri="{FF2B5EF4-FFF2-40B4-BE49-F238E27FC236}">
                  <a16:creationId xmlns:a16="http://schemas.microsoft.com/office/drawing/2014/main" id="{03195097-FBD6-7611-65EE-5C2D493A618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3DFC2E0D-E53A-541D-C5C0-854C343DBC8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0" name="Forma Livre: Forma 19">
                <a:extLst>
                  <a:ext uri="{FF2B5EF4-FFF2-40B4-BE49-F238E27FC236}">
                    <a16:creationId xmlns:a16="http://schemas.microsoft.com/office/drawing/2014/main" id="{B485F4A6-9E12-2847-5558-F30B26805383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1" name="Gráfico 1">
                <a:extLst>
                  <a:ext uri="{FF2B5EF4-FFF2-40B4-BE49-F238E27FC236}">
                    <a16:creationId xmlns:a16="http://schemas.microsoft.com/office/drawing/2014/main" id="{EEFBEDBC-BCAF-9184-877E-84175E8DB898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4ED819F-6B6B-85C6-9AF7-D4ECD507953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C8E56856-D5E9-2170-14E1-A6E56F1B9C4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03BD72-F1CC-5405-CBEC-E52D97FAF69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F4325408-3316-7A49-A41A-BFDE2A262E91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99BEF438-B159-271F-548A-05FA7F357522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6" name="Gráfico 15">
                <a:extLst>
                  <a:ext uri="{FF2B5EF4-FFF2-40B4-BE49-F238E27FC236}">
                    <a16:creationId xmlns:a16="http://schemas.microsoft.com/office/drawing/2014/main" id="{C0D4803E-6B2B-67D4-3C72-00CDEF87304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F5A0D3C0-721F-E542-BED5-F3FAB7224C5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Retângulo: Cantos Arredondados 17">
                <a:extLst>
                  <a:ext uri="{FF2B5EF4-FFF2-40B4-BE49-F238E27FC236}">
                    <a16:creationId xmlns:a16="http://schemas.microsoft.com/office/drawing/2014/main" id="{E3F35541-3D41-33B2-CE0D-8F791F16EFF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Elipse 18">
                <a:extLst>
                  <a:ext uri="{FF2B5EF4-FFF2-40B4-BE49-F238E27FC236}">
                    <a16:creationId xmlns:a16="http://schemas.microsoft.com/office/drawing/2014/main" id="{60586A73-1673-3DE5-D1C7-7C725375C92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1" name="Imagem 1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926A6CA-95DE-3D63-05EB-6CCED669EA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5434" y="509748"/>
            <a:ext cx="1031955" cy="50804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877558</xdr:colOff>
      <xdr:row>0</xdr:row>
      <xdr:rowOff>133350</xdr:rowOff>
    </xdr:from>
    <xdr:to>
      <xdr:col>6</xdr:col>
      <xdr:colOff>369278</xdr:colOff>
      <xdr:row>4</xdr:row>
      <xdr:rowOff>122673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3B71EEF9-52B0-4D5F-9ED2-E9D4915E550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153783" y="133350"/>
          <a:ext cx="4816195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TAXA DE ARRECADAÇÃO</a:t>
          </a:r>
        </a:p>
        <a:p>
          <a:pPr marL="0" indent="0" algn="ctr"/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847725</xdr:colOff>
      <xdr:row>6</xdr:row>
      <xdr:rowOff>161925</xdr:rowOff>
    </xdr:from>
    <xdr:to>
      <xdr:col>5</xdr:col>
      <xdr:colOff>334422</xdr:colOff>
      <xdr:row>19</xdr:row>
      <xdr:rowOff>30942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DEEEEC6-6C01-5EFD-B706-31A83F394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3950" y="1114425"/>
          <a:ext cx="3915822" cy="2345517"/>
        </a:xfrm>
        <a:prstGeom prst="rect">
          <a:avLst/>
        </a:prstGeom>
      </xdr:spPr>
    </xdr:pic>
    <xdr:clientData/>
  </xdr:twoCellAnchor>
  <xdr:twoCellAnchor editAs="oneCell">
    <xdr:from>
      <xdr:col>1</xdr:col>
      <xdr:colOff>747714</xdr:colOff>
      <xdr:row>20</xdr:row>
      <xdr:rowOff>57149</xdr:rowOff>
    </xdr:from>
    <xdr:to>
      <xdr:col>5</xdr:col>
      <xdr:colOff>266701</xdr:colOff>
      <xdr:row>34</xdr:row>
      <xdr:rowOff>22224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6DF378-3E8E-3AD0-A35E-EC02C8E83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23939" y="3676649"/>
          <a:ext cx="3948112" cy="2632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7</xdr:col>
      <xdr:colOff>653143</xdr:colOff>
      <xdr:row>7</xdr:row>
      <xdr:rowOff>81643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8092678-2D39-4A94-A08F-0050D471C2A7}"/>
            </a:ext>
          </a:extLst>
        </xdr:cNvPr>
        <xdr:cNvGrpSpPr/>
      </xdr:nvGrpSpPr>
      <xdr:grpSpPr>
        <a:xfrm>
          <a:off x="0" y="2"/>
          <a:ext cx="8825593" cy="1415141"/>
          <a:chOff x="0" y="114300"/>
          <a:chExt cx="9050846" cy="1082842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0858DBFC-1F60-1AE3-9BFB-A79920AF134F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5" name="Retângulo 4">
              <a:extLst>
                <a:ext uri="{FF2B5EF4-FFF2-40B4-BE49-F238E27FC236}">
                  <a16:creationId xmlns:a16="http://schemas.microsoft.com/office/drawing/2014/main" id="{31A289C3-BB4B-48BB-E970-98AFE9992DE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6" name="Elements">
              <a:extLst>
                <a:ext uri="{FF2B5EF4-FFF2-40B4-BE49-F238E27FC236}">
                  <a16:creationId xmlns:a16="http://schemas.microsoft.com/office/drawing/2014/main" id="{B5F6510C-E624-583D-0BCD-2C4BAED8BF38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7" name="Agrupar 6">
              <a:extLst>
                <a:ext uri="{FF2B5EF4-FFF2-40B4-BE49-F238E27FC236}">
                  <a16:creationId xmlns:a16="http://schemas.microsoft.com/office/drawing/2014/main" id="{8086FDE7-7B6B-BC01-FA06-A40150A30099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1" name="Forma Livre: Forma 30">
                <a:extLst>
                  <a:ext uri="{FF2B5EF4-FFF2-40B4-BE49-F238E27FC236}">
                    <a16:creationId xmlns:a16="http://schemas.microsoft.com/office/drawing/2014/main" id="{06654FC9-4B3F-6F2F-5F5E-52FBCAC43D4F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2" name="Gráfico 1">
                <a:extLst>
                  <a:ext uri="{FF2B5EF4-FFF2-40B4-BE49-F238E27FC236}">
                    <a16:creationId xmlns:a16="http://schemas.microsoft.com/office/drawing/2014/main" id="{2A3CC8F3-87C2-A3E2-3F7C-CCDCA30A0F23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3" name="Forma Livre: Forma 32">
                  <a:extLst>
                    <a:ext uri="{FF2B5EF4-FFF2-40B4-BE49-F238E27FC236}">
                      <a16:creationId xmlns:a16="http://schemas.microsoft.com/office/drawing/2014/main" id="{00ED63A2-866F-4231-68A2-2B8FC14E5D83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4" name="Forma Livre: Forma 33">
                  <a:extLst>
                    <a:ext uri="{FF2B5EF4-FFF2-40B4-BE49-F238E27FC236}">
                      <a16:creationId xmlns:a16="http://schemas.microsoft.com/office/drawing/2014/main" id="{D8DA9793-BF06-6EEF-1453-CE65C25FF796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5" name="Forma Livre: Forma 34">
                  <a:extLst>
                    <a:ext uri="{FF2B5EF4-FFF2-40B4-BE49-F238E27FC236}">
                      <a16:creationId xmlns:a16="http://schemas.microsoft.com/office/drawing/2014/main" id="{0F07BC02-39E0-645A-CB15-E0F47296901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6" name="Forma Livre: Forma 35">
                  <a:extLst>
                    <a:ext uri="{FF2B5EF4-FFF2-40B4-BE49-F238E27FC236}">
                      <a16:creationId xmlns:a16="http://schemas.microsoft.com/office/drawing/2014/main" id="{DDA6130E-29DD-2D66-7AEA-A928B864D849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26" name="Agrupar 25">
              <a:extLst>
                <a:ext uri="{FF2B5EF4-FFF2-40B4-BE49-F238E27FC236}">
                  <a16:creationId xmlns:a16="http://schemas.microsoft.com/office/drawing/2014/main" id="{E9CBB4C1-5B90-674F-2468-470802FBDB20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27" name="Gráfico 15">
                <a:extLst>
                  <a:ext uri="{FF2B5EF4-FFF2-40B4-BE49-F238E27FC236}">
                    <a16:creationId xmlns:a16="http://schemas.microsoft.com/office/drawing/2014/main" id="{7067B53F-A47C-51AE-193A-C8CB67604BC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28" name="Elipse 27">
                <a:extLst>
                  <a:ext uri="{FF2B5EF4-FFF2-40B4-BE49-F238E27FC236}">
                    <a16:creationId xmlns:a16="http://schemas.microsoft.com/office/drawing/2014/main" id="{3AF45196-79E6-1D5E-26A9-833979F7F375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9" name="Retângulo: Cantos Arredondados 28">
                <a:extLst>
                  <a:ext uri="{FF2B5EF4-FFF2-40B4-BE49-F238E27FC236}">
                    <a16:creationId xmlns:a16="http://schemas.microsoft.com/office/drawing/2014/main" id="{C4D77692-E2DB-27F1-76DA-4B2EC4CD67A0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0" name="Elipse 29">
                <a:extLst>
                  <a:ext uri="{FF2B5EF4-FFF2-40B4-BE49-F238E27FC236}">
                    <a16:creationId xmlns:a16="http://schemas.microsoft.com/office/drawing/2014/main" id="{9415A7F5-1B7F-76DE-013F-412FC4FC9D3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4" name="Imagem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09EFCE7-EB6A-5D42-02BF-36B410797D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1949184</xdr:colOff>
      <xdr:row>1</xdr:row>
      <xdr:rowOff>138159</xdr:rowOff>
    </xdr:from>
    <xdr:to>
      <xdr:col>5</xdr:col>
      <xdr:colOff>433989</xdr:colOff>
      <xdr:row>5</xdr:row>
      <xdr:rowOff>127482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606409" y="328659"/>
          <a:ext cx="4590330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abSelected="1" workbookViewId="0"/>
  </sheetViews>
  <sheetFormatPr defaultColWidth="0" defaultRowHeight="15" zeroHeight="1" x14ac:dyDescent="0.25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 x14ac:dyDescent="0.25">
      <c r="N1" s="58"/>
      <c r="O1" s="58"/>
    </row>
    <row r="2" spans="14:15" x14ac:dyDescent="0.25">
      <c r="N2" s="58"/>
      <c r="O2" s="58"/>
    </row>
    <row r="3" spans="14:15" x14ac:dyDescent="0.25">
      <c r="N3" s="58"/>
      <c r="O3" s="58"/>
    </row>
    <row r="4" spans="14:15" x14ac:dyDescent="0.25">
      <c r="N4" s="58"/>
      <c r="O4" s="58"/>
    </row>
    <row r="5" spans="14:15" x14ac:dyDescent="0.25">
      <c r="N5" s="58"/>
      <c r="O5" s="58"/>
    </row>
    <row r="6" spans="14:15" x14ac:dyDescent="0.25">
      <c r="N6" s="58"/>
      <c r="O6" s="58"/>
    </row>
    <row r="7" spans="14:15" x14ac:dyDescent="0.25">
      <c r="N7" s="58"/>
      <c r="O7" s="58"/>
    </row>
    <row r="8" spans="14:15" x14ac:dyDescent="0.25">
      <c r="N8" s="58"/>
      <c r="O8" s="58"/>
    </row>
    <row r="9" spans="14:15" x14ac:dyDescent="0.25">
      <c r="N9" s="58"/>
      <c r="O9" s="58"/>
    </row>
    <row r="10" spans="14:15" x14ac:dyDescent="0.25">
      <c r="N10" s="58"/>
      <c r="O10" s="58"/>
    </row>
    <row r="11" spans="14:15" x14ac:dyDescent="0.25">
      <c r="N11" s="58"/>
      <c r="O11" s="58"/>
    </row>
    <row r="12" spans="14:15" x14ac:dyDescent="0.25">
      <c r="N12" s="58"/>
      <c r="O12" s="58"/>
    </row>
    <row r="13" spans="14:15" x14ac:dyDescent="0.25">
      <c r="N13" s="58"/>
      <c r="O13" s="58"/>
    </row>
    <row r="14" spans="14:15" x14ac:dyDescent="0.25">
      <c r="N14" s="58"/>
      <c r="O14" s="58"/>
    </row>
    <row r="15" spans="14:15" x14ac:dyDescent="0.25">
      <c r="N15" s="58"/>
      <c r="O15" s="58"/>
    </row>
    <row r="16" spans="14:15" x14ac:dyDescent="0.25">
      <c r="N16" s="58"/>
      <c r="O16" s="58"/>
    </row>
    <row r="17" spans="14:15" x14ac:dyDescent="0.25">
      <c r="N17" s="58"/>
      <c r="O17" s="58"/>
    </row>
    <row r="18" spans="14:15" x14ac:dyDescent="0.25">
      <c r="N18" s="58"/>
      <c r="O18" s="58"/>
    </row>
    <row r="19" spans="14:15" x14ac:dyDescent="0.25">
      <c r="N19" s="58"/>
      <c r="O19" s="58"/>
    </row>
    <row r="20" spans="14:15" x14ac:dyDescent="0.25">
      <c r="N20" s="58"/>
      <c r="O20" s="58"/>
    </row>
    <row r="21" spans="14:15" x14ac:dyDescent="0.25">
      <c r="N21" s="58"/>
      <c r="O21" s="58"/>
    </row>
    <row r="22" spans="14:15" x14ac:dyDescent="0.25">
      <c r="N22" s="58"/>
      <c r="O22" s="58"/>
    </row>
    <row r="23" spans="14:15" x14ac:dyDescent="0.25">
      <c r="N23" s="58"/>
      <c r="O23" s="58"/>
    </row>
    <row r="24" spans="14:15" x14ac:dyDescent="0.25">
      <c r="N24" s="58"/>
      <c r="O24" s="58"/>
    </row>
    <row r="25" spans="14:15" x14ac:dyDescent="0.25">
      <c r="N25" s="58"/>
      <c r="O25" s="58"/>
    </row>
    <row r="26" spans="14:15" x14ac:dyDescent="0.25">
      <c r="N26" s="58"/>
      <c r="O26" s="58"/>
    </row>
    <row r="27" spans="14:15" x14ac:dyDescent="0.25">
      <c r="N27" s="58"/>
      <c r="O27" s="58"/>
    </row>
    <row r="28" spans="14:15" x14ac:dyDescent="0.25">
      <c r="N28" s="58"/>
      <c r="O28" s="58"/>
    </row>
    <row r="29" spans="14:15" x14ac:dyDescent="0.25">
      <c r="N29" s="58"/>
      <c r="O29" s="58"/>
    </row>
    <row r="30" spans="14:15" x14ac:dyDescent="0.25">
      <c r="N30" s="58"/>
      <c r="O30" s="58"/>
    </row>
    <row r="31" spans="14:15" x14ac:dyDescent="0.25">
      <c r="N31" s="58"/>
      <c r="O31" s="58"/>
    </row>
    <row r="32" spans="14:15" x14ac:dyDescent="0.25">
      <c r="N32" s="58"/>
      <c r="O32" s="58"/>
    </row>
    <row r="33" spans="2:15" hidden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2:15" hidden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idden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2:15" hidden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hidden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idden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hidden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hidden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hidden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hidden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AA43"/>
  <sheetViews>
    <sheetView showGridLines="0" showRowColHeaders="0" workbookViewId="0"/>
  </sheetViews>
  <sheetFormatPr defaultColWidth="8.7109375" defaultRowHeight="15" x14ac:dyDescent="0.25"/>
  <cols>
    <col min="1" max="1" width="9.85546875" customWidth="1"/>
    <col min="2" max="2" width="53" bestFit="1" customWidth="1"/>
    <col min="3" max="4" width="10.28515625" bestFit="1" customWidth="1"/>
    <col min="5" max="6" width="11.28515625" bestFit="1" customWidth="1"/>
    <col min="7" max="7" width="9.85546875" customWidth="1"/>
    <col min="8" max="9" width="10.28515625" bestFit="1" customWidth="1"/>
    <col min="10" max="10" width="11.28515625" bestFit="1" customWidth="1"/>
    <col min="11" max="13" width="10.28515625" bestFit="1" customWidth="1"/>
    <col min="14" max="14" width="11.28515625" bestFit="1" customWidth="1"/>
    <col min="15" max="17" width="10.28515625" bestFit="1" customWidth="1"/>
    <col min="18" max="18" width="11.28515625" bestFit="1" customWidth="1"/>
    <col min="19" max="21" width="10.28515625" bestFit="1" customWidth="1"/>
    <col min="22" max="22" width="11.28515625" bestFit="1" customWidth="1"/>
    <col min="23" max="25" width="10.28515625" bestFit="1" customWidth="1"/>
    <col min="26" max="26" width="11.28515625" bestFit="1" customWidth="1"/>
    <col min="27" max="27" width="10.28515625" bestFit="1" customWidth="1"/>
  </cols>
  <sheetData>
    <row r="5" spans="2:27" ht="15" customHeight="1" x14ac:dyDescent="0.25">
      <c r="B5" s="175"/>
      <c r="C5" s="175"/>
      <c r="D5" s="175"/>
      <c r="E5" s="175"/>
      <c r="F5" s="175"/>
      <c r="H5" s="175"/>
      <c r="I5" s="175"/>
      <c r="J5" s="14"/>
      <c r="K5" s="14"/>
      <c r="L5" s="14"/>
    </row>
    <row r="6" spans="2:27" ht="15" customHeight="1" x14ac:dyDescent="0.25">
      <c r="B6" s="14"/>
      <c r="C6" s="14"/>
      <c r="D6" s="14"/>
      <c r="E6" s="14"/>
      <c r="F6" s="14"/>
      <c r="H6" s="14"/>
      <c r="I6" s="14"/>
      <c r="J6" s="14"/>
      <c r="K6" s="14"/>
      <c r="L6" s="14"/>
    </row>
    <row r="7" spans="2:27" ht="15" customHeight="1" x14ac:dyDescent="0.25">
      <c r="B7" s="14"/>
      <c r="C7" s="14"/>
      <c r="D7" s="14"/>
      <c r="E7" s="14"/>
      <c r="F7" s="14"/>
      <c r="H7" s="14"/>
      <c r="I7" s="14"/>
      <c r="J7" s="14"/>
      <c r="K7" s="14"/>
      <c r="L7" s="14"/>
    </row>
    <row r="8" spans="2:27" ht="19.5" customHeight="1" x14ac:dyDescent="0.25">
      <c r="B8" s="14"/>
      <c r="C8" s="14"/>
      <c r="D8" s="14"/>
      <c r="E8" s="14"/>
      <c r="F8" s="1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2:27" ht="21" customHeight="1" x14ac:dyDescent="0.25">
      <c r="B9" s="13" t="s">
        <v>96</v>
      </c>
      <c r="C9" s="2"/>
      <c r="D9" s="2"/>
      <c r="E9" s="2"/>
      <c r="F9" s="2"/>
      <c r="H9" s="2"/>
      <c r="I9" s="2"/>
    </row>
    <row r="10" spans="2:27" ht="21" customHeight="1" x14ac:dyDescent="0.25">
      <c r="B10" s="404"/>
      <c r="C10" s="396" t="s">
        <v>143</v>
      </c>
      <c r="D10" s="396"/>
      <c r="E10" s="396" t="s">
        <v>144</v>
      </c>
      <c r="F10" s="396"/>
      <c r="H10" s="406" t="s">
        <v>587</v>
      </c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</row>
    <row r="11" spans="2:27" ht="27.75" customHeight="1" x14ac:dyDescent="0.25">
      <c r="B11" s="404"/>
      <c r="C11" s="216" t="s">
        <v>97</v>
      </c>
      <c r="D11" s="216" t="s">
        <v>98</v>
      </c>
      <c r="E11" s="216" t="s">
        <v>145</v>
      </c>
      <c r="F11" s="216" t="s">
        <v>146</v>
      </c>
      <c r="H11" s="83" t="s">
        <v>100</v>
      </c>
      <c r="I11" s="83" t="s">
        <v>101</v>
      </c>
      <c r="J11" s="83">
        <v>2022</v>
      </c>
      <c r="K11" s="83" t="s">
        <v>98</v>
      </c>
      <c r="L11" s="83" t="s">
        <v>102</v>
      </c>
      <c r="M11" s="83" t="s">
        <v>103</v>
      </c>
      <c r="N11" s="83">
        <v>2021</v>
      </c>
      <c r="O11" s="83" t="s">
        <v>104</v>
      </c>
      <c r="P11" s="83" t="s">
        <v>105</v>
      </c>
      <c r="Q11" s="83" t="s">
        <v>106</v>
      </c>
      <c r="R11" s="83">
        <v>2020</v>
      </c>
      <c r="S11" s="83" t="s">
        <v>107</v>
      </c>
      <c r="T11" s="83" t="s">
        <v>108</v>
      </c>
      <c r="U11" s="83" t="s">
        <v>109</v>
      </c>
      <c r="V11" s="83">
        <v>2019</v>
      </c>
      <c r="W11" s="83" t="s">
        <v>110</v>
      </c>
      <c r="X11" s="83" t="s">
        <v>111</v>
      </c>
      <c r="Y11" s="83" t="s">
        <v>112</v>
      </c>
      <c r="Z11" s="83">
        <v>2018</v>
      </c>
      <c r="AA11" s="216" t="s">
        <v>113</v>
      </c>
    </row>
    <row r="12" spans="2:27" ht="24" customHeight="1" x14ac:dyDescent="0.25">
      <c r="B12" s="42" t="s">
        <v>171</v>
      </c>
      <c r="C12" s="181">
        <v>3778480</v>
      </c>
      <c r="D12" s="181">
        <v>4125675</v>
      </c>
      <c r="E12" s="181">
        <v>10690940</v>
      </c>
      <c r="F12" s="181">
        <v>10675018</v>
      </c>
      <c r="H12" s="181">
        <v>3468393</v>
      </c>
      <c r="I12" s="181">
        <v>3444067</v>
      </c>
      <c r="J12" s="181">
        <v>14613985</v>
      </c>
      <c r="K12" s="181">
        <v>4125675</v>
      </c>
      <c r="L12" s="181">
        <v>3445961</v>
      </c>
      <c r="M12" s="181">
        <v>3103382</v>
      </c>
      <c r="N12" s="181">
        <v>16101254</v>
      </c>
      <c r="O12" s="181">
        <v>5302305</v>
      </c>
      <c r="P12" s="181">
        <v>3309234</v>
      </c>
      <c r="Q12" s="181">
        <v>3108114</v>
      </c>
      <c r="R12" s="181">
        <v>12111489</v>
      </c>
      <c r="S12" s="181">
        <v>2958679</v>
      </c>
      <c r="T12" s="181">
        <v>2755238</v>
      </c>
      <c r="U12" s="181">
        <v>2814495</v>
      </c>
      <c r="V12" s="181">
        <v>11286174</v>
      </c>
      <c r="W12" s="181">
        <v>3034108</v>
      </c>
      <c r="X12" s="181">
        <v>2526019</v>
      </c>
      <c r="Y12" s="181">
        <v>2594181</v>
      </c>
      <c r="Z12" s="181">
        <v>11084194</v>
      </c>
      <c r="AA12" s="181">
        <v>3493463</v>
      </c>
    </row>
    <row r="13" spans="2:27" ht="24" customHeight="1" x14ac:dyDescent="0.25">
      <c r="B13" s="90" t="s">
        <v>172</v>
      </c>
      <c r="C13" s="182">
        <v>769491</v>
      </c>
      <c r="D13" s="182">
        <v>588444</v>
      </c>
      <c r="E13" s="182">
        <v>2174522</v>
      </c>
      <c r="F13" s="182">
        <v>2017146</v>
      </c>
      <c r="H13" s="182">
        <v>704850</v>
      </c>
      <c r="I13" s="182">
        <v>700181</v>
      </c>
      <c r="J13" s="182">
        <v>2670715</v>
      </c>
      <c r="K13" s="182">
        <v>588444</v>
      </c>
      <c r="L13" s="182">
        <v>560170</v>
      </c>
      <c r="M13" s="182">
        <v>868532</v>
      </c>
      <c r="N13" s="182">
        <v>3336985</v>
      </c>
      <c r="O13" s="182">
        <v>653534</v>
      </c>
      <c r="P13" s="182">
        <v>701915</v>
      </c>
      <c r="Q13" s="182">
        <v>746312</v>
      </c>
      <c r="R13" s="182">
        <v>1747811</v>
      </c>
      <c r="S13" s="182">
        <v>534788</v>
      </c>
      <c r="T13" s="182">
        <v>257441</v>
      </c>
      <c r="U13" s="182">
        <v>365012</v>
      </c>
      <c r="V13" s="182">
        <v>1426278</v>
      </c>
      <c r="W13" s="182">
        <v>376216</v>
      </c>
      <c r="X13" s="182">
        <v>367375</v>
      </c>
      <c r="Y13" s="182">
        <v>333796</v>
      </c>
      <c r="Z13" s="182">
        <v>1479414</v>
      </c>
      <c r="AA13" s="182">
        <v>332323</v>
      </c>
    </row>
    <row r="14" spans="2:27" ht="24" customHeight="1" x14ac:dyDescent="0.25">
      <c r="B14" s="42" t="s">
        <v>173</v>
      </c>
      <c r="C14" s="181">
        <v>527146</v>
      </c>
      <c r="D14" s="181">
        <v>782453</v>
      </c>
      <c r="E14" s="181">
        <v>1714391</v>
      </c>
      <c r="F14" s="181">
        <v>2038297</v>
      </c>
      <c r="H14" s="181">
        <v>572442</v>
      </c>
      <c r="I14" s="181">
        <v>614803</v>
      </c>
      <c r="J14" s="181">
        <v>2735482</v>
      </c>
      <c r="K14" s="181">
        <v>782453</v>
      </c>
      <c r="L14" s="181">
        <v>692063</v>
      </c>
      <c r="M14" s="181">
        <v>563781</v>
      </c>
      <c r="N14" s="181">
        <v>2011340</v>
      </c>
      <c r="O14" s="181">
        <v>560010</v>
      </c>
      <c r="P14" s="181">
        <v>480517</v>
      </c>
      <c r="Q14" s="181">
        <v>387525</v>
      </c>
      <c r="R14" s="181">
        <v>1083089</v>
      </c>
      <c r="S14" s="181">
        <v>207361</v>
      </c>
      <c r="T14" s="181">
        <v>231378</v>
      </c>
      <c r="U14" s="181">
        <v>311925</v>
      </c>
      <c r="V14" s="181">
        <v>1435728</v>
      </c>
      <c r="W14" s="181">
        <v>375140</v>
      </c>
      <c r="X14" s="181">
        <v>330180</v>
      </c>
      <c r="Y14" s="181">
        <v>394982</v>
      </c>
      <c r="Z14" s="181">
        <v>1238085</v>
      </c>
      <c r="AA14" s="181">
        <v>341445</v>
      </c>
    </row>
    <row r="15" spans="2:27" ht="24" customHeight="1" x14ac:dyDescent="0.25">
      <c r="B15" s="90" t="s">
        <v>174</v>
      </c>
      <c r="C15" s="182">
        <v>1193629</v>
      </c>
      <c r="D15" s="182">
        <v>1135414</v>
      </c>
      <c r="E15" s="182">
        <v>2861150</v>
      </c>
      <c r="F15" s="182">
        <v>2397836</v>
      </c>
      <c r="H15" s="182">
        <v>964240</v>
      </c>
      <c r="I15" s="182">
        <v>703281</v>
      </c>
      <c r="J15" s="182">
        <v>3536442</v>
      </c>
      <c r="K15" s="182">
        <v>1135414</v>
      </c>
      <c r="L15" s="182">
        <v>771160</v>
      </c>
      <c r="M15" s="182">
        <v>491262</v>
      </c>
      <c r="N15" s="182">
        <v>2035648</v>
      </c>
      <c r="O15" s="182">
        <v>552536</v>
      </c>
      <c r="P15" s="182">
        <v>437186</v>
      </c>
      <c r="Q15" s="182">
        <v>348375</v>
      </c>
      <c r="R15" s="182">
        <v>1581475</v>
      </c>
      <c r="S15" s="182">
        <v>438960</v>
      </c>
      <c r="T15" s="182">
        <v>373405</v>
      </c>
      <c r="U15" s="182">
        <v>310271</v>
      </c>
      <c r="V15" s="182">
        <v>1199698</v>
      </c>
      <c r="W15" s="182">
        <v>341503</v>
      </c>
      <c r="X15" s="182">
        <v>266107</v>
      </c>
      <c r="Y15" s="182">
        <v>199118</v>
      </c>
      <c r="Z15" s="182">
        <v>897490</v>
      </c>
      <c r="AA15" s="182">
        <v>208563</v>
      </c>
    </row>
    <row r="16" spans="2:27" ht="24" customHeight="1" x14ac:dyDescent="0.25">
      <c r="B16" s="42" t="s">
        <v>175</v>
      </c>
      <c r="C16" s="181">
        <v>302927</v>
      </c>
      <c r="D16" s="181">
        <v>309758</v>
      </c>
      <c r="E16" s="181">
        <v>959357</v>
      </c>
      <c r="F16" s="181">
        <v>983972</v>
      </c>
      <c r="H16" s="181">
        <v>321233</v>
      </c>
      <c r="I16" s="181">
        <v>335197</v>
      </c>
      <c r="J16" s="181">
        <v>1351999</v>
      </c>
      <c r="K16" s="181">
        <v>309758</v>
      </c>
      <c r="L16" s="181">
        <v>370647</v>
      </c>
      <c r="M16" s="181">
        <v>303567</v>
      </c>
      <c r="N16" s="181">
        <v>1240468</v>
      </c>
      <c r="O16" s="181">
        <v>262275</v>
      </c>
      <c r="P16" s="181">
        <v>342869</v>
      </c>
      <c r="Q16" s="181">
        <v>307454</v>
      </c>
      <c r="R16" s="181">
        <v>1276076</v>
      </c>
      <c r="S16" s="181">
        <v>290095</v>
      </c>
      <c r="T16" s="181">
        <v>339183</v>
      </c>
      <c r="U16" s="181">
        <v>311606</v>
      </c>
      <c r="V16" s="181">
        <v>1271518</v>
      </c>
      <c r="W16" s="181">
        <v>304350</v>
      </c>
      <c r="X16" s="181">
        <v>312031</v>
      </c>
      <c r="Y16" s="181">
        <v>365041</v>
      </c>
      <c r="Z16" s="181">
        <v>1410491</v>
      </c>
      <c r="AA16" s="181">
        <v>308141</v>
      </c>
    </row>
    <row r="17" spans="2:27" ht="24" customHeight="1" x14ac:dyDescent="0.25">
      <c r="B17" s="90" t="s">
        <v>176</v>
      </c>
      <c r="C17" s="182">
        <v>43603</v>
      </c>
      <c r="D17" s="182">
        <v>24518</v>
      </c>
      <c r="E17" s="182">
        <v>118375</v>
      </c>
      <c r="F17" s="182">
        <v>98368</v>
      </c>
      <c r="H17" s="182">
        <v>36645</v>
      </c>
      <c r="I17" s="182">
        <v>38127</v>
      </c>
      <c r="J17" s="182">
        <v>83043</v>
      </c>
      <c r="K17" s="182">
        <v>24518</v>
      </c>
      <c r="L17" s="182">
        <v>36700</v>
      </c>
      <c r="M17" s="182">
        <v>37150</v>
      </c>
      <c r="N17" s="182">
        <v>134267</v>
      </c>
      <c r="O17" s="182">
        <v>55292</v>
      </c>
      <c r="P17" s="182">
        <v>19675</v>
      </c>
      <c r="Q17" s="182">
        <v>29514</v>
      </c>
      <c r="R17" s="182">
        <v>141847</v>
      </c>
      <c r="S17" s="182">
        <v>75602</v>
      </c>
      <c r="T17" s="182">
        <v>7440</v>
      </c>
      <c r="U17" s="182">
        <v>25840</v>
      </c>
      <c r="V17" s="182">
        <v>263008</v>
      </c>
      <c r="W17" s="182">
        <v>-14572</v>
      </c>
      <c r="X17" s="182">
        <v>108478</v>
      </c>
      <c r="Y17" s="182">
        <v>66037</v>
      </c>
      <c r="Z17" s="182">
        <v>76761</v>
      </c>
      <c r="AA17" s="182">
        <v>94</v>
      </c>
    </row>
    <row r="18" spans="2:27" ht="24" customHeight="1" x14ac:dyDescent="0.25">
      <c r="B18" s="42" t="s">
        <v>177</v>
      </c>
      <c r="C18" s="181">
        <v>168786</v>
      </c>
      <c r="D18" s="181">
        <v>163946</v>
      </c>
      <c r="E18" s="181">
        <v>429665</v>
      </c>
      <c r="F18" s="181">
        <v>468711</v>
      </c>
      <c r="H18" s="181">
        <v>157841</v>
      </c>
      <c r="I18" s="181">
        <v>103038</v>
      </c>
      <c r="J18" s="181">
        <v>626028</v>
      </c>
      <c r="K18" s="181">
        <v>163946</v>
      </c>
      <c r="L18" s="181">
        <v>151285</v>
      </c>
      <c r="M18" s="181">
        <v>153480</v>
      </c>
      <c r="N18" s="181">
        <v>15194</v>
      </c>
      <c r="O18" s="181">
        <v>108934</v>
      </c>
      <c r="P18" s="181">
        <v>109288</v>
      </c>
      <c r="Q18" s="181">
        <v>106683</v>
      </c>
      <c r="R18" s="181">
        <v>438245</v>
      </c>
      <c r="S18" s="181">
        <v>110512</v>
      </c>
      <c r="T18" s="181">
        <v>118322</v>
      </c>
      <c r="U18" s="181">
        <v>105405</v>
      </c>
      <c r="V18" s="181">
        <v>408464</v>
      </c>
      <c r="W18" s="181">
        <v>105397</v>
      </c>
      <c r="X18" s="181">
        <v>97790</v>
      </c>
      <c r="Y18" s="181">
        <v>100909</v>
      </c>
      <c r="Z18" s="181">
        <v>337005</v>
      </c>
      <c r="AA18" s="181">
        <v>80931</v>
      </c>
    </row>
    <row r="19" spans="2:27" ht="24" customHeight="1" x14ac:dyDescent="0.25">
      <c r="B19" s="90" t="s">
        <v>178</v>
      </c>
      <c r="C19" s="182">
        <v>28478</v>
      </c>
      <c r="D19" s="182">
        <v>34152</v>
      </c>
      <c r="E19" s="182">
        <v>88537</v>
      </c>
      <c r="F19" s="182">
        <v>87451</v>
      </c>
      <c r="H19" s="182">
        <v>30826</v>
      </c>
      <c r="I19" s="182">
        <v>29233</v>
      </c>
      <c r="J19" s="182">
        <v>148570</v>
      </c>
      <c r="K19" s="182">
        <v>34152</v>
      </c>
      <c r="L19" s="182">
        <v>33047</v>
      </c>
      <c r="M19" s="182">
        <v>20252</v>
      </c>
      <c r="N19" s="182">
        <v>94021</v>
      </c>
      <c r="O19" s="182">
        <v>23876</v>
      </c>
      <c r="P19" s="182">
        <v>25352</v>
      </c>
      <c r="Q19" s="182">
        <v>20850</v>
      </c>
      <c r="R19" s="182">
        <v>79077</v>
      </c>
      <c r="S19" s="182">
        <v>22714</v>
      </c>
      <c r="T19" s="182">
        <v>16141</v>
      </c>
      <c r="U19" s="182">
        <v>18625</v>
      </c>
      <c r="V19" s="182">
        <v>91138</v>
      </c>
      <c r="W19" s="182">
        <v>20450</v>
      </c>
      <c r="X19" s="182">
        <v>19766</v>
      </c>
      <c r="Y19" s="182">
        <v>20490</v>
      </c>
      <c r="Z19" s="182">
        <v>104416</v>
      </c>
      <c r="AA19" s="182">
        <v>40713</v>
      </c>
    </row>
    <row r="20" spans="2:27" ht="24" customHeight="1" x14ac:dyDescent="0.25">
      <c r="B20" s="42" t="s">
        <v>179</v>
      </c>
      <c r="C20" s="181">
        <v>466584</v>
      </c>
      <c r="D20" s="181">
        <v>409378</v>
      </c>
      <c r="E20" s="181">
        <v>1390939</v>
      </c>
      <c r="F20" s="181">
        <v>1182494</v>
      </c>
      <c r="H20" s="181">
        <v>456909</v>
      </c>
      <c r="I20" s="181">
        <v>467446</v>
      </c>
      <c r="J20" s="181">
        <v>1706166</v>
      </c>
      <c r="K20" s="181">
        <v>409376</v>
      </c>
      <c r="L20" s="181">
        <v>393367</v>
      </c>
      <c r="M20" s="181">
        <v>379749</v>
      </c>
      <c r="N20" s="181">
        <v>1449954</v>
      </c>
      <c r="O20" s="181">
        <v>354472</v>
      </c>
      <c r="P20" s="181">
        <v>344641</v>
      </c>
      <c r="Q20" s="181">
        <v>342434</v>
      </c>
      <c r="R20" s="181">
        <v>1264788</v>
      </c>
      <c r="S20" s="181">
        <v>302775</v>
      </c>
      <c r="T20" s="181">
        <v>302609</v>
      </c>
      <c r="U20" s="181">
        <v>299081</v>
      </c>
      <c r="V20" s="181">
        <v>1238550</v>
      </c>
      <c r="W20" s="181">
        <v>307976</v>
      </c>
      <c r="X20" s="181">
        <v>302241</v>
      </c>
      <c r="Y20" s="181">
        <v>283728</v>
      </c>
      <c r="Z20" s="181">
        <v>1087409</v>
      </c>
      <c r="AA20" s="181">
        <v>262489</v>
      </c>
    </row>
    <row r="21" spans="2:27" ht="24" customHeight="1" x14ac:dyDescent="0.25">
      <c r="B21" s="90" t="s">
        <v>180</v>
      </c>
      <c r="C21" s="182">
        <v>316693</v>
      </c>
      <c r="D21" s="182">
        <v>297607</v>
      </c>
      <c r="E21" s="182">
        <v>922622</v>
      </c>
      <c r="F21" s="182">
        <v>869536</v>
      </c>
      <c r="H21" s="182">
        <v>303263</v>
      </c>
      <c r="I21" s="182">
        <v>302666</v>
      </c>
      <c r="J21" s="182">
        <v>1182084</v>
      </c>
      <c r="K21" s="182">
        <v>297607</v>
      </c>
      <c r="L21" s="182">
        <v>288020</v>
      </c>
      <c r="M21" s="182">
        <v>283909</v>
      </c>
      <c r="N21" s="182">
        <v>1049109</v>
      </c>
      <c r="O21" s="182">
        <v>286400</v>
      </c>
      <c r="P21" s="182">
        <v>241733</v>
      </c>
      <c r="Q21" s="182">
        <v>238431</v>
      </c>
      <c r="R21" s="182">
        <v>989053</v>
      </c>
      <c r="S21" s="182">
        <v>245089</v>
      </c>
      <c r="T21" s="182">
        <v>245697</v>
      </c>
      <c r="U21" s="182">
        <v>242752</v>
      </c>
      <c r="V21" s="182">
        <v>958234</v>
      </c>
      <c r="W21" s="182">
        <v>244023</v>
      </c>
      <c r="X21" s="182">
        <v>248403</v>
      </c>
      <c r="Y21" s="182">
        <v>230896</v>
      </c>
      <c r="Z21" s="182">
        <v>834593</v>
      </c>
      <c r="AA21" s="182">
        <v>207804</v>
      </c>
    </row>
    <row r="22" spans="2:27" ht="24" customHeight="1" x14ac:dyDescent="0.25">
      <c r="B22" s="42" t="s">
        <v>181</v>
      </c>
      <c r="C22" s="181">
        <v>99522</v>
      </c>
      <c r="D22" s="181">
        <v>86428</v>
      </c>
      <c r="E22" s="181">
        <v>345561</v>
      </c>
      <c r="F22" s="181">
        <v>274917</v>
      </c>
      <c r="H22" s="181">
        <v>132503</v>
      </c>
      <c r="I22" s="181">
        <v>113536</v>
      </c>
      <c r="J22" s="181">
        <v>400856</v>
      </c>
      <c r="K22" s="181">
        <v>86428</v>
      </c>
      <c r="L22" s="181">
        <v>1420370</v>
      </c>
      <c r="M22" s="181">
        <v>120265</v>
      </c>
      <c r="N22" s="181">
        <v>230822</v>
      </c>
      <c r="O22" s="181">
        <v>38822</v>
      </c>
      <c r="P22" s="181">
        <v>70160</v>
      </c>
      <c r="Q22" s="181">
        <v>-18949</v>
      </c>
      <c r="R22" s="181">
        <v>276581</v>
      </c>
      <c r="S22" s="181">
        <v>55223</v>
      </c>
      <c r="T22" s="181">
        <v>82253</v>
      </c>
      <c r="U22" s="181">
        <v>59376</v>
      </c>
      <c r="V22" s="181">
        <v>2163373</v>
      </c>
      <c r="W22" s="181">
        <v>1195660</v>
      </c>
      <c r="X22" s="181">
        <v>821746</v>
      </c>
      <c r="Y22" s="181">
        <v>29655</v>
      </c>
      <c r="Z22" s="181">
        <v>202352</v>
      </c>
      <c r="AA22" s="181">
        <v>72567</v>
      </c>
    </row>
    <row r="23" spans="2:27" ht="24" customHeight="1" x14ac:dyDescent="0.25">
      <c r="B23" s="90" t="s">
        <v>182</v>
      </c>
      <c r="C23" s="182">
        <v>-45791</v>
      </c>
      <c r="D23" s="182">
        <v>37182</v>
      </c>
      <c r="E23" s="182" t="s">
        <v>72</v>
      </c>
      <c r="F23" s="182">
        <v>37182</v>
      </c>
      <c r="H23" s="182">
        <v>-335</v>
      </c>
      <c r="I23" s="182">
        <v>46126</v>
      </c>
      <c r="J23" s="182"/>
      <c r="K23" s="182">
        <v>37182</v>
      </c>
      <c r="L23" s="182" t="s">
        <v>72</v>
      </c>
      <c r="M23" s="182" t="s">
        <v>72</v>
      </c>
      <c r="N23" s="182"/>
      <c r="O23" s="182" t="s">
        <v>72</v>
      </c>
      <c r="P23" s="182" t="s">
        <v>72</v>
      </c>
      <c r="Q23" s="182" t="s">
        <v>72</v>
      </c>
      <c r="R23" s="182" t="s">
        <v>72</v>
      </c>
      <c r="S23" s="182" t="s">
        <v>72</v>
      </c>
      <c r="T23" s="182" t="s">
        <v>72</v>
      </c>
      <c r="U23" s="182" t="s">
        <v>72</v>
      </c>
      <c r="V23" s="182" t="s">
        <v>72</v>
      </c>
      <c r="W23" s="182" t="s">
        <v>72</v>
      </c>
      <c r="X23" s="182" t="s">
        <v>72</v>
      </c>
      <c r="Y23" s="182" t="s">
        <v>72</v>
      </c>
      <c r="Z23" s="182" t="s">
        <v>72</v>
      </c>
      <c r="AA23" s="182" t="s">
        <v>72</v>
      </c>
    </row>
    <row r="24" spans="2:27" ht="24" customHeight="1" x14ac:dyDescent="0.25">
      <c r="B24" s="42" t="s">
        <v>183</v>
      </c>
      <c r="C24" s="181">
        <v>43160</v>
      </c>
      <c r="D24" s="181">
        <v>-84852</v>
      </c>
      <c r="E24" s="181">
        <v>72352</v>
      </c>
      <c r="F24" s="181">
        <v>48606</v>
      </c>
      <c r="H24" s="181">
        <v>21266</v>
      </c>
      <c r="I24" s="181">
        <v>7926</v>
      </c>
      <c r="J24" s="181">
        <v>108731</v>
      </c>
      <c r="K24" s="181">
        <v>-84852</v>
      </c>
      <c r="L24" s="181">
        <v>90366</v>
      </c>
      <c r="M24" s="181">
        <v>43092</v>
      </c>
      <c r="N24" s="181">
        <v>143856</v>
      </c>
      <c r="O24" s="181">
        <v>37295</v>
      </c>
      <c r="P24" s="181">
        <v>-985</v>
      </c>
      <c r="Q24" s="181">
        <v>43153</v>
      </c>
      <c r="R24" s="181">
        <v>146705</v>
      </c>
      <c r="S24" s="181">
        <v>-156829</v>
      </c>
      <c r="T24" s="181">
        <v>115360</v>
      </c>
      <c r="U24" s="181">
        <v>99740</v>
      </c>
      <c r="V24" s="181">
        <v>237733</v>
      </c>
      <c r="W24" s="181">
        <v>101383</v>
      </c>
      <c r="X24" s="181">
        <v>47627</v>
      </c>
      <c r="Y24" s="181">
        <v>79351</v>
      </c>
      <c r="Z24" s="181">
        <v>264416</v>
      </c>
      <c r="AA24" s="181">
        <v>62232</v>
      </c>
    </row>
    <row r="25" spans="2:27" ht="27.75" customHeight="1" x14ac:dyDescent="0.25">
      <c r="B25" s="90" t="s">
        <v>186</v>
      </c>
      <c r="C25" s="182" t="s">
        <v>72</v>
      </c>
      <c r="D25" s="182">
        <v>-504</v>
      </c>
      <c r="E25" s="182" t="s">
        <v>72</v>
      </c>
      <c r="F25" s="182">
        <v>-53860</v>
      </c>
      <c r="H25" s="182" t="s">
        <v>72</v>
      </c>
      <c r="I25" s="182" t="s">
        <v>72</v>
      </c>
      <c r="J25" s="182">
        <v>-53860</v>
      </c>
      <c r="K25" s="182">
        <v>-504</v>
      </c>
      <c r="L25" s="182" t="s">
        <v>72</v>
      </c>
      <c r="M25" s="182"/>
      <c r="N25" s="182"/>
      <c r="O25" s="182" t="s">
        <v>72</v>
      </c>
      <c r="P25" s="182" t="s">
        <v>72</v>
      </c>
      <c r="Q25" s="182" t="s">
        <v>72</v>
      </c>
      <c r="R25" s="182" t="s">
        <v>72</v>
      </c>
      <c r="S25" s="182" t="s">
        <v>72</v>
      </c>
      <c r="T25" s="182" t="s">
        <v>72</v>
      </c>
      <c r="U25" s="182" t="s">
        <v>72</v>
      </c>
      <c r="V25" s="182" t="s">
        <v>72</v>
      </c>
      <c r="W25" s="182" t="s">
        <v>72</v>
      </c>
      <c r="X25" s="182" t="s">
        <v>72</v>
      </c>
      <c r="Y25" s="182" t="s">
        <v>72</v>
      </c>
      <c r="Z25" s="182" t="s">
        <v>72</v>
      </c>
      <c r="AA25" s="182" t="s">
        <v>72</v>
      </c>
    </row>
    <row r="26" spans="2:27" ht="24" customHeight="1" x14ac:dyDescent="0.25">
      <c r="B26" s="42" t="s">
        <v>184</v>
      </c>
      <c r="C26" s="181" t="s">
        <v>72</v>
      </c>
      <c r="D26" s="181" t="s">
        <v>72</v>
      </c>
      <c r="E26" s="181" t="s">
        <v>72</v>
      </c>
      <c r="F26" s="181">
        <v>171770</v>
      </c>
      <c r="H26" s="181" t="s">
        <v>72</v>
      </c>
      <c r="I26" s="181" t="s">
        <v>72</v>
      </c>
      <c r="J26" s="181">
        <v>171770</v>
      </c>
      <c r="K26" s="181" t="s">
        <v>72</v>
      </c>
      <c r="L26" s="181">
        <v>171774</v>
      </c>
      <c r="M26" s="181" t="s">
        <v>72</v>
      </c>
      <c r="N26" s="181"/>
      <c r="O26" s="181" t="s">
        <v>72</v>
      </c>
      <c r="P26" s="181" t="s">
        <v>72</v>
      </c>
      <c r="Q26" s="181" t="s">
        <v>72</v>
      </c>
      <c r="R26" s="181" t="s">
        <v>72</v>
      </c>
      <c r="S26" s="181" t="s">
        <v>72</v>
      </c>
      <c r="T26" s="181" t="s">
        <v>72</v>
      </c>
      <c r="U26" s="181" t="s">
        <v>72</v>
      </c>
      <c r="V26" s="181" t="s">
        <v>72</v>
      </c>
      <c r="W26" s="181" t="s">
        <v>72</v>
      </c>
      <c r="X26" s="181" t="s">
        <v>72</v>
      </c>
      <c r="Y26" s="181" t="s">
        <v>72</v>
      </c>
      <c r="Z26" s="181" t="s">
        <v>72</v>
      </c>
      <c r="AA26" s="181" t="s">
        <v>72</v>
      </c>
    </row>
    <row r="27" spans="2:27" ht="24" customHeight="1" x14ac:dyDescent="0.25">
      <c r="B27" s="90" t="s">
        <v>185</v>
      </c>
      <c r="C27" s="182" t="s">
        <v>72</v>
      </c>
      <c r="D27" s="182" t="s">
        <v>72</v>
      </c>
      <c r="E27" s="182">
        <v>-30487</v>
      </c>
      <c r="F27" s="182">
        <v>-6644</v>
      </c>
      <c r="H27" s="182" t="s">
        <v>72</v>
      </c>
      <c r="I27" s="182">
        <v>-30487</v>
      </c>
      <c r="J27" s="182"/>
      <c r="K27" s="182" t="s">
        <v>72</v>
      </c>
      <c r="L27" s="182">
        <v>-6644</v>
      </c>
      <c r="M27" s="182" t="s">
        <v>72</v>
      </c>
      <c r="N27" s="182"/>
      <c r="O27" s="182" t="s">
        <v>72</v>
      </c>
      <c r="P27" s="182" t="s">
        <v>72</v>
      </c>
      <c r="Q27" s="182" t="s">
        <v>72</v>
      </c>
      <c r="R27" s="182" t="s">
        <v>72</v>
      </c>
      <c r="S27" s="182" t="s">
        <v>72</v>
      </c>
      <c r="T27" s="182" t="s">
        <v>72</v>
      </c>
      <c r="U27" s="182" t="s">
        <v>72</v>
      </c>
      <c r="V27" s="182" t="s">
        <v>72</v>
      </c>
      <c r="W27" s="182" t="s">
        <v>72</v>
      </c>
      <c r="X27" s="182" t="s">
        <v>72</v>
      </c>
      <c r="Y27" s="182" t="s">
        <v>72</v>
      </c>
      <c r="Z27" s="182" t="s">
        <v>72</v>
      </c>
      <c r="AA27" s="182" t="s">
        <v>72</v>
      </c>
    </row>
    <row r="28" spans="2:27" ht="25.5" customHeight="1" x14ac:dyDescent="0.25">
      <c r="B28" s="42" t="s">
        <v>187</v>
      </c>
      <c r="C28" s="181">
        <v>110341</v>
      </c>
      <c r="D28" s="181">
        <v>68212</v>
      </c>
      <c r="E28" s="181">
        <v>318925</v>
      </c>
      <c r="F28" s="181">
        <v>165051</v>
      </c>
      <c r="H28" s="181">
        <v>143051</v>
      </c>
      <c r="I28" s="181">
        <v>65533</v>
      </c>
      <c r="J28" s="181">
        <v>393015</v>
      </c>
      <c r="K28" s="181">
        <v>68214</v>
      </c>
      <c r="L28" s="181">
        <v>65888</v>
      </c>
      <c r="M28" s="181">
        <v>30551</v>
      </c>
      <c r="N28" s="181">
        <v>393425</v>
      </c>
      <c r="O28" s="181">
        <v>71766</v>
      </c>
      <c r="P28" s="181">
        <v>77580</v>
      </c>
      <c r="Q28" s="181">
        <v>77000</v>
      </c>
      <c r="R28" s="181">
        <v>295635</v>
      </c>
      <c r="S28" s="181">
        <v>67953</v>
      </c>
      <c r="T28" s="181">
        <v>72673</v>
      </c>
      <c r="U28" s="181">
        <v>54005</v>
      </c>
      <c r="V28" s="181">
        <v>495357</v>
      </c>
      <c r="W28" s="181">
        <v>94741</v>
      </c>
      <c r="X28" s="181">
        <v>41922</v>
      </c>
      <c r="Y28" s="181">
        <v>51932</v>
      </c>
      <c r="Z28" s="181">
        <v>403601</v>
      </c>
      <c r="AA28" s="181">
        <v>111533</v>
      </c>
    </row>
    <row r="29" spans="2:27" ht="15.75" thickBot="1" x14ac:dyDescent="0.3">
      <c r="B29" s="179" t="s">
        <v>188</v>
      </c>
      <c r="C29" s="183">
        <f>SUM(C12:C28)</f>
        <v>7803049</v>
      </c>
      <c r="D29" s="183">
        <f>SUM(D12:D28)</f>
        <v>7977811</v>
      </c>
      <c r="E29" s="183">
        <f>SUM(E12:E28)</f>
        <v>22056849</v>
      </c>
      <c r="F29" s="183">
        <f>SUM(F12:F28)</f>
        <v>21455851</v>
      </c>
      <c r="H29" s="183">
        <v>7313127</v>
      </c>
      <c r="I29" s="183">
        <v>6940673</v>
      </c>
      <c r="J29" s="183">
        <v>29675026</v>
      </c>
      <c r="K29" s="183">
        <v>7977811</v>
      </c>
      <c r="L29" s="183">
        <v>8484174</v>
      </c>
      <c r="M29" s="183">
        <v>6398972</v>
      </c>
      <c r="N29" s="183">
        <v>28236343</v>
      </c>
      <c r="O29" s="183">
        <v>8307517</v>
      </c>
      <c r="P29" s="183">
        <v>6159165</v>
      </c>
      <c r="Q29" s="183">
        <v>5736896</v>
      </c>
      <c r="R29" s="183">
        <v>21431871</v>
      </c>
      <c r="S29" s="183">
        <v>5152922</v>
      </c>
      <c r="T29" s="183">
        <v>4917140</v>
      </c>
      <c r="U29" s="183">
        <v>5018133</v>
      </c>
      <c r="V29" s="183">
        <v>22475253</v>
      </c>
      <c r="W29" s="183">
        <v>6486375</v>
      </c>
      <c r="X29" s="183">
        <v>5489685</v>
      </c>
      <c r="Y29" s="183">
        <v>4750116</v>
      </c>
      <c r="Z29" s="183">
        <v>19420227</v>
      </c>
      <c r="AA29" s="183">
        <v>5522298</v>
      </c>
    </row>
    <row r="30" spans="2:27" ht="15.75" thickTop="1" x14ac:dyDescent="0.25">
      <c r="C30" s="153"/>
      <c r="D30" s="153"/>
      <c r="E30" s="153"/>
      <c r="F30" s="153"/>
      <c r="H30" s="153"/>
      <c r="I30" s="153"/>
      <c r="J30" s="153"/>
      <c r="K30" s="153"/>
      <c r="L30" s="143"/>
    </row>
    <row r="31" spans="2:27" x14ac:dyDescent="0.25">
      <c r="C31" s="153">
        <f>SUM(C12:C28)-C29</f>
        <v>0</v>
      </c>
      <c r="D31" s="153">
        <f t="shared" ref="D31:F31" si="0">SUM(D12:D28)-D29</f>
        <v>0</v>
      </c>
      <c r="E31" s="153">
        <f t="shared" si="0"/>
        <v>0</v>
      </c>
      <c r="F31" s="153">
        <f t="shared" si="0"/>
        <v>0</v>
      </c>
      <c r="H31" s="153">
        <f>SUM(H12:H28)-H29</f>
        <v>0</v>
      </c>
      <c r="I31" s="153">
        <f t="shared" ref="I31:AA31" si="1">SUM(I12:I28)-I29</f>
        <v>0</v>
      </c>
      <c r="J31" s="153">
        <f t="shared" si="1"/>
        <v>0</v>
      </c>
      <c r="K31" s="153">
        <f t="shared" si="1"/>
        <v>0</v>
      </c>
      <c r="L31" s="153">
        <f t="shared" si="1"/>
        <v>0</v>
      </c>
      <c r="M31" s="153">
        <f t="shared" si="1"/>
        <v>0</v>
      </c>
      <c r="N31" s="153">
        <f t="shared" si="1"/>
        <v>0</v>
      </c>
      <c r="O31" s="153">
        <f t="shared" si="1"/>
        <v>0</v>
      </c>
      <c r="P31" s="153">
        <f t="shared" si="1"/>
        <v>0</v>
      </c>
      <c r="Q31" s="153">
        <f t="shared" si="1"/>
        <v>0</v>
      </c>
      <c r="R31" s="153">
        <f t="shared" si="1"/>
        <v>0</v>
      </c>
      <c r="S31" s="153">
        <f t="shared" si="1"/>
        <v>0</v>
      </c>
      <c r="T31" s="153">
        <f t="shared" si="1"/>
        <v>0</v>
      </c>
      <c r="U31" s="153">
        <f t="shared" si="1"/>
        <v>0</v>
      </c>
      <c r="V31" s="153">
        <f t="shared" si="1"/>
        <v>0</v>
      </c>
      <c r="W31" s="153">
        <f t="shared" si="1"/>
        <v>0</v>
      </c>
      <c r="X31" s="153">
        <f t="shared" si="1"/>
        <v>0</v>
      </c>
      <c r="Y31" s="153">
        <f t="shared" si="1"/>
        <v>0</v>
      </c>
      <c r="Z31" s="153">
        <f t="shared" si="1"/>
        <v>0</v>
      </c>
      <c r="AA31" s="153">
        <f t="shared" si="1"/>
        <v>0</v>
      </c>
    </row>
    <row r="32" spans="2:27" x14ac:dyDescent="0.25">
      <c r="C32" s="153">
        <f>DRE!C19+DRE!C27+C29</f>
        <v>0</v>
      </c>
      <c r="D32" s="153">
        <f>DRE!D19+DRE!D27+D29</f>
        <v>0</v>
      </c>
      <c r="E32" s="153">
        <f>DRE!E19+DRE!E27+E29</f>
        <v>0</v>
      </c>
      <c r="F32" s="153">
        <f>DRE!F19+DRE!F27+F29</f>
        <v>0</v>
      </c>
      <c r="H32" s="153">
        <f>DRE!H19+DRE!H27+H29</f>
        <v>0</v>
      </c>
      <c r="I32" s="153">
        <f>DRE!I19+DRE!I27+I29</f>
        <v>0</v>
      </c>
      <c r="J32" s="153">
        <f>DRE!J19+DRE!J27+J29</f>
        <v>0</v>
      </c>
      <c r="K32" s="153">
        <f>DRE!K19+DRE!K27+K29</f>
        <v>0</v>
      </c>
      <c r="L32" s="153">
        <f>DRE!L19+DRE!L27+L29</f>
        <v>0</v>
      </c>
      <c r="M32" s="153">
        <f>DRE!M19+DRE!M27+M29</f>
        <v>0</v>
      </c>
      <c r="N32" s="153">
        <f>DRE!N19+DRE!N27+N29</f>
        <v>0</v>
      </c>
      <c r="O32" s="153">
        <f>DRE!O19+DRE!O27+O29</f>
        <v>0</v>
      </c>
      <c r="P32" s="153">
        <f>DRE!P19+DRE!P27+P29</f>
        <v>0</v>
      </c>
      <c r="Q32" s="153">
        <f>DRE!Q19+DRE!Q27+Q29</f>
        <v>0</v>
      </c>
      <c r="R32" s="153">
        <f>DRE!R19+DRE!R27+R29</f>
        <v>0</v>
      </c>
      <c r="S32" s="153">
        <f>DRE!S19+DRE!S27+S29</f>
        <v>0</v>
      </c>
      <c r="T32" s="153">
        <f>DRE!T19+DRE!T27+T29</f>
        <v>0</v>
      </c>
      <c r="U32" s="153">
        <f>DRE!U19+DRE!U27+U29</f>
        <v>0</v>
      </c>
      <c r="V32" s="153">
        <f>DRE!V19+DRE!V27+V29</f>
        <v>0</v>
      </c>
      <c r="W32" s="153">
        <f>DRE!W19+DRE!W27+W29</f>
        <v>0</v>
      </c>
      <c r="X32" s="153">
        <f>DRE!X19+DRE!X27+X29</f>
        <v>0</v>
      </c>
      <c r="Y32" s="153">
        <f>DRE!Y19+DRE!Y27+Y29</f>
        <v>0</v>
      </c>
      <c r="Z32" s="153">
        <f>DRE!Z19+DRE!Z27+Z29</f>
        <v>0</v>
      </c>
      <c r="AA32" s="153">
        <f>DRE!AA19+DRE!AA27+AA29</f>
        <v>0</v>
      </c>
    </row>
    <row r="33" spans="3:9" x14ac:dyDescent="0.25">
      <c r="C33" s="23"/>
      <c r="D33" s="23"/>
      <c r="E33" s="23"/>
      <c r="F33" s="23"/>
      <c r="H33" s="23"/>
      <c r="I33" s="23"/>
    </row>
    <row r="34" spans="3:9" x14ac:dyDescent="0.25">
      <c r="C34" s="23"/>
      <c r="D34" s="23"/>
      <c r="E34" s="23"/>
      <c r="F34" s="23"/>
      <c r="H34" s="23"/>
      <c r="I34" s="23"/>
    </row>
    <row r="35" spans="3:9" x14ac:dyDescent="0.25">
      <c r="C35" s="23"/>
      <c r="D35" s="23"/>
      <c r="E35" s="23"/>
      <c r="F35" s="23"/>
      <c r="H35" s="23"/>
      <c r="I35" s="23"/>
    </row>
    <row r="36" spans="3:9" x14ac:dyDescent="0.25">
      <c r="C36" s="23"/>
      <c r="D36" s="23"/>
      <c r="E36" s="23"/>
      <c r="F36" s="23"/>
      <c r="H36" s="23"/>
      <c r="I36" s="23"/>
    </row>
    <row r="37" spans="3:9" x14ac:dyDescent="0.25">
      <c r="C37" s="23"/>
      <c r="D37" s="23"/>
      <c r="E37" s="23"/>
      <c r="F37" s="23"/>
      <c r="H37" s="23"/>
      <c r="I37" s="23"/>
    </row>
    <row r="38" spans="3:9" x14ac:dyDescent="0.25">
      <c r="C38" s="23"/>
      <c r="D38" s="23"/>
      <c r="E38" s="23"/>
      <c r="F38" s="23"/>
      <c r="H38" s="23"/>
      <c r="I38" s="23"/>
    </row>
    <row r="39" spans="3:9" x14ac:dyDescent="0.25">
      <c r="C39" s="23"/>
      <c r="D39" s="23"/>
      <c r="E39" s="23"/>
      <c r="F39" s="23"/>
      <c r="H39" s="23"/>
      <c r="I39" s="23"/>
    </row>
    <row r="40" spans="3:9" x14ac:dyDescent="0.25">
      <c r="C40" s="23"/>
      <c r="D40" s="23"/>
      <c r="E40" s="23"/>
      <c r="F40" s="23"/>
      <c r="H40" s="23"/>
      <c r="I40" s="23"/>
    </row>
    <row r="41" spans="3:9" x14ac:dyDescent="0.25">
      <c r="C41" s="23"/>
      <c r="D41" s="23"/>
      <c r="E41" s="23"/>
      <c r="F41" s="23"/>
      <c r="H41" s="23"/>
      <c r="I41" s="23"/>
    </row>
    <row r="42" spans="3:9" x14ac:dyDescent="0.25">
      <c r="C42" s="23"/>
      <c r="D42" s="23"/>
      <c r="E42" s="23"/>
      <c r="F42" s="23"/>
      <c r="H42" s="23"/>
      <c r="I42" s="23"/>
    </row>
    <row r="43" spans="3:9" x14ac:dyDescent="0.25">
      <c r="C43" s="23"/>
      <c r="D43" s="23"/>
      <c r="E43" s="23"/>
      <c r="F43" s="23"/>
      <c r="H43" s="23"/>
      <c r="I43" s="23"/>
    </row>
  </sheetData>
  <mergeCells count="4">
    <mergeCell ref="B10:B11"/>
    <mergeCell ref="C10:D10"/>
    <mergeCell ref="E10:F10"/>
    <mergeCell ref="H10:AA10"/>
  </mergeCells>
  <conditionalFormatting sqref="C30:F30 H30:K30">
    <cfRule type="cellIs" dxfId="76" priority="5" operator="notEqual">
      <formula>0</formula>
    </cfRule>
  </conditionalFormatting>
  <conditionalFormatting sqref="C31:C32">
    <cfRule type="cellIs" dxfId="75" priority="4" operator="notEqual">
      <formula>0</formula>
    </cfRule>
  </conditionalFormatting>
  <conditionalFormatting sqref="D31:F32">
    <cfRule type="cellIs" dxfId="74" priority="3" operator="notEqual">
      <formula>0</formula>
    </cfRule>
  </conditionalFormatting>
  <conditionalFormatting sqref="H31:AA32">
    <cfRule type="cellIs" dxfId="73" priority="2" operator="notEqual">
      <formula>0</formula>
    </cfRule>
  </conditionalFormatting>
  <conditionalFormatting sqref="AA31:AA32">
    <cfRule type="cellIs" dxfId="72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1"/>
  <dimension ref="B5:AA40"/>
  <sheetViews>
    <sheetView showGridLines="0" showRowColHeaders="0" workbookViewId="0">
      <selection activeCell="J4" sqref="J4"/>
    </sheetView>
  </sheetViews>
  <sheetFormatPr defaultColWidth="8.7109375" defaultRowHeight="15" customHeight="1" x14ac:dyDescent="0.25"/>
  <cols>
    <col min="1" max="1" width="9.85546875" customWidth="1"/>
    <col min="2" max="2" width="52.7109375" customWidth="1"/>
    <col min="3" max="6" width="10.28515625" bestFit="1" customWidth="1"/>
    <col min="7" max="7" width="9.85546875" customWidth="1"/>
    <col min="8" max="19" width="10.28515625" bestFit="1" customWidth="1"/>
    <col min="20" max="21" width="9.140625" bestFit="1" customWidth="1"/>
    <col min="22" max="23" width="10.28515625" bestFit="1" customWidth="1"/>
    <col min="24" max="25" width="9.140625" bestFit="1" customWidth="1"/>
    <col min="26" max="27" width="10.28515625" bestFit="1" customWidth="1"/>
  </cols>
  <sheetData>
    <row r="5" spans="2:27" ht="15" customHeight="1" x14ac:dyDescent="0.25">
      <c r="B5" s="175"/>
      <c r="C5" s="175"/>
      <c r="D5" s="175"/>
      <c r="E5" s="175"/>
      <c r="F5" s="175"/>
      <c r="G5" s="175"/>
      <c r="H5" s="175"/>
      <c r="I5" s="14"/>
      <c r="J5" s="14"/>
      <c r="K5" s="14"/>
    </row>
    <row r="6" spans="2:27" ht="1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27" ht="18.75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27" ht="21" customHeight="1" x14ac:dyDescent="0.25">
      <c r="C8" s="2"/>
      <c r="D8" s="2"/>
      <c r="E8" s="2"/>
      <c r="F8" s="2"/>
      <c r="G8" s="2"/>
      <c r="H8" s="2"/>
    </row>
    <row r="9" spans="2:27" ht="21" customHeight="1" x14ac:dyDescent="0.25">
      <c r="C9" s="2"/>
      <c r="D9" s="2"/>
      <c r="E9" s="2"/>
      <c r="F9" s="2"/>
      <c r="G9" s="2"/>
      <c r="H9" s="2"/>
    </row>
    <row r="10" spans="2:27" ht="17.25" customHeight="1" x14ac:dyDescent="0.25">
      <c r="B10" s="17" t="s">
        <v>96</v>
      </c>
      <c r="C10" s="2"/>
      <c r="D10" s="2"/>
      <c r="E10" s="2"/>
      <c r="F10" s="2"/>
      <c r="G10" s="2"/>
      <c r="H10" s="2"/>
    </row>
    <row r="11" spans="2:27" ht="21" customHeight="1" x14ac:dyDescent="0.25">
      <c r="B11" s="404"/>
      <c r="C11" s="396" t="s">
        <v>143</v>
      </c>
      <c r="D11" s="396"/>
      <c r="E11" s="396" t="s">
        <v>144</v>
      </c>
      <c r="F11" s="396"/>
      <c r="G11" s="36"/>
      <c r="H11" s="406" t="s">
        <v>587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</row>
    <row r="12" spans="2:27" ht="21" customHeight="1" x14ac:dyDescent="0.25">
      <c r="B12" s="404"/>
      <c r="C12" s="216" t="s">
        <v>97</v>
      </c>
      <c r="D12" s="216" t="s">
        <v>98</v>
      </c>
      <c r="E12" s="216" t="s">
        <v>145</v>
      </c>
      <c r="F12" s="216" t="s">
        <v>146</v>
      </c>
      <c r="G12" s="36"/>
      <c r="H12" s="83" t="s">
        <v>100</v>
      </c>
      <c r="I12" s="83" t="s">
        <v>101</v>
      </c>
      <c r="J12" s="83">
        <v>2022</v>
      </c>
      <c r="K12" s="83" t="s">
        <v>98</v>
      </c>
      <c r="L12" s="83" t="s">
        <v>102</v>
      </c>
      <c r="M12" s="83" t="s">
        <v>103</v>
      </c>
      <c r="N12" s="83">
        <v>2021</v>
      </c>
      <c r="O12" s="83" t="s">
        <v>104</v>
      </c>
      <c r="P12" s="83" t="s">
        <v>105</v>
      </c>
      <c r="Q12" s="83" t="s">
        <v>106</v>
      </c>
      <c r="R12" s="83">
        <v>2020</v>
      </c>
      <c r="S12" s="83" t="s">
        <v>107</v>
      </c>
      <c r="T12" s="83" t="s">
        <v>108</v>
      </c>
      <c r="U12" s="83" t="s">
        <v>109</v>
      </c>
      <c r="V12" s="83">
        <v>2019</v>
      </c>
      <c r="W12" s="83" t="s">
        <v>110</v>
      </c>
      <c r="X12" s="83" t="s">
        <v>111</v>
      </c>
      <c r="Y12" s="83" t="s">
        <v>112</v>
      </c>
      <c r="Z12" s="83">
        <v>2018</v>
      </c>
      <c r="AA12" s="216" t="s">
        <v>113</v>
      </c>
    </row>
    <row r="13" spans="2:27" ht="24" customHeight="1" x14ac:dyDescent="0.25">
      <c r="B13" s="68" t="s">
        <v>189</v>
      </c>
      <c r="C13" s="184">
        <v>323440</v>
      </c>
      <c r="D13" s="215">
        <v>425463</v>
      </c>
      <c r="E13" s="215">
        <v>896326</v>
      </c>
      <c r="F13" s="215">
        <v>1229374</v>
      </c>
      <c r="G13" s="36"/>
      <c r="H13" s="181">
        <v>310711</v>
      </c>
      <c r="I13" s="181">
        <v>262175</v>
      </c>
      <c r="J13" s="181">
        <v>1644066</v>
      </c>
      <c r="K13" s="181">
        <v>425463</v>
      </c>
      <c r="L13" s="181">
        <v>409856</v>
      </c>
      <c r="M13" s="181">
        <v>394055</v>
      </c>
      <c r="N13" s="181">
        <v>1945788</v>
      </c>
      <c r="O13" s="181">
        <v>479619</v>
      </c>
      <c r="P13" s="181">
        <v>480103</v>
      </c>
      <c r="Q13" s="181">
        <v>487525</v>
      </c>
      <c r="R13" s="181">
        <v>1990221</v>
      </c>
      <c r="S13" s="181">
        <v>531183</v>
      </c>
      <c r="T13" s="181">
        <v>524601</v>
      </c>
      <c r="U13" s="181">
        <v>427812</v>
      </c>
      <c r="V13" s="181">
        <v>1429355</v>
      </c>
      <c r="W13" s="181">
        <v>372296</v>
      </c>
      <c r="X13" s="181">
        <v>361021</v>
      </c>
      <c r="Y13" s="181">
        <v>333156</v>
      </c>
      <c r="Z13" s="181">
        <v>1350891</v>
      </c>
      <c r="AA13" s="181">
        <v>374255</v>
      </c>
    </row>
    <row r="14" spans="2:27" ht="24" customHeight="1" x14ac:dyDescent="0.25">
      <c r="B14" s="68" t="s">
        <v>190</v>
      </c>
      <c r="C14" s="184">
        <v>219039</v>
      </c>
      <c r="D14" s="215">
        <v>241655</v>
      </c>
      <c r="E14" s="215">
        <v>673979</v>
      </c>
      <c r="F14" s="215">
        <v>677844</v>
      </c>
      <c r="G14" s="36"/>
      <c r="H14" s="182">
        <v>228692</v>
      </c>
      <c r="I14" s="182">
        <v>226248</v>
      </c>
      <c r="J14" s="182">
        <v>924520</v>
      </c>
      <c r="K14" s="182">
        <v>241655</v>
      </c>
      <c r="L14" s="182">
        <v>221471</v>
      </c>
      <c r="M14" s="182">
        <v>214718</v>
      </c>
      <c r="N14" s="182">
        <v>831884</v>
      </c>
      <c r="O14" s="182">
        <v>215325</v>
      </c>
      <c r="P14" s="182">
        <v>199451</v>
      </c>
      <c r="Q14" s="182">
        <v>202065</v>
      </c>
      <c r="R14" s="182">
        <v>780025</v>
      </c>
      <c r="S14" s="182">
        <v>197520</v>
      </c>
      <c r="T14" s="182">
        <v>189617</v>
      </c>
      <c r="U14" s="182">
        <v>189833</v>
      </c>
      <c r="V14" s="182">
        <v>714957</v>
      </c>
      <c r="W14" s="182">
        <v>163052</v>
      </c>
      <c r="X14" s="182">
        <v>185427</v>
      </c>
      <c r="Y14" s="182">
        <v>178931</v>
      </c>
      <c r="Z14" s="182">
        <v>679153</v>
      </c>
      <c r="AA14" s="182">
        <v>189251</v>
      </c>
    </row>
    <row r="15" spans="2:27" ht="24" customHeight="1" x14ac:dyDescent="0.25">
      <c r="B15" s="68" t="s">
        <v>191</v>
      </c>
      <c r="C15" s="184">
        <v>92000</v>
      </c>
      <c r="D15" s="215">
        <v>89298</v>
      </c>
      <c r="E15" s="215">
        <v>271835</v>
      </c>
      <c r="F15" s="215">
        <v>267894</v>
      </c>
      <c r="G15" s="36"/>
      <c r="H15" s="181">
        <v>89918</v>
      </c>
      <c r="I15" s="181">
        <v>89917</v>
      </c>
      <c r="J15" s="181">
        <v>357192</v>
      </c>
      <c r="K15" s="181">
        <v>89298</v>
      </c>
      <c r="L15" s="181">
        <v>89298</v>
      </c>
      <c r="M15" s="181">
        <v>89298</v>
      </c>
      <c r="N15" s="181">
        <v>244577</v>
      </c>
      <c r="O15" s="181">
        <v>61144</v>
      </c>
      <c r="P15" s="181">
        <v>61145</v>
      </c>
      <c r="Q15" s="181">
        <v>61144</v>
      </c>
      <c r="R15" s="181">
        <v>302969</v>
      </c>
      <c r="S15" s="181">
        <v>75742</v>
      </c>
      <c r="T15" s="181">
        <v>75742</v>
      </c>
      <c r="U15" s="181">
        <v>75742</v>
      </c>
      <c r="V15" s="181">
        <v>269173</v>
      </c>
      <c r="W15" s="181">
        <v>67293</v>
      </c>
      <c r="X15" s="181">
        <v>67293</v>
      </c>
      <c r="Y15" s="181">
        <v>67293</v>
      </c>
      <c r="Z15" s="181">
        <v>266846</v>
      </c>
      <c r="AA15" s="181">
        <v>66712</v>
      </c>
    </row>
    <row r="16" spans="2:27" ht="24" customHeight="1" x14ac:dyDescent="0.25">
      <c r="B16" s="68" t="s">
        <v>192</v>
      </c>
      <c r="C16" s="184">
        <v>107621</v>
      </c>
      <c r="D16" s="215">
        <v>195796</v>
      </c>
      <c r="E16" s="215">
        <v>358960</v>
      </c>
      <c r="F16" s="215">
        <v>425611</v>
      </c>
      <c r="G16" s="36"/>
      <c r="H16" s="182">
        <v>141020</v>
      </c>
      <c r="I16" s="182">
        <v>110319</v>
      </c>
      <c r="J16" s="182">
        <v>529588</v>
      </c>
      <c r="K16" s="182">
        <v>195796</v>
      </c>
      <c r="L16" s="182">
        <v>136051</v>
      </c>
      <c r="M16" s="182">
        <v>93764</v>
      </c>
      <c r="N16" s="182">
        <v>1224155</v>
      </c>
      <c r="O16" s="182">
        <v>800388</v>
      </c>
      <c r="P16" s="182">
        <v>323914</v>
      </c>
      <c r="Q16" s="182">
        <v>39332</v>
      </c>
      <c r="R16" s="182">
        <v>1496785</v>
      </c>
      <c r="S16" s="182">
        <v>193868</v>
      </c>
      <c r="T16" s="182">
        <v>251066</v>
      </c>
      <c r="U16" s="182">
        <v>381937</v>
      </c>
      <c r="V16" s="182">
        <v>1886472</v>
      </c>
      <c r="W16" s="182">
        <v>486177</v>
      </c>
      <c r="X16" s="182">
        <v>278055</v>
      </c>
      <c r="Y16" s="182">
        <v>513977</v>
      </c>
      <c r="Z16" s="182">
        <v>1817746</v>
      </c>
      <c r="AA16" s="182">
        <v>733160</v>
      </c>
    </row>
    <row r="17" spans="2:27" ht="24" customHeight="1" x14ac:dyDescent="0.25">
      <c r="B17" s="68" t="s">
        <v>193</v>
      </c>
      <c r="C17" s="184">
        <v>127894</v>
      </c>
      <c r="D17" s="215">
        <v>151414</v>
      </c>
      <c r="E17" s="215">
        <v>383683</v>
      </c>
      <c r="F17" s="215">
        <v>454241</v>
      </c>
      <c r="G17" s="36"/>
      <c r="H17" s="181">
        <v>127895</v>
      </c>
      <c r="I17" s="181">
        <v>127894</v>
      </c>
      <c r="J17" s="181">
        <v>597815</v>
      </c>
      <c r="K17" s="181">
        <v>151414</v>
      </c>
      <c r="L17" s="181">
        <v>151413</v>
      </c>
      <c r="M17" s="181">
        <v>151414</v>
      </c>
      <c r="N17" s="181">
        <v>400638</v>
      </c>
      <c r="O17" s="181">
        <v>95500</v>
      </c>
      <c r="P17" s="181">
        <v>95500</v>
      </c>
      <c r="Q17" s="181">
        <v>95500</v>
      </c>
      <c r="R17" s="181">
        <v>317588</v>
      </c>
      <c r="S17" s="181">
        <v>77933</v>
      </c>
      <c r="T17" s="181">
        <v>77933</v>
      </c>
      <c r="U17" s="181">
        <v>77933</v>
      </c>
      <c r="V17" s="181">
        <v>375442</v>
      </c>
      <c r="W17" s="181">
        <v>95308</v>
      </c>
      <c r="X17" s="181">
        <v>95309</v>
      </c>
      <c r="Y17" s="181">
        <v>95308</v>
      </c>
      <c r="Z17" s="181">
        <v>324545</v>
      </c>
      <c r="AA17" s="181">
        <v>79847</v>
      </c>
    </row>
    <row r="18" spans="2:27" ht="24" customHeight="1" x14ac:dyDescent="0.25">
      <c r="B18" s="68" t="s">
        <v>194</v>
      </c>
      <c r="C18" s="184">
        <v>128695</v>
      </c>
      <c r="D18" s="215">
        <v>128054</v>
      </c>
      <c r="E18" s="215">
        <v>381419</v>
      </c>
      <c r="F18" s="215">
        <v>364800</v>
      </c>
      <c r="G18" s="36"/>
      <c r="H18" s="182">
        <v>127295</v>
      </c>
      <c r="I18" s="182">
        <v>125429</v>
      </c>
      <c r="J18" s="182">
        <v>492855</v>
      </c>
      <c r="K18" s="182">
        <v>128054</v>
      </c>
      <c r="L18" s="182">
        <v>126663</v>
      </c>
      <c r="M18" s="182">
        <v>110083</v>
      </c>
      <c r="N18" s="182">
        <v>417728</v>
      </c>
      <c r="O18" s="182">
        <v>111317</v>
      </c>
      <c r="P18" s="182">
        <v>110107</v>
      </c>
      <c r="Q18" s="182">
        <v>84987</v>
      </c>
      <c r="R18" s="182">
        <v>333676</v>
      </c>
      <c r="S18" s="182">
        <v>85142</v>
      </c>
      <c r="T18" s="182">
        <v>84216</v>
      </c>
      <c r="U18" s="182">
        <v>79176</v>
      </c>
      <c r="V18" s="182">
        <v>310979</v>
      </c>
      <c r="W18" s="182">
        <v>79750</v>
      </c>
      <c r="X18" s="182">
        <v>78883</v>
      </c>
      <c r="Y18" s="182">
        <v>75680</v>
      </c>
      <c r="Z18" s="182">
        <v>483836</v>
      </c>
      <c r="AA18" s="182">
        <v>149543</v>
      </c>
    </row>
    <row r="19" spans="2:27" ht="24" customHeight="1" x14ac:dyDescent="0.25">
      <c r="B19" s="68" t="s">
        <v>195</v>
      </c>
      <c r="C19" s="184">
        <v>979149</v>
      </c>
      <c r="D19" s="215">
        <v>910654</v>
      </c>
      <c r="E19" s="215">
        <v>2897167</v>
      </c>
      <c r="F19" s="215">
        <v>2364356</v>
      </c>
      <c r="G19" s="36"/>
      <c r="H19" s="181">
        <v>980749</v>
      </c>
      <c r="I19" s="181">
        <v>937269</v>
      </c>
      <c r="J19" s="181">
        <v>3334482</v>
      </c>
      <c r="K19" s="181">
        <v>910654</v>
      </c>
      <c r="L19" s="181">
        <v>828069</v>
      </c>
      <c r="M19" s="181">
        <v>625633</v>
      </c>
      <c r="N19" s="181">
        <v>6242369</v>
      </c>
      <c r="O19" s="181">
        <v>2091386</v>
      </c>
      <c r="P19" s="181">
        <v>1036952</v>
      </c>
      <c r="Q19" s="181">
        <v>1122835</v>
      </c>
      <c r="R19" s="181">
        <v>3334408</v>
      </c>
      <c r="S19" s="181">
        <v>766561</v>
      </c>
      <c r="T19" s="181">
        <v>748514</v>
      </c>
      <c r="U19" s="181">
        <v>819439</v>
      </c>
      <c r="V19" s="181">
        <v>3021012</v>
      </c>
      <c r="W19" s="181">
        <v>816193</v>
      </c>
      <c r="X19" s="181">
        <v>684774</v>
      </c>
      <c r="Y19" s="181">
        <v>710792</v>
      </c>
      <c r="Z19" s="181">
        <v>3345848</v>
      </c>
      <c r="AA19" s="181">
        <v>1077340</v>
      </c>
    </row>
    <row r="20" spans="2:27" ht="24" customHeight="1" x14ac:dyDescent="0.25">
      <c r="B20" s="68" t="s">
        <v>196</v>
      </c>
      <c r="C20" s="184">
        <v>1569959</v>
      </c>
      <c r="D20" s="215">
        <v>1853431</v>
      </c>
      <c r="E20" s="215">
        <v>4061058</v>
      </c>
      <c r="F20" s="215">
        <v>4386746</v>
      </c>
      <c r="G20" s="36"/>
      <c r="H20" s="182">
        <v>1265440</v>
      </c>
      <c r="I20" s="182">
        <v>1225659</v>
      </c>
      <c r="J20" s="182">
        <v>6003112</v>
      </c>
      <c r="K20" s="182">
        <v>1853431</v>
      </c>
      <c r="L20" s="182">
        <v>1302375</v>
      </c>
      <c r="M20" s="182">
        <v>1230940</v>
      </c>
      <c r="N20" s="182">
        <v>4976410</v>
      </c>
      <c r="O20" s="182">
        <v>1596409</v>
      </c>
      <c r="P20" s="182">
        <v>1023322</v>
      </c>
      <c r="Q20" s="182">
        <v>1035843</v>
      </c>
      <c r="R20" s="182">
        <v>3976906</v>
      </c>
      <c r="S20" s="182">
        <v>1142123</v>
      </c>
      <c r="T20" s="182">
        <v>900703</v>
      </c>
      <c r="U20" s="182">
        <v>843106</v>
      </c>
      <c r="V20" s="182">
        <v>4097596</v>
      </c>
      <c r="W20" s="182">
        <v>1168392</v>
      </c>
      <c r="X20" s="182">
        <v>973506</v>
      </c>
      <c r="Y20" s="182">
        <v>831814</v>
      </c>
      <c r="Z20" s="182">
        <v>3871297</v>
      </c>
      <c r="AA20" s="182">
        <v>1121959</v>
      </c>
    </row>
    <row r="21" spans="2:27" ht="24" customHeight="1" x14ac:dyDescent="0.25">
      <c r="B21" s="68" t="s">
        <v>197</v>
      </c>
      <c r="C21" s="184">
        <v>551037</v>
      </c>
      <c r="D21" s="215">
        <v>490163</v>
      </c>
      <c r="E21" s="215">
        <v>1661438</v>
      </c>
      <c r="F21" s="215">
        <v>1416393</v>
      </c>
      <c r="G21" s="36"/>
      <c r="H21" s="181">
        <v>491669</v>
      </c>
      <c r="I21" s="181">
        <v>618732</v>
      </c>
      <c r="J21" s="181">
        <v>1977195</v>
      </c>
      <c r="K21" s="181">
        <v>490163</v>
      </c>
      <c r="L21" s="181">
        <v>472641</v>
      </c>
      <c r="M21" s="181">
        <v>453589</v>
      </c>
      <c r="N21" s="181">
        <v>1268173</v>
      </c>
      <c r="O21" s="181">
        <v>338612</v>
      </c>
      <c r="P21" s="181">
        <v>273757</v>
      </c>
      <c r="Q21" s="181">
        <v>255024</v>
      </c>
      <c r="R21" s="181">
        <v>678113</v>
      </c>
      <c r="S21" s="181">
        <v>157551</v>
      </c>
      <c r="T21" s="181">
        <v>154315</v>
      </c>
      <c r="U21" s="181">
        <v>173481</v>
      </c>
      <c r="V21" s="181">
        <v>206863</v>
      </c>
      <c r="W21" s="181">
        <v>54491</v>
      </c>
      <c r="X21" s="181">
        <v>44892</v>
      </c>
      <c r="Y21" s="181">
        <v>37966</v>
      </c>
      <c r="Z21" s="181"/>
      <c r="AA21" s="181">
        <v>24354</v>
      </c>
    </row>
    <row r="22" spans="2:27" ht="24" customHeight="1" x14ac:dyDescent="0.25">
      <c r="B22" s="68" t="s">
        <v>198</v>
      </c>
      <c r="C22" s="185">
        <v>-320354</v>
      </c>
      <c r="D22" s="215">
        <v>-360253</v>
      </c>
      <c r="E22" s="215">
        <v>-894925</v>
      </c>
      <c r="F22" s="215">
        <v>-912241</v>
      </c>
      <c r="G22" s="36"/>
      <c r="H22" s="182">
        <v>-294996</v>
      </c>
      <c r="I22" s="182">
        <v>-279575</v>
      </c>
      <c r="J22" s="182">
        <v>-1246840</v>
      </c>
      <c r="K22" s="182">
        <v>-360253</v>
      </c>
      <c r="L22" s="182">
        <v>-291876</v>
      </c>
      <c r="M22" s="182">
        <v>-260112</v>
      </c>
      <c r="N22" s="182">
        <v>-1450468</v>
      </c>
      <c r="O22" s="182">
        <v>-487395</v>
      </c>
      <c r="P22" s="182">
        <v>-295017</v>
      </c>
      <c r="Q22" s="182">
        <v>-276141</v>
      </c>
      <c r="R22" s="182">
        <v>-1099202</v>
      </c>
      <c r="S22" s="182">
        <v>-268944</v>
      </c>
      <c r="T22" s="182">
        <v>-251469</v>
      </c>
      <c r="U22" s="182">
        <v>-253964</v>
      </c>
      <c r="V22" s="182">
        <v>-1025675</v>
      </c>
      <c r="W22" s="182">
        <v>-268844</v>
      </c>
      <c r="X22" s="182">
        <v>-243141</v>
      </c>
      <c r="Y22" s="182">
        <v>-250736</v>
      </c>
      <c r="Z22" s="182">
        <v>-1055968</v>
      </c>
      <c r="AA22" s="182">
        <v>-322958</v>
      </c>
    </row>
    <row r="23" spans="2:27" ht="24" customHeight="1" thickBot="1" x14ac:dyDescent="0.3">
      <c r="B23" s="67" t="s">
        <v>199</v>
      </c>
      <c r="C23" s="186">
        <v>3778480</v>
      </c>
      <c r="D23" s="186">
        <v>4125675</v>
      </c>
      <c r="E23" s="186">
        <v>10690940</v>
      </c>
      <c r="F23" s="186">
        <v>10675018</v>
      </c>
      <c r="G23" s="36"/>
      <c r="H23" s="186">
        <v>3468393</v>
      </c>
      <c r="I23" s="186">
        <v>3444067</v>
      </c>
      <c r="J23" s="186">
        <v>14613985</v>
      </c>
      <c r="K23" s="186">
        <v>4125675</v>
      </c>
      <c r="L23" s="186">
        <v>3445961</v>
      </c>
      <c r="M23" s="186">
        <v>3103382</v>
      </c>
      <c r="N23" s="186">
        <v>16101254</v>
      </c>
      <c r="O23" s="186">
        <v>5302305</v>
      </c>
      <c r="P23" s="186">
        <v>3309234</v>
      </c>
      <c r="Q23" s="186">
        <v>3108114</v>
      </c>
      <c r="R23" s="186">
        <v>12111489</v>
      </c>
      <c r="S23" s="186">
        <v>2958679</v>
      </c>
      <c r="T23" s="186">
        <v>2755238</v>
      </c>
      <c r="U23" s="186">
        <v>2814495</v>
      </c>
      <c r="V23" s="186">
        <v>11286174</v>
      </c>
      <c r="W23" s="186">
        <v>3034108</v>
      </c>
      <c r="X23" s="186">
        <v>2526019</v>
      </c>
      <c r="Y23" s="186">
        <v>2594181</v>
      </c>
      <c r="Z23" s="186">
        <v>11084194</v>
      </c>
      <c r="AA23" s="186">
        <v>3493463</v>
      </c>
    </row>
    <row r="24" spans="2:27" ht="15.75" thickTop="1" x14ac:dyDescent="0.25">
      <c r="C24" s="153"/>
      <c r="D24" s="153"/>
      <c r="E24" s="153"/>
      <c r="F24" s="153"/>
      <c r="G24" s="153"/>
      <c r="H24" s="153">
        <f>SUM(I13:I22)-I23</f>
        <v>0</v>
      </c>
      <c r="I24" s="153">
        <f>SUM(J13:J22)-J23</f>
        <v>0</v>
      </c>
      <c r="J24" s="153">
        <f>SUM(K13:K22)-K23</f>
        <v>0</v>
      </c>
    </row>
    <row r="25" spans="2:27" ht="15" hidden="1" customHeight="1" x14ac:dyDescent="0.25">
      <c r="C25" s="153">
        <f>SUM(C13:C22)-C23</f>
        <v>0</v>
      </c>
      <c r="D25" s="153">
        <f t="shared" ref="D25:F25" si="0">SUM(D13:D22)-D23</f>
        <v>0</v>
      </c>
      <c r="E25" s="153">
        <f t="shared" si="0"/>
        <v>0</v>
      </c>
      <c r="F25" s="153">
        <f t="shared" si="0"/>
        <v>0</v>
      </c>
      <c r="H25" s="153">
        <f t="shared" ref="H25:AA25" si="1">SUM(H13:H22)-H23</f>
        <v>0</v>
      </c>
      <c r="I25" s="153">
        <f t="shared" si="1"/>
        <v>0</v>
      </c>
      <c r="J25" s="153">
        <f t="shared" si="1"/>
        <v>0</v>
      </c>
      <c r="K25" s="153">
        <f t="shared" si="1"/>
        <v>0</v>
      </c>
      <c r="L25" s="153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3">
        <f t="shared" si="1"/>
        <v>0</v>
      </c>
      <c r="R25" s="153">
        <f t="shared" si="1"/>
        <v>0</v>
      </c>
      <c r="S25" s="153">
        <f t="shared" si="1"/>
        <v>0</v>
      </c>
      <c r="T25" s="153">
        <f t="shared" si="1"/>
        <v>0</v>
      </c>
      <c r="U25" s="153">
        <f t="shared" si="1"/>
        <v>0</v>
      </c>
      <c r="V25" s="153">
        <f t="shared" si="1"/>
        <v>0</v>
      </c>
      <c r="W25" s="153">
        <f t="shared" si="1"/>
        <v>0</v>
      </c>
      <c r="X25" s="153">
        <f t="shared" si="1"/>
        <v>0</v>
      </c>
      <c r="Y25" s="153">
        <f t="shared" si="1"/>
        <v>0</v>
      </c>
      <c r="Z25" s="153">
        <f t="shared" si="1"/>
        <v>0</v>
      </c>
      <c r="AA25" s="153">
        <f t="shared" si="1"/>
        <v>0</v>
      </c>
    </row>
    <row r="26" spans="2:27" ht="15" hidden="1" customHeight="1" x14ac:dyDescent="0.25">
      <c r="C26" s="153">
        <f>C23-'Custos e Despesas'!C12</f>
        <v>0</v>
      </c>
      <c r="D26" s="153">
        <f>D23-'Custos e Despesas'!D12</f>
        <v>0</v>
      </c>
      <c r="E26" s="153">
        <f>E23-'Custos e Despesas'!E12</f>
        <v>0</v>
      </c>
      <c r="F26" s="153">
        <f>F23-'Custos e Despesas'!F12</f>
        <v>0</v>
      </c>
      <c r="H26" s="153">
        <f>H23-'Custos e Despesas'!H12</f>
        <v>0</v>
      </c>
      <c r="I26" s="153">
        <f>I23-'Custos e Despesas'!I12</f>
        <v>0</v>
      </c>
      <c r="J26" s="153">
        <f>J23-'Custos e Despesas'!J12</f>
        <v>0</v>
      </c>
      <c r="K26" s="153">
        <f>K23-'Custos e Despesas'!K12</f>
        <v>0</v>
      </c>
      <c r="L26" s="153">
        <f>L23-'Custos e Despesas'!L12</f>
        <v>0</v>
      </c>
      <c r="M26" s="153">
        <f>M23-'Custos e Despesas'!M12</f>
        <v>0</v>
      </c>
      <c r="N26" s="153">
        <f>N23-'Custos e Despesas'!N12</f>
        <v>0</v>
      </c>
      <c r="O26" s="153">
        <f>O23-'Custos e Despesas'!O12</f>
        <v>0</v>
      </c>
      <c r="P26" s="153">
        <f>P23-'Custos e Despesas'!P12</f>
        <v>0</v>
      </c>
      <c r="Q26" s="153">
        <f>Q23-'Custos e Despesas'!Q12</f>
        <v>0</v>
      </c>
      <c r="R26" s="153">
        <f>R23-'Custos e Despesas'!R12</f>
        <v>0</v>
      </c>
      <c r="S26" s="153">
        <f>S23-'Custos e Despesas'!S12</f>
        <v>0</v>
      </c>
      <c r="T26" s="153">
        <f>T23-'Custos e Despesas'!T12</f>
        <v>0</v>
      </c>
      <c r="U26" s="153">
        <f>U23-'Custos e Despesas'!U12</f>
        <v>0</v>
      </c>
      <c r="V26" s="153">
        <f>V23-'Custos e Despesas'!V12</f>
        <v>0</v>
      </c>
      <c r="W26" s="153">
        <f>W23-'Custos e Despesas'!W12</f>
        <v>0</v>
      </c>
      <c r="X26" s="153">
        <f>X23-'Custos e Despesas'!X12</f>
        <v>0</v>
      </c>
      <c r="Y26" s="153">
        <f>Y23-'Custos e Despesas'!Y12</f>
        <v>0</v>
      </c>
      <c r="Z26" s="153">
        <f>Z23-'Custos e Despesas'!Z12</f>
        <v>0</v>
      </c>
      <c r="AA26" s="153">
        <f>AA23-'Custos e Despesas'!AA12</f>
        <v>0</v>
      </c>
    </row>
    <row r="27" spans="2:27" x14ac:dyDescent="0.25">
      <c r="C27" s="33"/>
      <c r="D27" s="33"/>
      <c r="E27" s="33"/>
      <c r="F27" s="33"/>
      <c r="G27" s="33"/>
      <c r="H27" s="33"/>
    </row>
    <row r="28" spans="2:27" x14ac:dyDescent="0.25">
      <c r="C28" s="23"/>
      <c r="D28" s="23"/>
      <c r="E28" s="23"/>
      <c r="F28" s="23"/>
      <c r="G28" s="23"/>
      <c r="H28" s="23"/>
    </row>
    <row r="29" spans="2:27" x14ac:dyDescent="0.25">
      <c r="C29" s="23"/>
      <c r="D29" s="23"/>
      <c r="E29" s="23"/>
      <c r="F29" s="23"/>
      <c r="G29" s="23"/>
      <c r="H29" s="23"/>
    </row>
    <row r="30" spans="2:27" x14ac:dyDescent="0.25">
      <c r="C30" s="23"/>
      <c r="D30" s="23"/>
      <c r="E30" s="23"/>
      <c r="F30" s="23"/>
      <c r="G30" s="23"/>
      <c r="H30" s="23"/>
    </row>
    <row r="31" spans="2:27" x14ac:dyDescent="0.25">
      <c r="C31" s="23"/>
      <c r="D31" s="23"/>
      <c r="E31" s="23"/>
      <c r="F31" s="23"/>
      <c r="G31" s="23"/>
      <c r="H31" s="23"/>
    </row>
    <row r="32" spans="2:27" x14ac:dyDescent="0.25">
      <c r="C32" s="23"/>
      <c r="D32" s="23"/>
      <c r="E32" s="23"/>
      <c r="F32" s="23"/>
      <c r="G32" s="23"/>
      <c r="H32" s="23"/>
    </row>
    <row r="33" spans="3:8" x14ac:dyDescent="0.25">
      <c r="C33" s="23"/>
      <c r="D33" s="23"/>
      <c r="E33" s="23"/>
      <c r="F33" s="23"/>
      <c r="G33" s="23"/>
      <c r="H33" s="23"/>
    </row>
    <row r="34" spans="3:8" x14ac:dyDescent="0.25">
      <c r="C34" s="23"/>
      <c r="D34" s="23"/>
      <c r="E34" s="23"/>
      <c r="F34" s="23"/>
      <c r="G34" s="23"/>
      <c r="H34" s="23"/>
    </row>
    <row r="35" spans="3:8" x14ac:dyDescent="0.25">
      <c r="C35" s="23"/>
      <c r="D35" s="23"/>
      <c r="E35" s="23"/>
      <c r="F35" s="23"/>
      <c r="G35" s="23"/>
      <c r="H35" s="23"/>
    </row>
    <row r="36" spans="3:8" x14ac:dyDescent="0.25">
      <c r="C36" s="23"/>
      <c r="D36" s="23"/>
      <c r="E36" s="23"/>
      <c r="F36" s="23"/>
      <c r="G36" s="23"/>
      <c r="H36" s="23"/>
    </row>
    <row r="37" spans="3:8" x14ac:dyDescent="0.25">
      <c r="C37" s="23"/>
      <c r="D37" s="23"/>
      <c r="E37" s="23"/>
      <c r="F37" s="23"/>
      <c r="G37" s="23"/>
      <c r="H37" s="23"/>
    </row>
    <row r="38" spans="3:8" x14ac:dyDescent="0.25">
      <c r="C38" s="23"/>
      <c r="D38" s="23"/>
      <c r="E38" s="23"/>
      <c r="F38" s="23"/>
      <c r="G38" s="23"/>
      <c r="H38" s="23"/>
    </row>
    <row r="39" spans="3:8" x14ac:dyDescent="0.25">
      <c r="C39" s="23"/>
      <c r="D39" s="23"/>
      <c r="E39" s="23"/>
      <c r="F39" s="23"/>
      <c r="G39" s="23"/>
      <c r="H39" s="23"/>
    </row>
    <row r="40" spans="3:8" x14ac:dyDescent="0.25">
      <c r="C40" s="23"/>
      <c r="D40" s="23"/>
      <c r="E40" s="23"/>
      <c r="F40" s="23"/>
      <c r="G40" s="23"/>
      <c r="H40" s="23"/>
    </row>
  </sheetData>
  <mergeCells count="4">
    <mergeCell ref="B11:B12"/>
    <mergeCell ref="C11:D11"/>
    <mergeCell ref="E11:F11"/>
    <mergeCell ref="H11:AA11"/>
  </mergeCells>
  <conditionalFormatting sqref="B13:B23">
    <cfRule type="expression" dxfId="71" priority="8">
      <formula>MOD(ROW(),2)=0</formula>
    </cfRule>
  </conditionalFormatting>
  <conditionalFormatting sqref="C24:J24">
    <cfRule type="cellIs" dxfId="70" priority="5" operator="notEqual">
      <formula>0</formula>
    </cfRule>
  </conditionalFormatting>
  <conditionalFormatting sqref="C13:F23 H23:AA23">
    <cfRule type="expression" dxfId="69" priority="4">
      <formula>MOD(ROW(),2)=0</formula>
    </cfRule>
  </conditionalFormatting>
  <conditionalFormatting sqref="C25:F26">
    <cfRule type="cellIs" dxfId="68" priority="2" operator="notEqual">
      <formula>0</formula>
    </cfRule>
  </conditionalFormatting>
  <conditionalFormatting sqref="H25:AA26">
    <cfRule type="cellIs" dxfId="6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AA51"/>
  <sheetViews>
    <sheetView showGridLines="0" showRowColHeaders="0" workbookViewId="0"/>
  </sheetViews>
  <sheetFormatPr defaultColWidth="2.7109375" defaultRowHeight="15" x14ac:dyDescent="0.25"/>
  <cols>
    <col min="1" max="1" width="9.85546875" customWidth="1"/>
    <col min="2" max="2" width="61.5703125" bestFit="1" customWidth="1"/>
    <col min="3" max="4" width="8.7109375" bestFit="1" customWidth="1"/>
    <col min="5" max="6" width="10.28515625" bestFit="1" customWidth="1"/>
    <col min="7" max="7" width="9.85546875" customWidth="1"/>
    <col min="8" max="9" width="8.7109375" bestFit="1" customWidth="1"/>
    <col min="10" max="10" width="10.28515625" bestFit="1" customWidth="1"/>
    <col min="11" max="11" width="8.7109375" bestFit="1" customWidth="1"/>
    <col min="12" max="18" width="10.28515625" bestFit="1" customWidth="1"/>
    <col min="19" max="20" width="8.7109375" bestFit="1" customWidth="1"/>
    <col min="21" max="22" width="10.28515625" bestFit="1" customWidth="1"/>
    <col min="23" max="23" width="8.7109375" bestFit="1" customWidth="1"/>
    <col min="24" max="24" width="10.28515625" bestFit="1" customWidth="1"/>
    <col min="25" max="25" width="8.7109375" bestFit="1" customWidth="1"/>
    <col min="26" max="26" width="10.28515625" bestFit="1" customWidth="1"/>
    <col min="27" max="27" width="8.7109375" bestFit="1" customWidth="1"/>
  </cols>
  <sheetData>
    <row r="4" spans="2:27" ht="15" customHeight="1" x14ac:dyDescent="0.25">
      <c r="B4" s="176"/>
      <c r="C4" s="177"/>
      <c r="D4" s="177"/>
      <c r="E4" s="177"/>
      <c r="F4" s="177"/>
      <c r="H4" s="177"/>
      <c r="I4" s="177"/>
      <c r="J4" s="177"/>
    </row>
    <row r="5" spans="2:27" ht="15" customHeight="1" x14ac:dyDescent="0.25">
      <c r="B5" s="177"/>
      <c r="C5" s="177"/>
      <c r="D5" s="177"/>
      <c r="E5" s="177"/>
      <c r="F5" s="177"/>
      <c r="H5" s="177"/>
      <c r="I5" s="177"/>
      <c r="J5" s="177"/>
    </row>
    <row r="6" spans="2:27" ht="15" customHeight="1" x14ac:dyDescent="0.25">
      <c r="B6" s="177"/>
      <c r="C6" s="177"/>
      <c r="D6" s="177"/>
      <c r="E6" s="177"/>
      <c r="F6" s="177"/>
      <c r="H6" s="177"/>
      <c r="I6" s="177"/>
      <c r="J6" s="177"/>
    </row>
    <row r="7" spans="2:27" ht="15" customHeight="1" x14ac:dyDescent="0.25">
      <c r="B7" s="177"/>
      <c r="C7" s="177"/>
      <c r="D7" s="177"/>
      <c r="E7" s="177"/>
      <c r="F7" s="177"/>
      <c r="H7" s="177"/>
      <c r="I7" s="177"/>
      <c r="J7" s="177"/>
    </row>
    <row r="8" spans="2:27" ht="21.95" customHeight="1" x14ac:dyDescent="0.25">
      <c r="B8" s="177"/>
      <c r="C8" s="177"/>
      <c r="D8" s="177"/>
      <c r="E8" s="177"/>
      <c r="F8" s="177"/>
      <c r="H8" s="177"/>
      <c r="I8" s="177"/>
      <c r="J8" s="177"/>
    </row>
    <row r="9" spans="2:27" ht="21.6" customHeight="1" x14ac:dyDescent="0.25">
      <c r="C9" s="2"/>
      <c r="D9" s="2"/>
      <c r="E9" s="2"/>
      <c r="F9" s="2"/>
      <c r="H9" s="2"/>
      <c r="I9" s="2"/>
    </row>
    <row r="10" spans="2:27" ht="21.6" customHeight="1" x14ac:dyDescent="0.25">
      <c r="B10" s="17" t="s">
        <v>96</v>
      </c>
      <c r="C10" s="2"/>
      <c r="D10" s="2"/>
      <c r="E10" s="2"/>
      <c r="F10" s="2"/>
      <c r="H10" s="2"/>
      <c r="I10" s="2"/>
    </row>
    <row r="11" spans="2:27" ht="21.6" customHeight="1" x14ac:dyDescent="0.25">
      <c r="B11" s="404"/>
      <c r="C11" s="396" t="s">
        <v>143</v>
      </c>
      <c r="D11" s="396"/>
      <c r="E11" s="396" t="s">
        <v>144</v>
      </c>
      <c r="F11" s="396"/>
      <c r="H11" s="406" t="s">
        <v>587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</row>
    <row r="12" spans="2:27" ht="21.6" customHeight="1" x14ac:dyDescent="0.25">
      <c r="B12" s="404"/>
      <c r="C12" s="216" t="s">
        <v>97</v>
      </c>
      <c r="D12" s="216" t="s">
        <v>98</v>
      </c>
      <c r="E12" s="216" t="s">
        <v>145</v>
      </c>
      <c r="F12" s="216" t="s">
        <v>146</v>
      </c>
      <c r="H12" s="83" t="s">
        <v>100</v>
      </c>
      <c r="I12" s="83" t="s">
        <v>101</v>
      </c>
      <c r="J12" s="83">
        <v>2022</v>
      </c>
      <c r="K12" s="83" t="s">
        <v>98</v>
      </c>
      <c r="L12" s="83" t="s">
        <v>102</v>
      </c>
      <c r="M12" s="83" t="s">
        <v>103</v>
      </c>
      <c r="N12" s="83">
        <v>2021</v>
      </c>
      <c r="O12" s="83" t="s">
        <v>104</v>
      </c>
      <c r="P12" s="83" t="s">
        <v>105</v>
      </c>
      <c r="Q12" s="83" t="s">
        <v>106</v>
      </c>
      <c r="R12" s="83">
        <v>2020</v>
      </c>
      <c r="S12" s="83" t="s">
        <v>107</v>
      </c>
      <c r="T12" s="83" t="s">
        <v>108</v>
      </c>
      <c r="U12" s="83" t="s">
        <v>109</v>
      </c>
      <c r="V12" s="83">
        <v>2019</v>
      </c>
      <c r="W12" s="83" t="s">
        <v>110</v>
      </c>
      <c r="X12" s="83" t="s">
        <v>111</v>
      </c>
      <c r="Y12" s="83" t="s">
        <v>112</v>
      </c>
      <c r="Z12" s="83">
        <v>2018</v>
      </c>
      <c r="AA12" s="216" t="s">
        <v>113</v>
      </c>
    </row>
    <row r="13" spans="2:27" ht="20.45" customHeight="1" x14ac:dyDescent="0.25">
      <c r="B13" s="27" t="s">
        <v>200</v>
      </c>
      <c r="C13" s="188"/>
      <c r="D13" s="188"/>
      <c r="E13" s="188"/>
      <c r="F13" s="188"/>
      <c r="H13" s="188" t="s">
        <v>201</v>
      </c>
      <c r="I13" s="188"/>
      <c r="J13" s="188"/>
      <c r="K13" s="188"/>
      <c r="L13" s="188" t="s">
        <v>201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</row>
    <row r="14" spans="2:27" ht="20.45" customHeight="1" x14ac:dyDescent="0.25">
      <c r="B14" s="42" t="s">
        <v>202</v>
      </c>
      <c r="C14" s="189">
        <v>120648</v>
      </c>
      <c r="D14" s="189">
        <v>144443</v>
      </c>
      <c r="E14" s="189">
        <v>324625</v>
      </c>
      <c r="F14" s="189">
        <v>315596</v>
      </c>
      <c r="H14" s="189">
        <v>105994</v>
      </c>
      <c r="I14" s="189">
        <v>97983</v>
      </c>
      <c r="J14" s="189">
        <v>468419</v>
      </c>
      <c r="K14" s="189">
        <v>144443</v>
      </c>
      <c r="L14" s="189">
        <v>97495</v>
      </c>
      <c r="M14" s="189">
        <v>73658</v>
      </c>
      <c r="N14" s="189">
        <v>241554</v>
      </c>
      <c r="O14" s="189">
        <v>69250</v>
      </c>
      <c r="P14" s="189">
        <v>61208</v>
      </c>
      <c r="Q14" s="189">
        <v>31613</v>
      </c>
      <c r="R14" s="189">
        <v>95246</v>
      </c>
      <c r="S14" s="189">
        <v>22401</v>
      </c>
      <c r="T14" s="189">
        <v>21424</v>
      </c>
      <c r="U14" s="189">
        <v>18166</v>
      </c>
      <c r="V14" s="189">
        <v>102440</v>
      </c>
      <c r="W14" s="189">
        <v>31564</v>
      </c>
      <c r="X14" s="189">
        <v>25836</v>
      </c>
      <c r="Y14" s="189">
        <v>25032</v>
      </c>
      <c r="Z14" s="189">
        <v>115658</v>
      </c>
      <c r="AA14" s="189">
        <v>39108</v>
      </c>
    </row>
    <row r="15" spans="2:27" ht="20.45" customHeight="1" x14ac:dyDescent="0.25">
      <c r="B15" s="42" t="s">
        <v>203</v>
      </c>
      <c r="C15" s="189">
        <v>66818</v>
      </c>
      <c r="D15" s="189">
        <v>74121</v>
      </c>
      <c r="E15" s="189">
        <v>215349</v>
      </c>
      <c r="F15" s="189">
        <v>272349</v>
      </c>
      <c r="H15" s="189">
        <v>80027</v>
      </c>
      <c r="I15" s="189">
        <v>68504</v>
      </c>
      <c r="J15" s="189">
        <v>337353</v>
      </c>
      <c r="K15" s="189">
        <v>74121</v>
      </c>
      <c r="L15" s="189">
        <v>102853</v>
      </c>
      <c r="M15" s="189">
        <v>95375</v>
      </c>
      <c r="N15" s="189">
        <v>460480</v>
      </c>
      <c r="O15" s="189">
        <v>112579</v>
      </c>
      <c r="P15" s="189">
        <v>123038</v>
      </c>
      <c r="Q15" s="189">
        <v>114784</v>
      </c>
      <c r="R15" s="189">
        <v>398940</v>
      </c>
      <c r="S15" s="189">
        <v>105745</v>
      </c>
      <c r="T15" s="189">
        <v>84751</v>
      </c>
      <c r="U15" s="189">
        <v>92072</v>
      </c>
      <c r="V15" s="189">
        <v>361044</v>
      </c>
      <c r="W15" s="189">
        <v>90146</v>
      </c>
      <c r="X15" s="189">
        <v>95933</v>
      </c>
      <c r="Y15" s="189">
        <v>86518</v>
      </c>
      <c r="Z15" s="189">
        <v>352053</v>
      </c>
      <c r="AA15" s="189">
        <v>91730</v>
      </c>
    </row>
    <row r="16" spans="2:27" ht="20.45" customHeight="1" x14ac:dyDescent="0.25">
      <c r="B16" s="42" t="s">
        <v>204</v>
      </c>
      <c r="C16" s="189"/>
      <c r="D16" s="189"/>
      <c r="E16" s="189"/>
      <c r="F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2:27" ht="20.45" customHeight="1" x14ac:dyDescent="0.25">
      <c r="B17" s="56" t="s">
        <v>205</v>
      </c>
      <c r="C17" s="189" t="s">
        <v>72</v>
      </c>
      <c r="D17" s="189">
        <v>15509</v>
      </c>
      <c r="E17" s="189">
        <v>10646</v>
      </c>
      <c r="F17" s="189">
        <v>17666</v>
      </c>
      <c r="H17" s="189">
        <v>11222</v>
      </c>
      <c r="I17" s="189">
        <v>1889</v>
      </c>
      <c r="J17" s="189">
        <v>16722</v>
      </c>
      <c r="K17" s="189">
        <v>15509</v>
      </c>
      <c r="L17" s="189">
        <v>8248</v>
      </c>
      <c r="M17" s="189">
        <v>23965</v>
      </c>
      <c r="N17" s="189"/>
      <c r="O17" s="189" t="s">
        <v>72</v>
      </c>
      <c r="P17" s="189">
        <v>24254</v>
      </c>
      <c r="Q17" s="189" t="s">
        <v>72</v>
      </c>
      <c r="R17" s="189"/>
      <c r="S17" s="189" t="s">
        <v>72</v>
      </c>
      <c r="T17" s="189" t="s">
        <v>72</v>
      </c>
      <c r="U17" s="189" t="s">
        <v>72</v>
      </c>
      <c r="V17" s="189"/>
      <c r="W17" s="189" t="s">
        <v>72</v>
      </c>
      <c r="X17" s="189" t="s">
        <v>72</v>
      </c>
      <c r="Y17" s="189" t="s">
        <v>72</v>
      </c>
      <c r="Z17" s="189"/>
      <c r="AA17" s="189" t="s">
        <v>72</v>
      </c>
    </row>
    <row r="18" spans="2:27" ht="20.45" customHeight="1" x14ac:dyDescent="0.25">
      <c r="B18" s="56" t="s">
        <v>206</v>
      </c>
      <c r="C18" s="189" t="s">
        <v>72</v>
      </c>
      <c r="D18" s="189">
        <v>10247</v>
      </c>
      <c r="E18" s="189">
        <v>158859</v>
      </c>
      <c r="F18" s="189">
        <v>173900</v>
      </c>
      <c r="H18" s="189">
        <v>197496</v>
      </c>
      <c r="I18" s="189">
        <v>103814</v>
      </c>
      <c r="J18" s="189">
        <v>338265</v>
      </c>
      <c r="K18" s="189">
        <v>10247</v>
      </c>
      <c r="L18" s="189" t="s">
        <v>72</v>
      </c>
      <c r="M18" s="189">
        <v>842700</v>
      </c>
      <c r="N18" s="189"/>
      <c r="O18" s="189" t="s">
        <v>72</v>
      </c>
      <c r="P18" s="189">
        <v>1044160</v>
      </c>
      <c r="Q18" s="189" t="s">
        <v>72</v>
      </c>
      <c r="R18" s="189"/>
      <c r="S18" s="189" t="s">
        <v>72</v>
      </c>
      <c r="T18" s="189" t="s">
        <v>72</v>
      </c>
      <c r="U18" s="189" t="s">
        <v>72</v>
      </c>
      <c r="V18" s="189"/>
      <c r="W18" s="189">
        <v>-70470</v>
      </c>
      <c r="X18" s="189">
        <v>70470</v>
      </c>
      <c r="Y18" s="189" t="s">
        <v>72</v>
      </c>
      <c r="Z18" s="189"/>
      <c r="AA18" s="189">
        <v>-2561</v>
      </c>
    </row>
    <row r="19" spans="2:27" ht="20.45" customHeight="1" x14ac:dyDescent="0.25">
      <c r="B19" s="42" t="s">
        <v>207</v>
      </c>
      <c r="C19" s="189">
        <v>41771</v>
      </c>
      <c r="D19" s="189">
        <v>23661</v>
      </c>
      <c r="E19" s="189">
        <v>99298</v>
      </c>
      <c r="F19" s="189">
        <v>68001</v>
      </c>
      <c r="H19" s="189">
        <v>48074</v>
      </c>
      <c r="I19" s="189">
        <v>9453</v>
      </c>
      <c r="J19" s="189">
        <v>108397</v>
      </c>
      <c r="K19" s="189">
        <v>23661</v>
      </c>
      <c r="L19" s="189">
        <v>27125</v>
      </c>
      <c r="M19" s="189">
        <v>17215</v>
      </c>
      <c r="N19" s="189">
        <v>67828</v>
      </c>
      <c r="O19" s="189">
        <v>44894</v>
      </c>
      <c r="P19" s="189">
        <v>7394</v>
      </c>
      <c r="Q19" s="189">
        <v>6693</v>
      </c>
      <c r="R19" s="189">
        <v>42323</v>
      </c>
      <c r="S19" s="189">
        <v>5949</v>
      </c>
      <c r="T19" s="189">
        <v>5079</v>
      </c>
      <c r="U19" s="189">
        <v>3650</v>
      </c>
      <c r="V19" s="189">
        <v>29623</v>
      </c>
      <c r="W19" s="189">
        <v>6825</v>
      </c>
      <c r="X19" s="189">
        <v>7888</v>
      </c>
      <c r="Y19" s="189">
        <v>4985</v>
      </c>
      <c r="Z19" s="189">
        <v>19296</v>
      </c>
      <c r="AA19" s="189">
        <v>3239</v>
      </c>
    </row>
    <row r="20" spans="2:27" ht="20.45" customHeight="1" x14ac:dyDescent="0.25">
      <c r="B20" s="42" t="s">
        <v>208</v>
      </c>
      <c r="C20" s="189" t="s">
        <v>72</v>
      </c>
      <c r="D20" s="189">
        <v>38210</v>
      </c>
      <c r="E20" s="189">
        <v>81105</v>
      </c>
      <c r="F20" s="189">
        <v>149426</v>
      </c>
      <c r="H20" s="189">
        <v>65468</v>
      </c>
      <c r="I20" s="189">
        <v>26610</v>
      </c>
      <c r="J20" s="189">
        <v>185120</v>
      </c>
      <c r="K20" s="189">
        <v>38210</v>
      </c>
      <c r="L20" s="189">
        <v>59217</v>
      </c>
      <c r="M20" s="189">
        <v>51999</v>
      </c>
      <c r="N20" s="189">
        <v>63907</v>
      </c>
      <c r="O20" s="189">
        <v>21325</v>
      </c>
      <c r="P20" s="189">
        <v>6927</v>
      </c>
      <c r="Q20" s="189" t="s">
        <v>72</v>
      </c>
      <c r="R20" s="189">
        <v>31949</v>
      </c>
      <c r="S20" s="189">
        <v>5593</v>
      </c>
      <c r="T20" s="189">
        <v>14045</v>
      </c>
      <c r="U20" s="189">
        <v>11643</v>
      </c>
      <c r="V20" s="189">
        <v>105402</v>
      </c>
      <c r="W20" s="189">
        <v>31825</v>
      </c>
      <c r="X20" s="189">
        <v>32140</v>
      </c>
      <c r="Y20" s="189">
        <v>20906</v>
      </c>
      <c r="Z20" s="189">
        <v>62023</v>
      </c>
      <c r="AA20" s="189">
        <v>23894</v>
      </c>
    </row>
    <row r="21" spans="2:27" ht="20.45" customHeight="1" x14ac:dyDescent="0.25">
      <c r="B21" s="42" t="s">
        <v>209</v>
      </c>
      <c r="C21" s="189">
        <v>23389</v>
      </c>
      <c r="D21" s="189">
        <v>22767</v>
      </c>
      <c r="E21" s="189">
        <v>61165</v>
      </c>
      <c r="F21" s="189">
        <v>56560</v>
      </c>
      <c r="H21" s="189">
        <v>22382</v>
      </c>
      <c r="I21" s="189">
        <v>15394</v>
      </c>
      <c r="J21" s="189">
        <v>82310</v>
      </c>
      <c r="K21" s="189">
        <v>22767</v>
      </c>
      <c r="L21" s="189">
        <v>18908</v>
      </c>
      <c r="M21" s="189">
        <v>14885</v>
      </c>
      <c r="N21" s="189">
        <v>29018</v>
      </c>
      <c r="O21" s="189">
        <v>8190</v>
      </c>
      <c r="P21" s="189">
        <v>4437</v>
      </c>
      <c r="Q21" s="189">
        <v>2507</v>
      </c>
      <c r="R21" s="189">
        <v>52824</v>
      </c>
      <c r="S21" s="189">
        <v>270</v>
      </c>
      <c r="T21" s="189">
        <v>37682</v>
      </c>
      <c r="U21" s="189">
        <v>16360</v>
      </c>
      <c r="V21" s="189">
        <v>49702</v>
      </c>
      <c r="W21" s="189">
        <v>12966</v>
      </c>
      <c r="X21" s="189">
        <v>13219</v>
      </c>
      <c r="Y21" s="189">
        <v>6687</v>
      </c>
      <c r="Z21" s="189">
        <v>34176</v>
      </c>
      <c r="AA21" s="189">
        <v>17085</v>
      </c>
    </row>
    <row r="22" spans="2:27" ht="20.45" customHeight="1" x14ac:dyDescent="0.25">
      <c r="B22" s="42" t="s">
        <v>210</v>
      </c>
      <c r="C22" s="189">
        <v>102428</v>
      </c>
      <c r="D22" s="189">
        <v>100087</v>
      </c>
      <c r="E22" s="189"/>
      <c r="F22" s="189"/>
      <c r="H22" s="189" t="s">
        <v>72</v>
      </c>
      <c r="I22" s="189" t="s">
        <v>72</v>
      </c>
      <c r="J22" s="189"/>
      <c r="K22" s="189">
        <v>100087</v>
      </c>
      <c r="L22" s="189">
        <v>54620</v>
      </c>
      <c r="M22" s="189" t="s">
        <v>72</v>
      </c>
      <c r="N22" s="189"/>
      <c r="O22" s="189">
        <v>35636</v>
      </c>
      <c r="P22" s="189" t="s">
        <v>72</v>
      </c>
      <c r="Q22" s="189" t="s">
        <v>72</v>
      </c>
      <c r="R22" s="189">
        <v>1752688</v>
      </c>
      <c r="S22" s="189">
        <v>2651</v>
      </c>
      <c r="T22" s="189">
        <v>486720</v>
      </c>
      <c r="U22" s="189">
        <v>1314240</v>
      </c>
      <c r="V22" s="189">
        <v>997858</v>
      </c>
      <c r="W22" s="189">
        <v>485836</v>
      </c>
      <c r="X22" s="189">
        <v>461083</v>
      </c>
      <c r="Y22" s="189">
        <v>152311</v>
      </c>
      <c r="Z22" s="189">
        <v>893301</v>
      </c>
      <c r="AA22" s="189">
        <v>142451</v>
      </c>
    </row>
    <row r="23" spans="2:27" ht="20.45" customHeight="1" x14ac:dyDescent="0.25">
      <c r="B23" s="42" t="s">
        <v>211</v>
      </c>
      <c r="C23" s="189">
        <v>-49323</v>
      </c>
      <c r="D23" s="189">
        <v>-37052</v>
      </c>
      <c r="E23" s="189">
        <v>-141186</v>
      </c>
      <c r="F23" s="189">
        <v>-84622</v>
      </c>
      <c r="H23" s="189">
        <v>-48675</v>
      </c>
      <c r="I23" s="189">
        <v>-43188</v>
      </c>
      <c r="J23" s="189">
        <v>-116921</v>
      </c>
      <c r="K23" s="189">
        <v>-37052</v>
      </c>
      <c r="L23" s="189">
        <v>-23144</v>
      </c>
      <c r="M23" s="189">
        <v>-24426</v>
      </c>
      <c r="N23" s="189">
        <v>-123981</v>
      </c>
      <c r="O23" s="189">
        <v>-27669</v>
      </c>
      <c r="P23" s="189">
        <v>-33465</v>
      </c>
      <c r="Q23" s="189">
        <v>-15838</v>
      </c>
      <c r="R23" s="189">
        <v>-96464</v>
      </c>
      <c r="S23" s="189">
        <v>-22474</v>
      </c>
      <c r="T23" s="189">
        <v>-7018</v>
      </c>
      <c r="U23" s="189">
        <v>-8794</v>
      </c>
      <c r="V23" s="189">
        <v>-128033</v>
      </c>
      <c r="W23" s="189">
        <v>-13044</v>
      </c>
      <c r="X23" s="189">
        <v>-41487</v>
      </c>
      <c r="Y23" s="189">
        <v>-9265</v>
      </c>
      <c r="Z23" s="189">
        <v>-68040</v>
      </c>
      <c r="AA23" s="189">
        <v>-13527</v>
      </c>
    </row>
    <row r="24" spans="2:27" ht="20.45" customHeight="1" x14ac:dyDescent="0.25">
      <c r="B24" s="42" t="s">
        <v>212</v>
      </c>
      <c r="C24" s="189">
        <v>1348</v>
      </c>
      <c r="D24" s="189">
        <v>1612</v>
      </c>
      <c r="E24" s="189">
        <v>2860</v>
      </c>
      <c r="F24" s="189">
        <v>3061</v>
      </c>
      <c r="H24" s="189">
        <v>483</v>
      </c>
      <c r="I24" s="189">
        <v>1029</v>
      </c>
      <c r="J24" s="189">
        <v>4729</v>
      </c>
      <c r="K24" s="189">
        <v>1612</v>
      </c>
      <c r="L24" s="189">
        <v>980</v>
      </c>
      <c r="M24" s="189">
        <v>469</v>
      </c>
      <c r="N24" s="189"/>
      <c r="O24" s="189" t="s">
        <v>72</v>
      </c>
      <c r="P24" s="189" t="s">
        <v>72</v>
      </c>
      <c r="Q24" s="189" t="s">
        <v>72</v>
      </c>
      <c r="R24" s="189"/>
      <c r="S24" s="189" t="s">
        <v>72</v>
      </c>
      <c r="T24" s="189" t="s">
        <v>72</v>
      </c>
      <c r="U24" s="189" t="s">
        <v>72</v>
      </c>
      <c r="V24" s="189"/>
      <c r="W24" s="189" t="s">
        <v>72</v>
      </c>
      <c r="X24" s="189" t="s">
        <v>72</v>
      </c>
      <c r="Y24" s="189" t="s">
        <v>72</v>
      </c>
      <c r="Z24" s="189"/>
      <c r="AA24" s="189">
        <v>-14767</v>
      </c>
    </row>
    <row r="25" spans="2:27" ht="20.45" customHeight="1" x14ac:dyDescent="0.25">
      <c r="B25" s="42" t="s">
        <v>213</v>
      </c>
      <c r="C25" s="189"/>
      <c r="D25" s="189"/>
      <c r="E25" s="189" t="s">
        <v>72</v>
      </c>
      <c r="F25" s="189" t="s">
        <v>72</v>
      </c>
      <c r="H25" s="189" t="s">
        <v>72</v>
      </c>
      <c r="I25" s="189" t="s">
        <v>72</v>
      </c>
      <c r="J25" s="189"/>
      <c r="K25" s="189" t="s">
        <v>72</v>
      </c>
      <c r="L25" s="189" t="s">
        <v>72</v>
      </c>
      <c r="M25" s="189" t="s">
        <v>72</v>
      </c>
      <c r="N25" s="189">
        <v>1752</v>
      </c>
      <c r="O25" s="189">
        <v>1752</v>
      </c>
      <c r="P25" s="189" t="s">
        <v>72</v>
      </c>
      <c r="Q25" s="189" t="s">
        <v>72</v>
      </c>
      <c r="R25" s="189">
        <v>30300</v>
      </c>
      <c r="S25" s="189">
        <v>16751</v>
      </c>
      <c r="T25" s="189" t="s">
        <v>72</v>
      </c>
      <c r="U25" s="189" t="s">
        <v>72</v>
      </c>
      <c r="V25" s="189">
        <v>47654</v>
      </c>
      <c r="W25" s="189">
        <v>1617</v>
      </c>
      <c r="X25" s="189">
        <v>23315</v>
      </c>
      <c r="Y25" s="189">
        <v>22664</v>
      </c>
      <c r="Z25" s="189">
        <v>56320</v>
      </c>
      <c r="AA25" s="189">
        <v>-17236</v>
      </c>
    </row>
    <row r="26" spans="2:27" ht="20.45" customHeight="1" x14ac:dyDescent="0.25">
      <c r="B26" s="42" t="s">
        <v>214</v>
      </c>
      <c r="C26" s="189" t="s">
        <v>72</v>
      </c>
      <c r="D26" s="189" t="s">
        <v>72</v>
      </c>
      <c r="E26" s="189" t="s">
        <v>72</v>
      </c>
      <c r="F26" s="189" t="s">
        <v>72</v>
      </c>
      <c r="H26" s="189" t="s">
        <v>72</v>
      </c>
      <c r="I26" s="189">
        <v>25548</v>
      </c>
      <c r="J26" s="189"/>
      <c r="K26" s="189" t="s">
        <v>72</v>
      </c>
      <c r="L26" s="189" t="s">
        <v>72</v>
      </c>
      <c r="M26" s="189">
        <v>-375</v>
      </c>
      <c r="N26" s="189">
        <v>19837</v>
      </c>
      <c r="O26" s="189">
        <v>427</v>
      </c>
      <c r="P26" s="189">
        <v>24911</v>
      </c>
      <c r="Q26" s="189" t="s">
        <v>72</v>
      </c>
      <c r="R26" s="189">
        <v>41694</v>
      </c>
      <c r="S26" s="189">
        <v>7196</v>
      </c>
      <c r="T26" s="189">
        <v>12243</v>
      </c>
      <c r="U26" s="189">
        <v>14849</v>
      </c>
      <c r="V26" s="189">
        <v>1580463</v>
      </c>
      <c r="W26" s="189">
        <v>22169</v>
      </c>
      <c r="X26" s="189">
        <v>1553112</v>
      </c>
      <c r="Y26" s="189" t="s">
        <v>72</v>
      </c>
      <c r="Z26" s="189"/>
      <c r="AA26" s="189" t="s">
        <v>72</v>
      </c>
    </row>
    <row r="27" spans="2:27" ht="20.45" customHeight="1" x14ac:dyDescent="0.25">
      <c r="B27" s="25" t="s">
        <v>215</v>
      </c>
      <c r="C27" s="190">
        <v>38599</v>
      </c>
      <c r="D27" s="190">
        <v>18143</v>
      </c>
      <c r="E27" s="190">
        <v>91007</v>
      </c>
      <c r="F27" s="190">
        <v>48332</v>
      </c>
      <c r="H27" s="190">
        <v>29660</v>
      </c>
      <c r="I27" s="190">
        <v>22748</v>
      </c>
      <c r="J27" s="190">
        <v>75400</v>
      </c>
      <c r="K27" s="190">
        <v>18143</v>
      </c>
      <c r="L27" s="190">
        <v>16629</v>
      </c>
      <c r="M27" s="190">
        <v>13560</v>
      </c>
      <c r="N27" s="190">
        <v>82911</v>
      </c>
      <c r="O27" s="190">
        <v>12443</v>
      </c>
      <c r="P27" s="190">
        <v>25561</v>
      </c>
      <c r="Q27" s="190">
        <v>14656</v>
      </c>
      <c r="R27" s="190">
        <v>95905</v>
      </c>
      <c r="S27" s="190">
        <v>21286</v>
      </c>
      <c r="T27" s="190">
        <v>15152</v>
      </c>
      <c r="U27" s="190">
        <v>20549</v>
      </c>
      <c r="V27" s="190">
        <v>60697</v>
      </c>
      <c r="W27" s="190">
        <v>19541</v>
      </c>
      <c r="X27" s="190">
        <v>30961</v>
      </c>
      <c r="Y27" s="190">
        <v>40680</v>
      </c>
      <c r="Z27" s="190">
        <v>240892</v>
      </c>
      <c r="AA27" s="190">
        <v>93379</v>
      </c>
    </row>
    <row r="28" spans="2:27" ht="20.45" customHeight="1" x14ac:dyDescent="0.25">
      <c r="B28" s="42"/>
      <c r="C28" s="191">
        <v>345678</v>
      </c>
      <c r="D28" s="191">
        <v>411748</v>
      </c>
      <c r="E28" s="191">
        <v>903728</v>
      </c>
      <c r="F28" s="191">
        <v>1020269</v>
      </c>
      <c r="H28" s="191">
        <v>512131</v>
      </c>
      <c r="I28" s="191">
        <v>329784</v>
      </c>
      <c r="J28" s="191">
        <v>1499794</v>
      </c>
      <c r="K28" s="191">
        <v>411748</v>
      </c>
      <c r="L28" s="191">
        <v>362931</v>
      </c>
      <c r="M28" s="191">
        <v>1109025</v>
      </c>
      <c r="N28" s="191">
        <v>843306</v>
      </c>
      <c r="O28" s="191">
        <v>278827</v>
      </c>
      <c r="P28" s="191">
        <v>1288425</v>
      </c>
      <c r="Q28" s="191">
        <v>154415</v>
      </c>
      <c r="R28" s="191">
        <v>2445405</v>
      </c>
      <c r="S28" s="191">
        <v>165368</v>
      </c>
      <c r="T28" s="191">
        <v>670078</v>
      </c>
      <c r="U28" s="191">
        <v>1482735</v>
      </c>
      <c r="V28" s="191">
        <v>3206850</v>
      </c>
      <c r="W28" s="191">
        <v>618975</v>
      </c>
      <c r="X28" s="191">
        <v>2272470</v>
      </c>
      <c r="Y28" s="191">
        <v>350518</v>
      </c>
      <c r="Z28" s="191">
        <v>1705679</v>
      </c>
      <c r="AA28" s="191">
        <v>362795</v>
      </c>
    </row>
    <row r="29" spans="2:27" ht="20.45" customHeight="1" x14ac:dyDescent="0.25">
      <c r="B29" s="43" t="s">
        <v>216</v>
      </c>
      <c r="C29" s="189"/>
      <c r="D29" s="189"/>
      <c r="E29" s="189"/>
      <c r="F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2:27" ht="20.45" customHeight="1" x14ac:dyDescent="0.25">
      <c r="B30" s="42" t="s">
        <v>217</v>
      </c>
      <c r="C30" s="189">
        <v>-279597</v>
      </c>
      <c r="D30" s="189">
        <v>-233923</v>
      </c>
      <c r="E30" s="189">
        <v>-755316</v>
      </c>
      <c r="F30" s="189">
        <v>-693591</v>
      </c>
      <c r="H30" s="189">
        <v>-233372</v>
      </c>
      <c r="I30" s="189">
        <v>-242347</v>
      </c>
      <c r="J30" s="189">
        <v>-928179</v>
      </c>
      <c r="K30" s="189">
        <v>-233923</v>
      </c>
      <c r="L30" s="189">
        <v>-235945</v>
      </c>
      <c r="M30" s="189">
        <v>-223723</v>
      </c>
      <c r="N30" s="189">
        <v>-1146682</v>
      </c>
      <c r="O30" s="189">
        <v>-294081</v>
      </c>
      <c r="P30" s="189">
        <v>-263305</v>
      </c>
      <c r="Q30" s="189">
        <v>-326027</v>
      </c>
      <c r="R30" s="189">
        <v>-1177769</v>
      </c>
      <c r="S30" s="189">
        <v>-312605</v>
      </c>
      <c r="T30" s="189">
        <v>-271806</v>
      </c>
      <c r="U30" s="189">
        <v>-311300</v>
      </c>
      <c r="V30" s="189">
        <v>-1226897</v>
      </c>
      <c r="W30" s="189">
        <v>-319008</v>
      </c>
      <c r="X30" s="189">
        <v>-302540</v>
      </c>
      <c r="Y30" s="189">
        <v>-303412</v>
      </c>
      <c r="Z30" s="189">
        <v>-1256459</v>
      </c>
      <c r="AA30" s="189">
        <v>-341469</v>
      </c>
    </row>
    <row r="31" spans="2:27" ht="20.45" customHeight="1" x14ac:dyDescent="0.25">
      <c r="B31" s="42" t="s">
        <v>218</v>
      </c>
      <c r="C31" s="189">
        <v>-3457</v>
      </c>
      <c r="D31" s="189">
        <v>-2088</v>
      </c>
      <c r="E31" s="189">
        <v>-9655</v>
      </c>
      <c r="F31" s="189">
        <v>-5298</v>
      </c>
      <c r="H31" s="189">
        <v>-2656</v>
      </c>
      <c r="I31" s="189">
        <v>-3542</v>
      </c>
      <c r="J31" s="189">
        <v>-7422</v>
      </c>
      <c r="K31" s="189">
        <v>-2088</v>
      </c>
      <c r="L31" s="189">
        <v>-1610</v>
      </c>
      <c r="M31" s="189">
        <v>-1600</v>
      </c>
      <c r="N31" s="189">
        <v>-20456</v>
      </c>
      <c r="O31" s="189">
        <v>-6264</v>
      </c>
      <c r="P31" s="189">
        <v>-8469</v>
      </c>
      <c r="Q31" s="189">
        <v>-4137</v>
      </c>
      <c r="R31" s="189">
        <v>-15107</v>
      </c>
      <c r="S31" s="189">
        <v>-3809</v>
      </c>
      <c r="T31" s="189">
        <v>-3556</v>
      </c>
      <c r="U31" s="189">
        <v>-3545</v>
      </c>
      <c r="V31" s="189">
        <v>-37616</v>
      </c>
      <c r="W31" s="189">
        <v>-20154</v>
      </c>
      <c r="X31" s="189">
        <v>-7015</v>
      </c>
      <c r="Y31" s="189">
        <v>-6933</v>
      </c>
      <c r="Z31" s="189">
        <v>-32907</v>
      </c>
      <c r="AA31" s="189">
        <v>-10775</v>
      </c>
    </row>
    <row r="32" spans="2:27" ht="20.45" customHeight="1" x14ac:dyDescent="0.25">
      <c r="B32" s="42" t="s">
        <v>219</v>
      </c>
      <c r="C32" s="189">
        <v>-142451</v>
      </c>
      <c r="D32" s="189">
        <v>-168600</v>
      </c>
      <c r="E32" s="189"/>
      <c r="F32" s="189"/>
      <c r="H32" s="189" t="s">
        <v>72</v>
      </c>
      <c r="I32" s="189" t="s">
        <v>72</v>
      </c>
      <c r="J32" s="189"/>
      <c r="K32" s="189">
        <v>-168600</v>
      </c>
      <c r="L32" s="189">
        <v>-500200</v>
      </c>
      <c r="M32" s="189" t="s">
        <v>72</v>
      </c>
      <c r="N32" s="189">
        <v>-353321</v>
      </c>
      <c r="O32" s="189">
        <v>-504600</v>
      </c>
      <c r="P32" s="189" t="s">
        <v>72</v>
      </c>
      <c r="Q32" s="189">
        <v>-751781</v>
      </c>
      <c r="R32" s="189">
        <v>-1742494</v>
      </c>
      <c r="S32" s="189">
        <v>-247294</v>
      </c>
      <c r="T32" s="189">
        <v>-405828</v>
      </c>
      <c r="U32" s="189">
        <v>-1756536</v>
      </c>
      <c r="V32" s="189">
        <v>-225992</v>
      </c>
      <c r="W32" s="189">
        <v>-429299</v>
      </c>
      <c r="X32" s="189">
        <v>32980</v>
      </c>
      <c r="Y32" s="189">
        <v>-32980</v>
      </c>
      <c r="Z32" s="189">
        <v>-582193</v>
      </c>
      <c r="AA32" s="189">
        <v>-227019</v>
      </c>
    </row>
    <row r="33" spans="2:27" ht="20.45" customHeight="1" x14ac:dyDescent="0.25">
      <c r="B33" s="42" t="s">
        <v>220</v>
      </c>
      <c r="C33" s="189"/>
      <c r="D33" s="189"/>
      <c r="E33" s="189"/>
      <c r="F33" s="189"/>
      <c r="H33" s="189" t="s">
        <v>72</v>
      </c>
      <c r="I33" s="189" t="s">
        <v>72</v>
      </c>
      <c r="J33" s="189">
        <v>-46763</v>
      </c>
      <c r="K33" s="189" t="s">
        <v>72</v>
      </c>
      <c r="L33" s="189" t="s">
        <v>72</v>
      </c>
      <c r="M33" s="189" t="s">
        <v>72</v>
      </c>
      <c r="N33" s="189">
        <v>-491037</v>
      </c>
      <c r="O33" s="189">
        <v>-491036</v>
      </c>
      <c r="P33" s="189" t="s">
        <v>72</v>
      </c>
      <c r="Q33" s="189" t="s">
        <v>72</v>
      </c>
      <c r="R33" s="189"/>
      <c r="S33" s="189" t="s">
        <v>72</v>
      </c>
      <c r="T33" s="189" t="s">
        <v>72</v>
      </c>
      <c r="U33" s="189" t="s">
        <v>72</v>
      </c>
      <c r="V33" s="189"/>
      <c r="W33" s="189" t="s">
        <v>72</v>
      </c>
      <c r="X33" s="189" t="s">
        <v>72</v>
      </c>
      <c r="Y33" s="189" t="s">
        <v>72</v>
      </c>
      <c r="Z33" s="189"/>
      <c r="AA33" s="189" t="s">
        <v>72</v>
      </c>
    </row>
    <row r="34" spans="2:27" ht="20.45" customHeight="1" x14ac:dyDescent="0.25">
      <c r="B34" s="42" t="s">
        <v>221</v>
      </c>
      <c r="C34" s="189">
        <v>-2465</v>
      </c>
      <c r="D34" s="189">
        <v>-30056</v>
      </c>
      <c r="E34" s="189"/>
      <c r="F34" s="189"/>
      <c r="H34" s="189" t="s">
        <v>72</v>
      </c>
      <c r="I34" s="189" t="s">
        <v>72</v>
      </c>
      <c r="J34" s="189"/>
      <c r="K34" s="189">
        <v>-30056</v>
      </c>
      <c r="L34" s="189" t="s">
        <v>72</v>
      </c>
      <c r="M34" s="189" t="s">
        <v>72</v>
      </c>
      <c r="N34" s="189">
        <v>-26757</v>
      </c>
      <c r="O34" s="189">
        <v>-17752</v>
      </c>
      <c r="P34" s="189" t="s">
        <v>72</v>
      </c>
      <c r="Q34" s="189">
        <v>-16963</v>
      </c>
      <c r="R34" s="189">
        <v>-46777</v>
      </c>
      <c r="S34" s="189">
        <v>-5672</v>
      </c>
      <c r="T34" s="189">
        <v>-32457</v>
      </c>
      <c r="U34" s="189">
        <v>-34009</v>
      </c>
      <c r="V34" s="189">
        <v>-13054</v>
      </c>
      <c r="W34" s="189">
        <v>-8542</v>
      </c>
      <c r="X34" s="189">
        <v>-3132</v>
      </c>
      <c r="Y34" s="189" t="s">
        <v>72</v>
      </c>
      <c r="Z34" s="189">
        <v>-29038</v>
      </c>
      <c r="AA34" s="189">
        <v>-17814</v>
      </c>
    </row>
    <row r="35" spans="2:27" ht="20.45" customHeight="1" x14ac:dyDescent="0.25">
      <c r="B35" s="42" t="s">
        <v>222</v>
      </c>
      <c r="C35" s="189">
        <v>-26817</v>
      </c>
      <c r="D35" s="189" t="s">
        <v>72</v>
      </c>
      <c r="E35" s="189">
        <v>-120360</v>
      </c>
      <c r="F35" s="189">
        <v>-132591</v>
      </c>
      <c r="H35" s="189">
        <v>-21593</v>
      </c>
      <c r="I35" s="189">
        <v>-71950</v>
      </c>
      <c r="J35" s="189">
        <v>-166910</v>
      </c>
      <c r="K35" s="189" t="s">
        <v>72</v>
      </c>
      <c r="L35" s="189">
        <v>-77589</v>
      </c>
      <c r="M35" s="189">
        <v>-65249</v>
      </c>
      <c r="N35" s="189">
        <v>-330114</v>
      </c>
      <c r="O35" s="189">
        <v>-78413</v>
      </c>
      <c r="P35" s="189">
        <v>-58405</v>
      </c>
      <c r="Q35" s="189">
        <v>-84174</v>
      </c>
      <c r="R35" s="189">
        <v>-186610</v>
      </c>
      <c r="S35" s="189">
        <v>-45642</v>
      </c>
      <c r="T35" s="189">
        <v>32467</v>
      </c>
      <c r="U35" s="189">
        <v>-68445</v>
      </c>
      <c r="V35" s="189">
        <v>-141782</v>
      </c>
      <c r="W35" s="189">
        <v>-17179</v>
      </c>
      <c r="X35" s="189">
        <v>-38703</v>
      </c>
      <c r="Y35" s="189">
        <v>-44008</v>
      </c>
      <c r="Z35" s="189">
        <v>-133815</v>
      </c>
      <c r="AA35" s="189">
        <v>-44726</v>
      </c>
    </row>
    <row r="36" spans="2:27" ht="20.45" customHeight="1" x14ac:dyDescent="0.25">
      <c r="B36" s="42" t="s">
        <v>588</v>
      </c>
      <c r="C36" s="189">
        <v>-10973</v>
      </c>
      <c r="D36" s="189" t="s">
        <v>72</v>
      </c>
      <c r="E36" s="189"/>
      <c r="F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2:27" ht="20.45" customHeight="1" x14ac:dyDescent="0.25">
      <c r="B37" s="42" t="s">
        <v>223</v>
      </c>
      <c r="C37" s="189"/>
      <c r="D37" s="189"/>
      <c r="E37" s="189"/>
      <c r="F37" s="189"/>
      <c r="H37" s="189" t="s">
        <v>72</v>
      </c>
      <c r="I37" s="189" t="s">
        <v>72</v>
      </c>
      <c r="J37" s="189"/>
      <c r="K37" s="189" t="s">
        <v>72</v>
      </c>
      <c r="L37" s="189" t="s">
        <v>72</v>
      </c>
      <c r="M37" s="189" t="s">
        <v>72</v>
      </c>
      <c r="N37" s="189"/>
      <c r="O37" s="189" t="s">
        <v>72</v>
      </c>
      <c r="P37" s="189">
        <v>-3161</v>
      </c>
      <c r="Q37" s="189">
        <v>-3893</v>
      </c>
      <c r="R37" s="189">
        <v>-9165</v>
      </c>
      <c r="S37" s="189">
        <v>-3970</v>
      </c>
      <c r="T37" s="189">
        <v>-1091</v>
      </c>
      <c r="U37" s="189">
        <v>-691</v>
      </c>
      <c r="V37" s="189">
        <v>-2912</v>
      </c>
      <c r="W37" s="189">
        <v>114</v>
      </c>
      <c r="X37" s="189">
        <v>-895</v>
      </c>
      <c r="Y37" s="189">
        <v>-881</v>
      </c>
      <c r="Z37" s="189">
        <v>-3068</v>
      </c>
      <c r="AA37" s="189">
        <v>-1097</v>
      </c>
    </row>
    <row r="38" spans="2:27" ht="20.45" customHeight="1" x14ac:dyDescent="0.25">
      <c r="B38" s="42" t="s">
        <v>224</v>
      </c>
      <c r="C38" s="189">
        <v>-2757</v>
      </c>
      <c r="D38" s="189">
        <v>-3574</v>
      </c>
      <c r="E38" s="189">
        <v>-17188</v>
      </c>
      <c r="F38" s="189">
        <v>-33847</v>
      </c>
      <c r="H38" s="189">
        <v>-6177</v>
      </c>
      <c r="I38" s="189">
        <v>-8254</v>
      </c>
      <c r="J38" s="189">
        <v>-39753</v>
      </c>
      <c r="K38" s="189">
        <v>-3574</v>
      </c>
      <c r="L38" s="189">
        <v>-16233</v>
      </c>
      <c r="M38" s="189">
        <v>-14040</v>
      </c>
      <c r="N38" s="189">
        <v>-69604</v>
      </c>
      <c r="O38" s="189">
        <v>-16124</v>
      </c>
      <c r="P38" s="189">
        <v>-15772</v>
      </c>
      <c r="Q38" s="189">
        <v>-18376</v>
      </c>
      <c r="R38" s="189">
        <v>-52708</v>
      </c>
      <c r="S38" s="189">
        <v>-12228</v>
      </c>
      <c r="T38" s="189">
        <v>-4416</v>
      </c>
      <c r="U38" s="189">
        <v>-17333</v>
      </c>
      <c r="V38" s="189">
        <v>-56090</v>
      </c>
      <c r="W38" s="189">
        <v>-10741</v>
      </c>
      <c r="X38" s="189">
        <v>-18349</v>
      </c>
      <c r="Y38" s="189">
        <v>-15229</v>
      </c>
      <c r="Z38" s="189">
        <v>-68106</v>
      </c>
      <c r="AA38" s="189">
        <v>-20345</v>
      </c>
    </row>
    <row r="39" spans="2:27" ht="20.45" customHeight="1" x14ac:dyDescent="0.25">
      <c r="B39" s="42" t="s">
        <v>225</v>
      </c>
      <c r="C39" s="189"/>
      <c r="D39" s="189"/>
      <c r="E39" s="189">
        <v>-60307</v>
      </c>
      <c r="F39" s="189">
        <v>-301940</v>
      </c>
      <c r="H39" s="189">
        <v>-150010</v>
      </c>
      <c r="I39" s="189">
        <v>-12725</v>
      </c>
      <c r="J39" s="189">
        <v>-437887</v>
      </c>
      <c r="K39" s="189" t="s">
        <v>72</v>
      </c>
      <c r="L39" s="189" t="s">
        <v>72</v>
      </c>
      <c r="M39" s="189">
        <v>-456647</v>
      </c>
      <c r="N39" s="189">
        <v>-537976</v>
      </c>
      <c r="O39" s="189" t="s">
        <v>72</v>
      </c>
      <c r="P39" s="189">
        <v>-425417</v>
      </c>
      <c r="Q39" s="189">
        <v>-187348</v>
      </c>
      <c r="R39" s="189"/>
      <c r="S39" s="189" t="s">
        <v>72</v>
      </c>
      <c r="T39" s="189" t="s">
        <v>72</v>
      </c>
      <c r="U39" s="189" t="s">
        <v>72</v>
      </c>
      <c r="V39" s="189"/>
      <c r="W39" s="189" t="s">
        <v>72</v>
      </c>
      <c r="X39" s="189" t="s">
        <v>72</v>
      </c>
      <c r="Y39" s="189" t="s">
        <v>72</v>
      </c>
      <c r="Z39" s="189"/>
      <c r="AA39" s="189" t="s">
        <v>72</v>
      </c>
    </row>
    <row r="40" spans="2:27" ht="21.75" customHeight="1" x14ac:dyDescent="0.25">
      <c r="B40" s="42" t="s">
        <v>226</v>
      </c>
      <c r="C40" s="189">
        <v>-26374</v>
      </c>
      <c r="D40" s="189">
        <v>-48819</v>
      </c>
      <c r="E40" s="189">
        <v>-17605</v>
      </c>
      <c r="F40" s="189">
        <v>-1235980</v>
      </c>
      <c r="H40" s="189">
        <v>-16779</v>
      </c>
      <c r="I40" s="189" t="s">
        <v>72</v>
      </c>
      <c r="J40" s="189">
        <v>-1293826</v>
      </c>
      <c r="K40" s="189">
        <v>-48819</v>
      </c>
      <c r="L40" s="189">
        <v>-356213</v>
      </c>
      <c r="M40" s="189" t="s">
        <v>72</v>
      </c>
      <c r="N40" s="189"/>
      <c r="O40" s="189" t="s">
        <v>72</v>
      </c>
      <c r="P40" s="189" t="s">
        <v>72</v>
      </c>
      <c r="Q40" s="189">
        <v>-6784</v>
      </c>
      <c r="R40" s="189"/>
      <c r="S40" s="189" t="s">
        <v>72</v>
      </c>
      <c r="T40" s="189" t="s">
        <v>72</v>
      </c>
      <c r="U40" s="189" t="s">
        <v>72</v>
      </c>
      <c r="V40" s="189"/>
      <c r="W40" s="189" t="s">
        <v>72</v>
      </c>
      <c r="X40" s="189" t="s">
        <v>72</v>
      </c>
      <c r="Y40" s="189" t="s">
        <v>72</v>
      </c>
      <c r="Z40" s="189"/>
      <c r="AA40" s="189" t="s">
        <v>72</v>
      </c>
    </row>
    <row r="41" spans="2:27" ht="21.75" customHeight="1" x14ac:dyDescent="0.25">
      <c r="B41" s="42" t="s">
        <v>227</v>
      </c>
      <c r="C41" s="189">
        <v>-8944</v>
      </c>
      <c r="D41" s="189">
        <v>-6336</v>
      </c>
      <c r="E41" s="189">
        <v>-26392</v>
      </c>
      <c r="F41" s="189">
        <v>-18809</v>
      </c>
      <c r="H41" s="189">
        <v>-8945</v>
      </c>
      <c r="I41" s="189">
        <v>-8503</v>
      </c>
      <c r="J41" s="189">
        <v>-26835</v>
      </c>
      <c r="K41" s="189">
        <v>-6336</v>
      </c>
      <c r="L41" s="189">
        <v>-6188</v>
      </c>
      <c r="M41" s="189">
        <v>-6285</v>
      </c>
      <c r="N41" s="189">
        <v>-24974</v>
      </c>
      <c r="O41" s="189">
        <v>-6101</v>
      </c>
      <c r="P41" s="189">
        <v>-6147</v>
      </c>
      <c r="Q41" s="189">
        <v>-6332</v>
      </c>
      <c r="R41" s="189">
        <v>-26995</v>
      </c>
      <c r="S41" s="189">
        <v>-6664</v>
      </c>
      <c r="T41" s="189">
        <v>-6738</v>
      </c>
      <c r="U41" s="189">
        <v>-6999</v>
      </c>
      <c r="V41" s="189">
        <v>-33834</v>
      </c>
      <c r="W41" s="189">
        <v>-9298</v>
      </c>
      <c r="X41" s="189">
        <v>-8992</v>
      </c>
      <c r="Y41" s="189">
        <v>-9340</v>
      </c>
      <c r="Z41" s="189"/>
      <c r="AA41" s="189" t="s">
        <v>72</v>
      </c>
    </row>
    <row r="42" spans="2:27" x14ac:dyDescent="0.25">
      <c r="B42" s="42" t="s">
        <v>228</v>
      </c>
      <c r="C42" s="189"/>
      <c r="D42" s="189"/>
      <c r="E42" s="189"/>
      <c r="F42" s="189"/>
      <c r="H42" s="189" t="s">
        <v>72</v>
      </c>
      <c r="I42" s="189" t="s">
        <v>72</v>
      </c>
      <c r="J42" s="189"/>
      <c r="K42" s="189" t="s">
        <v>72</v>
      </c>
      <c r="L42" s="189" t="s">
        <v>72</v>
      </c>
      <c r="M42" s="189" t="s">
        <v>72</v>
      </c>
      <c r="N42" s="189"/>
      <c r="O42" s="189" t="s">
        <v>72</v>
      </c>
      <c r="P42" s="189" t="s">
        <v>72</v>
      </c>
      <c r="Q42" s="189" t="s">
        <v>72</v>
      </c>
      <c r="R42" s="189"/>
      <c r="S42" s="189" t="s">
        <v>72</v>
      </c>
      <c r="T42" s="189" t="s">
        <v>72</v>
      </c>
      <c r="U42" s="189" t="s">
        <v>72</v>
      </c>
      <c r="V42" s="189"/>
      <c r="W42" s="189" t="s">
        <v>72</v>
      </c>
      <c r="X42" s="189" t="s">
        <v>72</v>
      </c>
      <c r="Y42" s="189">
        <v>-1148</v>
      </c>
      <c r="Z42" s="189"/>
      <c r="AA42" s="189">
        <v>-2369</v>
      </c>
    </row>
    <row r="43" spans="2:27" x14ac:dyDescent="0.25">
      <c r="B43" s="42" t="s">
        <v>229</v>
      </c>
      <c r="C43" s="189">
        <v>-9307</v>
      </c>
      <c r="D43" s="189">
        <v>-10980</v>
      </c>
      <c r="E43" s="189">
        <v>-29458</v>
      </c>
      <c r="F43" s="189">
        <v>-27702</v>
      </c>
      <c r="H43" s="189">
        <v>-9892</v>
      </c>
      <c r="I43" s="189">
        <v>-10259</v>
      </c>
      <c r="J43" s="189">
        <v>-38068</v>
      </c>
      <c r="K43" s="189">
        <v>-10980</v>
      </c>
      <c r="L43" s="189">
        <v>-9409</v>
      </c>
      <c r="M43" s="189">
        <v>-7313</v>
      </c>
      <c r="N43" s="189">
        <v>-12942</v>
      </c>
      <c r="O43" s="189">
        <v>-5651</v>
      </c>
      <c r="P43" s="189" t="s">
        <v>72</v>
      </c>
      <c r="Q43" s="189" t="s">
        <v>72</v>
      </c>
      <c r="R43" s="189"/>
      <c r="S43" s="189" t="s">
        <v>72</v>
      </c>
      <c r="T43" s="189" t="s">
        <v>72</v>
      </c>
      <c r="U43" s="189" t="s">
        <v>72</v>
      </c>
      <c r="V43" s="189">
        <v>-23598</v>
      </c>
      <c r="W43" s="189" t="s">
        <v>72</v>
      </c>
      <c r="X43" s="189" t="s">
        <v>72</v>
      </c>
      <c r="Y43" s="189" t="s">
        <v>72</v>
      </c>
      <c r="Z43" s="189"/>
      <c r="AA43" s="189" t="s">
        <v>72</v>
      </c>
    </row>
    <row r="44" spans="2:27" x14ac:dyDescent="0.25">
      <c r="B44" s="42" t="s">
        <v>230</v>
      </c>
      <c r="C44" s="189">
        <v>-47388</v>
      </c>
      <c r="D44" s="189">
        <v>-16833</v>
      </c>
      <c r="E44" s="189">
        <v>-148403</v>
      </c>
      <c r="F44" s="189">
        <v>-67331</v>
      </c>
      <c r="H44" s="189">
        <v>-22897</v>
      </c>
      <c r="I44" s="189">
        <v>-78118</v>
      </c>
      <c r="J44" s="189">
        <v>-80772</v>
      </c>
      <c r="K44" s="189">
        <v>-16833</v>
      </c>
      <c r="L44" s="189">
        <v>-30493</v>
      </c>
      <c r="M44" s="189">
        <v>-20005</v>
      </c>
      <c r="N44" s="189">
        <v>-82436</v>
      </c>
      <c r="O44" s="189">
        <v>-14295</v>
      </c>
      <c r="P44" s="189">
        <v>-29221</v>
      </c>
      <c r="Q44" s="189">
        <v>-13820</v>
      </c>
      <c r="R44" s="189">
        <v>-93239</v>
      </c>
      <c r="S44" s="189">
        <v>-24103</v>
      </c>
      <c r="T44" s="189">
        <v>-11970</v>
      </c>
      <c r="U44" s="189">
        <v>-10623</v>
      </c>
      <c r="V44" s="189">
        <v>-84798</v>
      </c>
      <c r="W44" s="189">
        <v>-38659</v>
      </c>
      <c r="X44" s="189">
        <v>-17237</v>
      </c>
      <c r="Y44" s="189">
        <v>-38147</v>
      </c>
      <c r="Z44" s="189">
        <v>-118575</v>
      </c>
      <c r="AA44" s="189">
        <v>-29879</v>
      </c>
    </row>
    <row r="45" spans="2:27" x14ac:dyDescent="0.25">
      <c r="B45" s="187"/>
      <c r="C45" s="192">
        <v>-560530</v>
      </c>
      <c r="D45" s="192">
        <v>-521209</v>
      </c>
      <c r="E45" s="192">
        <v>-1184684</v>
      </c>
      <c r="F45" s="192">
        <v>-2517089</v>
      </c>
      <c r="H45" s="192">
        <v>-472321</v>
      </c>
      <c r="I45" s="192">
        <v>-435698</v>
      </c>
      <c r="J45" s="192">
        <v>-3066415</v>
      </c>
      <c r="K45" s="192">
        <v>-521209</v>
      </c>
      <c r="L45" s="192">
        <v>-1233880</v>
      </c>
      <c r="M45" s="192">
        <v>-794862</v>
      </c>
      <c r="N45" s="192">
        <v>-3096299</v>
      </c>
      <c r="O45" s="192">
        <v>-1434317</v>
      </c>
      <c r="P45" s="192">
        <v>-809897</v>
      </c>
      <c r="Q45" s="192">
        <v>-1419635</v>
      </c>
      <c r="R45" s="192">
        <v>-3350864</v>
      </c>
      <c r="S45" s="192">
        <v>-661987</v>
      </c>
      <c r="T45" s="192">
        <v>-705395</v>
      </c>
      <c r="U45" s="192">
        <v>-2209481</v>
      </c>
      <c r="V45" s="192">
        <v>-1846573</v>
      </c>
      <c r="W45" s="192">
        <v>-852766</v>
      </c>
      <c r="X45" s="192">
        <v>-363883</v>
      </c>
      <c r="Y45" s="192">
        <v>-452078</v>
      </c>
      <c r="Z45" s="192">
        <v>-2224161</v>
      </c>
      <c r="AA45" s="192">
        <v>-695493</v>
      </c>
    </row>
    <row r="46" spans="2:27" ht="15.75" thickBot="1" x14ac:dyDescent="0.3">
      <c r="B46" s="43" t="s">
        <v>231</v>
      </c>
      <c r="C46" s="193">
        <v>-214852</v>
      </c>
      <c r="D46" s="193">
        <v>-109461</v>
      </c>
      <c r="E46" s="193">
        <v>-280956</v>
      </c>
      <c r="F46" s="193">
        <v>-1496820</v>
      </c>
      <c r="H46" s="193">
        <v>39810</v>
      </c>
      <c r="I46" s="193">
        <v>-105914</v>
      </c>
      <c r="J46" s="193">
        <v>-1566621</v>
      </c>
      <c r="K46" s="193">
        <v>-109461</v>
      </c>
      <c r="L46" s="193">
        <v>-870949</v>
      </c>
      <c r="M46" s="193">
        <v>314163</v>
      </c>
      <c r="N46" s="193">
        <v>-2252993</v>
      </c>
      <c r="O46" s="193">
        <v>-1155490</v>
      </c>
      <c r="P46" s="193">
        <v>478528</v>
      </c>
      <c r="Q46" s="193">
        <v>-1265220</v>
      </c>
      <c r="R46" s="193">
        <v>-905459</v>
      </c>
      <c r="S46" s="193">
        <v>-496619</v>
      </c>
      <c r="T46" s="193">
        <v>-35317</v>
      </c>
      <c r="U46" s="193">
        <v>-726746</v>
      </c>
      <c r="V46" s="193">
        <v>1360277</v>
      </c>
      <c r="W46" s="193">
        <v>-233791</v>
      </c>
      <c r="X46" s="193">
        <v>1908587</v>
      </c>
      <c r="Y46" s="193">
        <v>-101560</v>
      </c>
      <c r="Z46" s="193">
        <v>-518482</v>
      </c>
      <c r="AA46" s="193">
        <v>-332698</v>
      </c>
    </row>
    <row r="47" spans="2:27" ht="15.75" thickTop="1" x14ac:dyDescent="0.25"/>
    <row r="48" spans="2:27" x14ac:dyDescent="0.25">
      <c r="C48" s="153">
        <f>SUM(C14:C27)-C28</f>
        <v>0</v>
      </c>
      <c r="D48" s="153">
        <f t="shared" ref="D48:F48" si="0">SUM(D14:D27)-D28</f>
        <v>0</v>
      </c>
      <c r="E48" s="153">
        <f t="shared" si="0"/>
        <v>0</v>
      </c>
      <c r="F48" s="153">
        <f t="shared" si="0"/>
        <v>0</v>
      </c>
      <c r="H48" s="153">
        <f t="shared" ref="H48:AA48" si="1">SUM(H14:H27)-H28</f>
        <v>0</v>
      </c>
      <c r="I48" s="153">
        <f t="shared" si="1"/>
        <v>0</v>
      </c>
      <c r="J48" s="153">
        <f t="shared" si="1"/>
        <v>0</v>
      </c>
      <c r="K48" s="153">
        <f t="shared" si="1"/>
        <v>0</v>
      </c>
      <c r="L48" s="153">
        <f t="shared" si="1"/>
        <v>0</v>
      </c>
      <c r="M48" s="153">
        <f t="shared" si="1"/>
        <v>0</v>
      </c>
      <c r="N48" s="153">
        <f t="shared" si="1"/>
        <v>0</v>
      </c>
      <c r="O48" s="153">
        <f t="shared" si="1"/>
        <v>0</v>
      </c>
      <c r="P48" s="153">
        <f t="shared" si="1"/>
        <v>0</v>
      </c>
      <c r="Q48" s="153">
        <f t="shared" si="1"/>
        <v>0</v>
      </c>
      <c r="R48" s="153">
        <f t="shared" si="1"/>
        <v>0</v>
      </c>
      <c r="S48" s="153">
        <f t="shared" si="1"/>
        <v>0</v>
      </c>
      <c r="T48" s="153">
        <f t="shared" si="1"/>
        <v>0</v>
      </c>
      <c r="U48" s="153">
        <f t="shared" si="1"/>
        <v>0</v>
      </c>
      <c r="V48" s="153">
        <f t="shared" si="1"/>
        <v>0</v>
      </c>
      <c r="W48" s="153">
        <f t="shared" si="1"/>
        <v>0</v>
      </c>
      <c r="X48" s="153">
        <f t="shared" si="1"/>
        <v>0</v>
      </c>
      <c r="Y48" s="153">
        <f t="shared" si="1"/>
        <v>0</v>
      </c>
      <c r="Z48" s="153">
        <f t="shared" si="1"/>
        <v>0</v>
      </c>
      <c r="AA48" s="153">
        <f t="shared" si="1"/>
        <v>0</v>
      </c>
    </row>
    <row r="49" spans="3:27" x14ac:dyDescent="0.25">
      <c r="C49" s="153">
        <f>SUM(C30:C44)-C45</f>
        <v>0</v>
      </c>
      <c r="D49" s="153">
        <f t="shared" ref="D49:F49" si="2">SUM(D30:D44)-D45</f>
        <v>0</v>
      </c>
      <c r="E49" s="153">
        <f t="shared" si="2"/>
        <v>0</v>
      </c>
      <c r="F49" s="153">
        <f t="shared" si="2"/>
        <v>0</v>
      </c>
      <c r="H49" s="153">
        <f t="shared" ref="H49:AA49" si="3">SUM(H30:H44)-H45</f>
        <v>0</v>
      </c>
      <c r="I49" s="153">
        <f t="shared" si="3"/>
        <v>0</v>
      </c>
      <c r="J49" s="153">
        <f t="shared" si="3"/>
        <v>0</v>
      </c>
      <c r="K49" s="153">
        <f t="shared" si="3"/>
        <v>0</v>
      </c>
      <c r="L49" s="153">
        <f t="shared" si="3"/>
        <v>0</v>
      </c>
      <c r="M49" s="153">
        <f t="shared" si="3"/>
        <v>0</v>
      </c>
      <c r="N49" s="153">
        <f t="shared" si="3"/>
        <v>0</v>
      </c>
      <c r="O49" s="153">
        <f t="shared" si="3"/>
        <v>0</v>
      </c>
      <c r="P49" s="153">
        <f t="shared" si="3"/>
        <v>0</v>
      </c>
      <c r="Q49" s="153">
        <f t="shared" si="3"/>
        <v>0</v>
      </c>
      <c r="R49" s="153">
        <f t="shared" si="3"/>
        <v>0</v>
      </c>
      <c r="S49" s="153">
        <f t="shared" si="3"/>
        <v>0</v>
      </c>
      <c r="T49" s="153">
        <f t="shared" si="3"/>
        <v>0</v>
      </c>
      <c r="U49" s="153">
        <f t="shared" si="3"/>
        <v>0</v>
      </c>
      <c r="V49" s="153">
        <f t="shared" si="3"/>
        <v>0</v>
      </c>
      <c r="W49" s="153">
        <f t="shared" si="3"/>
        <v>0</v>
      </c>
      <c r="X49" s="153">
        <f t="shared" si="3"/>
        <v>0</v>
      </c>
      <c r="Y49" s="153">
        <f t="shared" si="3"/>
        <v>0</v>
      </c>
      <c r="Z49" s="153">
        <f t="shared" si="3"/>
        <v>0</v>
      </c>
      <c r="AA49" s="153">
        <f t="shared" si="3"/>
        <v>0</v>
      </c>
    </row>
    <row r="50" spans="3:27" x14ac:dyDescent="0.25">
      <c r="C50" s="153">
        <f>C28+C45-C46</f>
        <v>0</v>
      </c>
      <c r="D50" s="153">
        <f t="shared" ref="D50:F50" si="4">D28+D45-D46</f>
        <v>0</v>
      </c>
      <c r="E50" s="153">
        <f t="shared" si="4"/>
        <v>0</v>
      </c>
      <c r="F50" s="153">
        <f t="shared" si="4"/>
        <v>0</v>
      </c>
      <c r="H50" s="153">
        <f t="shared" ref="H50:AA50" si="5">H28+H45-H46</f>
        <v>0</v>
      </c>
      <c r="I50" s="153">
        <f t="shared" si="5"/>
        <v>0</v>
      </c>
      <c r="J50" s="153">
        <f t="shared" si="5"/>
        <v>0</v>
      </c>
      <c r="K50" s="153">
        <f t="shared" si="5"/>
        <v>0</v>
      </c>
      <c r="L50" s="153">
        <f t="shared" si="5"/>
        <v>0</v>
      </c>
      <c r="M50" s="153">
        <f t="shared" si="5"/>
        <v>0</v>
      </c>
      <c r="N50" s="153">
        <f t="shared" si="5"/>
        <v>0</v>
      </c>
      <c r="O50" s="153">
        <f t="shared" si="5"/>
        <v>0</v>
      </c>
      <c r="P50" s="153">
        <f t="shared" si="5"/>
        <v>0</v>
      </c>
      <c r="Q50" s="153">
        <f t="shared" si="5"/>
        <v>0</v>
      </c>
      <c r="R50" s="153">
        <f t="shared" si="5"/>
        <v>0</v>
      </c>
      <c r="S50" s="153">
        <f t="shared" si="5"/>
        <v>0</v>
      </c>
      <c r="T50" s="153">
        <f t="shared" si="5"/>
        <v>0</v>
      </c>
      <c r="U50" s="153">
        <f t="shared" si="5"/>
        <v>0</v>
      </c>
      <c r="V50" s="153">
        <f t="shared" si="5"/>
        <v>0</v>
      </c>
      <c r="W50" s="153">
        <f t="shared" si="5"/>
        <v>0</v>
      </c>
      <c r="X50" s="153">
        <f t="shared" si="5"/>
        <v>0</v>
      </c>
      <c r="Y50" s="153">
        <f t="shared" si="5"/>
        <v>0</v>
      </c>
      <c r="Z50" s="153">
        <f t="shared" si="5"/>
        <v>0</v>
      </c>
      <c r="AA50" s="153">
        <f t="shared" si="5"/>
        <v>0</v>
      </c>
    </row>
    <row r="51" spans="3:27" x14ac:dyDescent="0.25">
      <c r="C51" s="153">
        <f>C46-DRE!C43</f>
        <v>0</v>
      </c>
      <c r="D51" s="153">
        <f>D46-DRE!D43</f>
        <v>0</v>
      </c>
      <c r="E51" s="153">
        <f>E46-DRE!E43</f>
        <v>0</v>
      </c>
      <c r="F51" s="153">
        <f>F46-DRE!F43</f>
        <v>0</v>
      </c>
      <c r="H51" s="153">
        <f>H46-DRE!H43</f>
        <v>0</v>
      </c>
      <c r="I51" s="153">
        <f>I46-DRE!I43</f>
        <v>0</v>
      </c>
      <c r="J51" s="153">
        <f>J46-DRE!J43</f>
        <v>0</v>
      </c>
      <c r="K51" s="153">
        <f>K46-DRE!K43</f>
        <v>0</v>
      </c>
      <c r="L51" s="153">
        <f>L46-DRE!L43</f>
        <v>0</v>
      </c>
      <c r="M51" s="153">
        <f>M46-DRE!M43</f>
        <v>0</v>
      </c>
      <c r="N51" s="153">
        <f>N46-DRE!N43</f>
        <v>0</v>
      </c>
      <c r="O51" s="153">
        <f>O46-DRE!O43</f>
        <v>0</v>
      </c>
      <c r="P51" s="153">
        <f>P46-DRE!P43</f>
        <v>0</v>
      </c>
      <c r="Q51" s="153">
        <f>Q46-DRE!Q43</f>
        <v>0</v>
      </c>
      <c r="R51" s="153">
        <f>R46-DRE!R43</f>
        <v>0</v>
      </c>
      <c r="S51" s="153">
        <f>S46-DRE!S43</f>
        <v>0</v>
      </c>
      <c r="T51" s="153">
        <f>T46-DRE!T43</f>
        <v>0</v>
      </c>
      <c r="U51" s="153">
        <f>U46-DRE!U43</f>
        <v>0</v>
      </c>
      <c r="V51" s="153">
        <f>V46-DRE!V43</f>
        <v>0</v>
      </c>
      <c r="W51" s="153">
        <f>W46-DRE!W43</f>
        <v>0</v>
      </c>
      <c r="X51" s="153">
        <f>X46-DRE!X43</f>
        <v>0</v>
      </c>
      <c r="Y51" s="153">
        <f>Y46-DRE!Y43</f>
        <v>0</v>
      </c>
      <c r="Z51" s="153">
        <f>Z46-DRE!Z43</f>
        <v>0</v>
      </c>
      <c r="AA51" s="153">
        <f>AA46-DRE!AA43</f>
        <v>0</v>
      </c>
    </row>
  </sheetData>
  <mergeCells count="4">
    <mergeCell ref="B11:B12"/>
    <mergeCell ref="C11:D11"/>
    <mergeCell ref="E11:F11"/>
    <mergeCell ref="H11:AA11"/>
  </mergeCells>
  <conditionalFormatting sqref="B13:B46">
    <cfRule type="expression" dxfId="66" priority="8">
      <formula>MOD(ROW(),2)=0</formula>
    </cfRule>
  </conditionalFormatting>
  <conditionalFormatting sqref="M45:N45 L46:N46 N30:N31 N17:N22 K17:M17 K19:M19 K21:M21 K18:L18 K20:L20 K22:L22 L43:L45 N33 N35:N36 N38:N44 O17:AA46 H23:N29 H13:AA16 H43:K46 H38:L41 H35:L36 H37:N37 H33:L33 H34:N34 H30:L31 H32:N32 H42:M42 H17:J22 C13:F46">
    <cfRule type="expression" dxfId="65" priority="7">
      <formula>MOD(ROW(),2)=0</formula>
    </cfRule>
  </conditionalFormatting>
  <conditionalFormatting sqref="M30:M31 M38:M44">
    <cfRule type="expression" dxfId="64" priority="6">
      <formula>MOD(ROW(),2)=0</formula>
    </cfRule>
  </conditionalFormatting>
  <conditionalFormatting sqref="M17:M22">
    <cfRule type="expression" dxfId="63" priority="5">
      <formula>MOD(ROW(),2)=0</formula>
    </cfRule>
  </conditionalFormatting>
  <conditionalFormatting sqref="M32:M37">
    <cfRule type="expression" dxfId="62" priority="4">
      <formula>MOD(ROW(),2)=0</formula>
    </cfRule>
  </conditionalFormatting>
  <conditionalFormatting sqref="C48:C51">
    <cfRule type="cellIs" dxfId="61" priority="3" operator="notEqual">
      <formula>0</formula>
    </cfRule>
  </conditionalFormatting>
  <conditionalFormatting sqref="D48:F51">
    <cfRule type="cellIs" dxfId="60" priority="2" operator="notEqual">
      <formula>0</formula>
    </cfRule>
  </conditionalFormatting>
  <conditionalFormatting sqref="H48:AA51">
    <cfRule type="cellIs" dxfId="59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4:W96"/>
  <sheetViews>
    <sheetView showGridLines="0" showRowColHeaders="0" workbookViewId="0">
      <selection activeCell="O19" sqref="N19:O19"/>
    </sheetView>
  </sheetViews>
  <sheetFormatPr defaultColWidth="8.7109375" defaultRowHeight="15" x14ac:dyDescent="0.25"/>
  <cols>
    <col min="1" max="1" width="9.85546875" customWidth="1"/>
    <col min="2" max="2" width="38.5703125" customWidth="1"/>
    <col min="3" max="9" width="13.5703125" customWidth="1"/>
    <col min="10" max="11" width="11.5703125" bestFit="1" customWidth="1"/>
    <col min="12" max="33" width="13.5703125" customWidth="1"/>
  </cols>
  <sheetData>
    <row r="4" spans="2:9" x14ac:dyDescent="0.25">
      <c r="B4" s="407"/>
      <c r="C4" s="407"/>
      <c r="D4" s="407"/>
      <c r="E4" s="407"/>
      <c r="F4" s="407"/>
      <c r="G4" s="407"/>
      <c r="H4" s="407"/>
      <c r="I4" s="407"/>
    </row>
    <row r="5" spans="2:9" x14ac:dyDescent="0.25">
      <c r="B5" s="407"/>
      <c r="C5" s="407"/>
      <c r="D5" s="407"/>
      <c r="E5" s="407"/>
      <c r="F5" s="407"/>
      <c r="G5" s="407"/>
      <c r="H5" s="407"/>
      <c r="I5" s="407"/>
    </row>
    <row r="6" spans="2:9" x14ac:dyDescent="0.25">
      <c r="B6" s="407"/>
      <c r="C6" s="407"/>
      <c r="D6" s="407"/>
      <c r="E6" s="407"/>
      <c r="F6" s="407"/>
      <c r="G6" s="407"/>
      <c r="H6" s="407"/>
      <c r="I6" s="407"/>
    </row>
    <row r="7" spans="2:9" ht="18.75" x14ac:dyDescent="0.25">
      <c r="B7" s="113"/>
      <c r="C7" s="113"/>
      <c r="D7" s="113"/>
      <c r="E7" s="113"/>
      <c r="F7" s="113"/>
      <c r="G7" s="113"/>
      <c r="H7" s="113"/>
      <c r="I7" s="113"/>
    </row>
    <row r="8" spans="2:9" ht="18.75" x14ac:dyDescent="0.25">
      <c r="B8" s="113"/>
      <c r="C8" s="113"/>
      <c r="D8" s="113"/>
      <c r="E8" s="113"/>
      <c r="F8" s="113"/>
      <c r="G8" s="113"/>
      <c r="H8" s="113"/>
      <c r="I8" s="113"/>
    </row>
    <row r="9" spans="2:9" ht="18.75" x14ac:dyDescent="0.25">
      <c r="B9" s="113"/>
      <c r="C9" s="113"/>
      <c r="D9" s="113"/>
      <c r="E9" s="113"/>
      <c r="F9" s="113"/>
      <c r="G9" s="113"/>
      <c r="H9" s="113"/>
      <c r="I9" s="113"/>
    </row>
    <row r="10" spans="2:9" ht="18.75" x14ac:dyDescent="0.25">
      <c r="B10" s="113"/>
      <c r="C10" s="113"/>
      <c r="D10" s="113"/>
      <c r="E10" s="113"/>
      <c r="F10" s="113"/>
      <c r="G10" s="113"/>
      <c r="H10" s="113"/>
      <c r="I10" s="113"/>
    </row>
    <row r="11" spans="2:9" x14ac:dyDescent="0.25">
      <c r="B11" s="298" t="s">
        <v>96</v>
      </c>
    </row>
    <row r="12" spans="2:9" ht="30" x14ac:dyDescent="0.25">
      <c r="B12" s="299" t="s">
        <v>232</v>
      </c>
      <c r="C12" s="300">
        <v>2023</v>
      </c>
      <c r="D12" s="300">
        <v>2024</v>
      </c>
      <c r="E12" s="300">
        <v>2025</v>
      </c>
      <c r="F12" s="300">
        <v>2026</v>
      </c>
      <c r="G12" s="300">
        <v>2027</v>
      </c>
      <c r="H12" s="300" t="s">
        <v>233</v>
      </c>
      <c r="I12" s="300" t="s">
        <v>188</v>
      </c>
    </row>
    <row r="13" spans="2:9" x14ac:dyDescent="0.25">
      <c r="B13" s="301" t="s">
        <v>606</v>
      </c>
      <c r="C13" s="302" t="s">
        <v>201</v>
      </c>
      <c r="D13" s="302" t="s">
        <v>201</v>
      </c>
      <c r="E13" s="302" t="s">
        <v>201</v>
      </c>
      <c r="F13" s="302" t="s">
        <v>201</v>
      </c>
      <c r="G13" s="302" t="s">
        <v>201</v>
      </c>
      <c r="H13" s="302" t="s">
        <v>201</v>
      </c>
      <c r="I13" s="302" t="s">
        <v>201</v>
      </c>
    </row>
    <row r="14" spans="2:9" x14ac:dyDescent="0.25">
      <c r="B14" s="303" t="s">
        <v>234</v>
      </c>
      <c r="C14" s="304">
        <v>131623</v>
      </c>
      <c r="D14" s="304">
        <v>3786297</v>
      </c>
      <c r="E14" s="304">
        <v>0</v>
      </c>
      <c r="F14" s="304">
        <v>0</v>
      </c>
      <c r="G14" s="304">
        <v>0</v>
      </c>
      <c r="H14" s="304">
        <v>0</v>
      </c>
      <c r="I14" s="304">
        <v>3917920</v>
      </c>
    </row>
    <row r="15" spans="2:9" x14ac:dyDescent="0.25">
      <c r="B15" s="305" t="s">
        <v>607</v>
      </c>
      <c r="C15" s="306">
        <v>131623</v>
      </c>
      <c r="D15" s="306">
        <v>3786297</v>
      </c>
      <c r="E15" s="306">
        <v>0</v>
      </c>
      <c r="F15" s="306">
        <v>0</v>
      </c>
      <c r="G15" s="306">
        <v>0</v>
      </c>
      <c r="H15" s="306">
        <v>0</v>
      </c>
      <c r="I15" s="306">
        <v>3917920</v>
      </c>
    </row>
    <row r="16" spans="2:9" x14ac:dyDescent="0.25">
      <c r="B16" s="301" t="s">
        <v>608</v>
      </c>
      <c r="C16" s="307"/>
      <c r="D16" s="307"/>
      <c r="E16" s="307"/>
      <c r="F16" s="307"/>
      <c r="G16" s="307"/>
      <c r="H16" s="307"/>
      <c r="I16" s="307"/>
    </row>
    <row r="17" spans="2:9" x14ac:dyDescent="0.25">
      <c r="B17" s="303" t="s">
        <v>235</v>
      </c>
      <c r="C17" s="307">
        <v>177968</v>
      </c>
      <c r="D17" s="307">
        <v>402340</v>
      </c>
      <c r="E17" s="307">
        <v>1372560</v>
      </c>
      <c r="F17" s="307">
        <v>1076419</v>
      </c>
      <c r="G17" s="307">
        <v>117378</v>
      </c>
      <c r="H17" s="307">
        <v>1351214</v>
      </c>
      <c r="I17" s="307">
        <v>4497879</v>
      </c>
    </row>
    <row r="18" spans="2:9" x14ac:dyDescent="0.25">
      <c r="B18" s="303" t="s">
        <v>236</v>
      </c>
      <c r="C18" s="307">
        <v>256</v>
      </c>
      <c r="D18" s="307" t="s">
        <v>72</v>
      </c>
      <c r="E18" s="307" t="s">
        <v>72</v>
      </c>
      <c r="F18" s="307" t="s">
        <v>72</v>
      </c>
      <c r="G18" s="307" t="s">
        <v>72</v>
      </c>
      <c r="H18" s="307" t="s">
        <v>72</v>
      </c>
      <c r="I18" s="307">
        <v>256</v>
      </c>
    </row>
    <row r="19" spans="2:9" x14ac:dyDescent="0.25">
      <c r="B19" s="303" t="s">
        <v>237</v>
      </c>
      <c r="C19" s="304">
        <v>283453</v>
      </c>
      <c r="D19" s="304">
        <v>269999</v>
      </c>
      <c r="E19" s="304">
        <v>1233334</v>
      </c>
      <c r="F19" s="304">
        <v>1233333</v>
      </c>
      <c r="G19" s="304">
        <v>733333</v>
      </c>
      <c r="H19" s="304" t="s">
        <v>72</v>
      </c>
      <c r="I19" s="304">
        <v>3753452</v>
      </c>
    </row>
    <row r="20" spans="2:9" x14ac:dyDescent="0.25">
      <c r="B20" s="301" t="s">
        <v>609</v>
      </c>
      <c r="C20" s="306">
        <v>461677</v>
      </c>
      <c r="D20" s="306">
        <v>672339</v>
      </c>
      <c r="E20" s="306">
        <v>2605894</v>
      </c>
      <c r="F20" s="306">
        <v>2309752</v>
      </c>
      <c r="G20" s="306">
        <v>850711</v>
      </c>
      <c r="H20" s="306">
        <v>1351214</v>
      </c>
      <c r="I20" s="306">
        <v>8251587</v>
      </c>
    </row>
    <row r="21" spans="2:9" x14ac:dyDescent="0.25">
      <c r="B21" s="308" t="s">
        <v>238</v>
      </c>
      <c r="C21" s="307">
        <v>-2545</v>
      </c>
      <c r="D21" s="307">
        <v>-5477</v>
      </c>
      <c r="E21" s="307">
        <v>-9299</v>
      </c>
      <c r="F21" s="307">
        <v>-9379</v>
      </c>
      <c r="G21" s="307">
        <v>-3950</v>
      </c>
      <c r="H21" s="307">
        <v>-19160</v>
      </c>
      <c r="I21" s="307">
        <v>-49810</v>
      </c>
    </row>
    <row r="22" spans="2:9" x14ac:dyDescent="0.25">
      <c r="B22" s="303" t="s">
        <v>239</v>
      </c>
      <c r="C22" s="307" t="s">
        <v>72</v>
      </c>
      <c r="D22" s="307">
        <v>-4245</v>
      </c>
      <c r="E22" s="307" t="s">
        <v>72</v>
      </c>
      <c r="F22" s="307" t="s">
        <v>72</v>
      </c>
      <c r="G22" s="307" t="s">
        <v>72</v>
      </c>
      <c r="H22" s="307" t="s">
        <v>72</v>
      </c>
      <c r="I22" s="307">
        <v>-4245</v>
      </c>
    </row>
    <row r="23" spans="2:9" x14ac:dyDescent="0.25">
      <c r="B23" s="303" t="s">
        <v>603</v>
      </c>
      <c r="C23" s="307" t="s">
        <v>72</v>
      </c>
      <c r="D23" s="307" t="s">
        <v>72</v>
      </c>
      <c r="E23" s="307">
        <v>-4615</v>
      </c>
      <c r="F23" s="307">
        <v>-4615</v>
      </c>
      <c r="G23" s="307" t="s">
        <v>72</v>
      </c>
      <c r="H23" s="307">
        <v>-308</v>
      </c>
      <c r="I23" s="307">
        <v>-9538</v>
      </c>
    </row>
    <row r="24" spans="2:9" ht="15.75" thickBot="1" x14ac:dyDescent="0.3">
      <c r="B24" s="373" t="s">
        <v>610</v>
      </c>
      <c r="C24" s="374">
        <v>590755</v>
      </c>
      <c r="D24" s="374">
        <v>4448914</v>
      </c>
      <c r="E24" s="374">
        <v>2591980</v>
      </c>
      <c r="F24" s="374">
        <v>2295758</v>
      </c>
      <c r="G24" s="374">
        <v>846761</v>
      </c>
      <c r="H24" s="374">
        <v>1331746</v>
      </c>
      <c r="I24" s="374">
        <v>12105914</v>
      </c>
    </row>
    <row r="25" spans="2:9" ht="15.75" thickTop="1" x14ac:dyDescent="0.25">
      <c r="B25" s="309"/>
      <c r="C25" s="153">
        <f>C15-C14</f>
        <v>0</v>
      </c>
      <c r="D25" s="153">
        <f t="shared" ref="D25:I25" si="0">D15-D14</f>
        <v>0</v>
      </c>
      <c r="E25" s="153">
        <f t="shared" si="0"/>
        <v>0</v>
      </c>
      <c r="F25" s="153">
        <f t="shared" si="0"/>
        <v>0</v>
      </c>
      <c r="G25" s="153">
        <f t="shared" si="0"/>
        <v>0</v>
      </c>
      <c r="H25" s="153">
        <f t="shared" si="0"/>
        <v>0</v>
      </c>
      <c r="I25" s="153">
        <f t="shared" si="0"/>
        <v>0</v>
      </c>
    </row>
    <row r="26" spans="2:9" hidden="1" x14ac:dyDescent="0.25">
      <c r="C26" s="153">
        <f>C14-C15</f>
        <v>0</v>
      </c>
      <c r="D26" s="153">
        <f t="shared" ref="D26:I26" si="1">D14-D15</f>
        <v>0</v>
      </c>
      <c r="E26" s="153">
        <f t="shared" si="1"/>
        <v>0</v>
      </c>
      <c r="F26" s="153">
        <f t="shared" si="1"/>
        <v>0</v>
      </c>
      <c r="G26" s="153">
        <f t="shared" si="1"/>
        <v>0</v>
      </c>
      <c r="H26" s="153">
        <f t="shared" si="1"/>
        <v>0</v>
      </c>
      <c r="I26" s="153">
        <f t="shared" si="1"/>
        <v>0</v>
      </c>
    </row>
    <row r="27" spans="2:9" hidden="1" x14ac:dyDescent="0.25">
      <c r="C27" s="153">
        <f>SUM(C17:C19)-C20</f>
        <v>0</v>
      </c>
      <c r="D27" s="153">
        <f t="shared" ref="D27:I27" si="2">SUM(D17:D19)-D20</f>
        <v>0</v>
      </c>
      <c r="E27" s="153">
        <f t="shared" si="2"/>
        <v>0</v>
      </c>
      <c r="F27" s="153">
        <f t="shared" si="2"/>
        <v>0</v>
      </c>
      <c r="G27" s="153">
        <f t="shared" si="2"/>
        <v>0</v>
      </c>
      <c r="H27" s="153">
        <f t="shared" si="2"/>
        <v>0</v>
      </c>
      <c r="I27" s="153">
        <f t="shared" si="2"/>
        <v>0</v>
      </c>
    </row>
    <row r="28" spans="2:9" hidden="1" x14ac:dyDescent="0.25">
      <c r="C28" s="153">
        <f>SUM(C15,C20:C23)-C24</f>
        <v>0</v>
      </c>
      <c r="D28" s="153">
        <f t="shared" ref="D28:I28" si="3">SUM(D15,D20:D23)-D24</f>
        <v>0</v>
      </c>
      <c r="E28" s="153">
        <f t="shared" si="3"/>
        <v>0</v>
      </c>
      <c r="F28" s="153">
        <f t="shared" si="3"/>
        <v>0</v>
      </c>
      <c r="G28" s="153">
        <f t="shared" si="3"/>
        <v>0</v>
      </c>
      <c r="H28" s="153">
        <f t="shared" si="3"/>
        <v>0</v>
      </c>
      <c r="I28" s="153">
        <f t="shared" si="3"/>
        <v>0</v>
      </c>
    </row>
    <row r="29" spans="2:9" hidden="1" x14ac:dyDescent="0.25">
      <c r="C29" s="153"/>
      <c r="D29" s="153"/>
      <c r="E29" s="153"/>
      <c r="F29" s="153"/>
      <c r="G29" s="153"/>
      <c r="H29" s="153"/>
      <c r="I29" s="153"/>
    </row>
    <row r="30" spans="2:9" x14ac:dyDescent="0.25">
      <c r="D30" s="153"/>
      <c r="E30" s="153"/>
      <c r="F30" s="153"/>
      <c r="G30" s="153"/>
      <c r="H30" s="153"/>
      <c r="I30" s="153"/>
    </row>
    <row r="31" spans="2:9" x14ac:dyDescent="0.25">
      <c r="D31" s="153"/>
      <c r="E31" s="153"/>
      <c r="F31" s="153"/>
      <c r="G31" s="153"/>
      <c r="H31" s="153"/>
      <c r="I31" s="153"/>
    </row>
    <row r="32" spans="2:9" x14ac:dyDescent="0.25">
      <c r="C32" s="153">
        <f>C15+C20+SUM(C21:C23)-C24</f>
        <v>0</v>
      </c>
      <c r="D32" s="153">
        <f t="shared" ref="D32:I32" si="4">D15+D20+SUM(D21:D23)-D24</f>
        <v>0</v>
      </c>
      <c r="E32" s="153">
        <f t="shared" si="4"/>
        <v>0</v>
      </c>
      <c r="F32" s="153">
        <f t="shared" si="4"/>
        <v>0</v>
      </c>
      <c r="G32" s="153">
        <f t="shared" si="4"/>
        <v>0</v>
      </c>
      <c r="H32" s="153">
        <f t="shared" si="4"/>
        <v>0</v>
      </c>
      <c r="I32" s="153">
        <f t="shared" si="4"/>
        <v>0</v>
      </c>
    </row>
    <row r="33" spans="2:9" ht="15.75" thickBot="1" x14ac:dyDescent="0.3">
      <c r="B33" s="298" t="s">
        <v>96</v>
      </c>
    </row>
    <row r="34" spans="2:9" ht="15.75" thickBot="1" x14ac:dyDescent="0.3">
      <c r="B34" s="408" t="s">
        <v>240</v>
      </c>
      <c r="C34" s="411" t="s">
        <v>241</v>
      </c>
      <c r="D34" s="411" t="s">
        <v>242</v>
      </c>
      <c r="E34" s="411" t="s">
        <v>243</v>
      </c>
      <c r="F34" s="414" t="s">
        <v>244</v>
      </c>
      <c r="G34" s="415"/>
      <c r="H34" s="415"/>
      <c r="I34" s="415"/>
    </row>
    <row r="35" spans="2:9" ht="15.75" thickBot="1" x14ac:dyDescent="0.3">
      <c r="B35" s="409"/>
      <c r="C35" s="412"/>
      <c r="D35" s="412"/>
      <c r="E35" s="412"/>
      <c r="F35" s="416" t="s">
        <v>145</v>
      </c>
      <c r="G35" s="415"/>
      <c r="H35" s="417"/>
      <c r="I35" s="312">
        <v>2022</v>
      </c>
    </row>
    <row r="36" spans="2:9" ht="30.75" thickBot="1" x14ac:dyDescent="0.3">
      <c r="B36" s="410"/>
      <c r="C36" s="413"/>
      <c r="D36" s="413"/>
      <c r="E36" s="413"/>
      <c r="F36" s="311" t="s">
        <v>245</v>
      </c>
      <c r="G36" s="313" t="s">
        <v>246</v>
      </c>
      <c r="H36" s="313" t="s">
        <v>188</v>
      </c>
      <c r="I36" s="310" t="s">
        <v>188</v>
      </c>
    </row>
    <row r="37" spans="2:9" x14ac:dyDescent="0.25">
      <c r="B37" s="314" t="s">
        <v>247</v>
      </c>
      <c r="C37" s="315"/>
      <c r="D37" s="316"/>
      <c r="E37" s="316"/>
      <c r="F37" s="317"/>
      <c r="G37" s="317"/>
      <c r="H37" s="317"/>
      <c r="I37" s="354"/>
    </row>
    <row r="38" spans="2:9" x14ac:dyDescent="0.25">
      <c r="B38" s="318" t="s">
        <v>248</v>
      </c>
      <c r="C38" s="315">
        <v>2024</v>
      </c>
      <c r="D38" s="319">
        <v>9.2499999999999999E-2</v>
      </c>
      <c r="E38" s="320" t="s">
        <v>249</v>
      </c>
      <c r="F38" s="317">
        <v>131623</v>
      </c>
      <c r="G38" s="317">
        <v>3786297</v>
      </c>
      <c r="H38" s="317">
        <v>3917920</v>
      </c>
      <c r="I38" s="354">
        <v>3974971</v>
      </c>
    </row>
    <row r="39" spans="2:9" x14ac:dyDescent="0.25">
      <c r="B39" s="318" t="s">
        <v>250</v>
      </c>
      <c r="C39" s="315"/>
      <c r="D39" s="320"/>
      <c r="E39" s="320"/>
      <c r="F39" s="317" t="s">
        <v>72</v>
      </c>
      <c r="G39" s="317">
        <v>-2536</v>
      </c>
      <c r="H39" s="317">
        <v>-2536</v>
      </c>
      <c r="I39" s="354">
        <v>-5743</v>
      </c>
    </row>
    <row r="40" spans="2:9" x14ac:dyDescent="0.25">
      <c r="B40" s="318" t="s">
        <v>251</v>
      </c>
      <c r="C40" s="315"/>
      <c r="D40" s="320"/>
      <c r="E40" s="320"/>
      <c r="F40" s="321" t="s">
        <v>72</v>
      </c>
      <c r="G40" s="321">
        <v>-4245</v>
      </c>
      <c r="H40" s="321">
        <v>-4245</v>
      </c>
      <c r="I40" s="355">
        <v>-9423</v>
      </c>
    </row>
    <row r="41" spans="2:9" x14ac:dyDescent="0.25">
      <c r="B41" s="314" t="s">
        <v>252</v>
      </c>
      <c r="C41" s="315"/>
      <c r="D41" s="320"/>
      <c r="E41" s="320"/>
      <c r="F41" s="322">
        <v>131623</v>
      </c>
      <c r="G41" s="322">
        <v>3779516</v>
      </c>
      <c r="H41" s="322">
        <v>3911139</v>
      </c>
      <c r="I41" s="356">
        <v>3959805</v>
      </c>
    </row>
    <row r="42" spans="2:9" x14ac:dyDescent="0.25">
      <c r="B42" s="314" t="s">
        <v>253</v>
      </c>
      <c r="C42" s="315"/>
      <c r="D42" s="316"/>
      <c r="E42" s="316"/>
      <c r="F42" s="317"/>
      <c r="G42" s="317"/>
      <c r="H42" s="317"/>
      <c r="I42" s="354"/>
    </row>
    <row r="43" spans="2:9" ht="25.5" x14ac:dyDescent="0.25">
      <c r="B43" s="318" t="s">
        <v>254</v>
      </c>
      <c r="C43" s="315">
        <v>2023</v>
      </c>
      <c r="D43" s="320" t="s">
        <v>255</v>
      </c>
      <c r="E43" s="320" t="s">
        <v>115</v>
      </c>
      <c r="F43" s="321">
        <v>256</v>
      </c>
      <c r="G43" s="321">
        <v>0</v>
      </c>
      <c r="H43" s="321">
        <v>256</v>
      </c>
      <c r="I43" s="355">
        <v>2380</v>
      </c>
    </row>
    <row r="44" spans="2:9" x14ac:dyDescent="0.25">
      <c r="B44" s="314" t="s">
        <v>256</v>
      </c>
      <c r="C44" s="315"/>
      <c r="D44" s="320"/>
      <c r="E44" s="320"/>
      <c r="F44" s="323">
        <v>256</v>
      </c>
      <c r="G44" s="323">
        <v>0</v>
      </c>
      <c r="H44" s="323">
        <v>256</v>
      </c>
      <c r="I44" s="357">
        <v>2380</v>
      </c>
    </row>
    <row r="45" spans="2:9" x14ac:dyDescent="0.25">
      <c r="B45" s="314" t="s">
        <v>257</v>
      </c>
      <c r="C45" s="315"/>
      <c r="D45" s="320"/>
      <c r="E45" s="320"/>
      <c r="F45" s="322">
        <v>131879</v>
      </c>
      <c r="G45" s="322">
        <v>3779516</v>
      </c>
      <c r="H45" s="322">
        <v>3911395</v>
      </c>
      <c r="I45" s="356">
        <v>3962185</v>
      </c>
    </row>
    <row r="46" spans="2:9" x14ac:dyDescent="0.25">
      <c r="B46" s="318" t="s">
        <v>258</v>
      </c>
      <c r="C46" s="315">
        <v>2025</v>
      </c>
      <c r="D46" s="320" t="s">
        <v>259</v>
      </c>
      <c r="E46" s="320" t="s">
        <v>115</v>
      </c>
      <c r="F46" s="317">
        <v>320479</v>
      </c>
      <c r="G46" s="317">
        <v>301731</v>
      </c>
      <c r="H46" s="317">
        <v>622210</v>
      </c>
      <c r="I46" s="354">
        <v>911878</v>
      </c>
    </row>
    <row r="47" spans="2:9" x14ac:dyDescent="0.25">
      <c r="B47" s="318" t="s">
        <v>260</v>
      </c>
      <c r="C47" s="315">
        <v>2024</v>
      </c>
      <c r="D47" s="320" t="s">
        <v>261</v>
      </c>
      <c r="E47" s="320" t="s">
        <v>115</v>
      </c>
      <c r="F47" s="317">
        <v>407020</v>
      </c>
      <c r="G47" s="317" t="s">
        <v>72</v>
      </c>
      <c r="H47" s="317">
        <v>407020</v>
      </c>
      <c r="I47" s="354">
        <v>814697</v>
      </c>
    </row>
    <row r="48" spans="2:9" x14ac:dyDescent="0.25">
      <c r="B48" s="318" t="s">
        <v>262</v>
      </c>
      <c r="C48" s="315">
        <v>2026</v>
      </c>
      <c r="D48" s="320" t="s">
        <v>263</v>
      </c>
      <c r="E48" s="320" t="s">
        <v>115</v>
      </c>
      <c r="F48" s="317">
        <v>23210</v>
      </c>
      <c r="G48" s="317">
        <v>1929260</v>
      </c>
      <c r="H48" s="317">
        <v>1952470</v>
      </c>
      <c r="I48" s="354">
        <v>1864547</v>
      </c>
    </row>
    <row r="49" spans="2:9" x14ac:dyDescent="0.25">
      <c r="B49" s="318" t="s">
        <v>264</v>
      </c>
      <c r="C49" s="315">
        <v>2027</v>
      </c>
      <c r="D49" s="320" t="s">
        <v>265</v>
      </c>
      <c r="E49" s="320" t="s">
        <v>115</v>
      </c>
      <c r="F49" s="317">
        <v>21065</v>
      </c>
      <c r="G49" s="317">
        <v>500000</v>
      </c>
      <c r="H49" s="317">
        <v>521065</v>
      </c>
      <c r="I49" s="354">
        <v>503095</v>
      </c>
    </row>
    <row r="50" spans="2:9" x14ac:dyDescent="0.25">
      <c r="B50" s="318" t="s">
        <v>266</v>
      </c>
      <c r="C50" s="315">
        <v>2029</v>
      </c>
      <c r="D50" s="316" t="s">
        <v>267</v>
      </c>
      <c r="E50" s="316" t="s">
        <v>115</v>
      </c>
      <c r="F50" s="317">
        <v>9405</v>
      </c>
      <c r="G50" s="317">
        <v>524466</v>
      </c>
      <c r="H50" s="317">
        <v>533871</v>
      </c>
      <c r="I50" s="354">
        <v>507408</v>
      </c>
    </row>
    <row r="51" spans="2:9" x14ac:dyDescent="0.25">
      <c r="B51" s="318" t="s">
        <v>268</v>
      </c>
      <c r="C51" s="315">
        <v>2026</v>
      </c>
      <c r="D51" s="320" t="s">
        <v>269</v>
      </c>
      <c r="E51" s="320" t="s">
        <v>115</v>
      </c>
      <c r="F51" s="317">
        <v>95919</v>
      </c>
      <c r="G51" s="317">
        <v>2000000</v>
      </c>
      <c r="H51" s="317">
        <v>2095919</v>
      </c>
      <c r="I51" s="354" t="s">
        <v>72</v>
      </c>
    </row>
    <row r="52" spans="2:9" x14ac:dyDescent="0.25">
      <c r="B52" s="318" t="s">
        <v>270</v>
      </c>
      <c r="C52" s="315">
        <v>2023</v>
      </c>
      <c r="D52" s="320" t="s">
        <v>271</v>
      </c>
      <c r="E52" s="324" t="s">
        <v>115</v>
      </c>
      <c r="F52" s="317" t="s">
        <v>72</v>
      </c>
      <c r="G52" s="317" t="s">
        <v>72</v>
      </c>
      <c r="H52" s="317" t="s">
        <v>72</v>
      </c>
      <c r="I52" s="354">
        <v>20023</v>
      </c>
    </row>
    <row r="53" spans="2:9" x14ac:dyDescent="0.25">
      <c r="B53" s="318" t="s">
        <v>272</v>
      </c>
      <c r="C53" s="315">
        <v>2031</v>
      </c>
      <c r="D53" s="320" t="s">
        <v>273</v>
      </c>
      <c r="E53" s="320" t="s">
        <v>115</v>
      </c>
      <c r="F53" s="317">
        <v>119695</v>
      </c>
      <c r="G53" s="317">
        <v>950202</v>
      </c>
      <c r="H53" s="317">
        <v>1069897</v>
      </c>
      <c r="I53" s="354">
        <v>1043943</v>
      </c>
    </row>
    <row r="54" spans="2:9" x14ac:dyDescent="0.25">
      <c r="B54" s="318" t="s">
        <v>274</v>
      </c>
      <c r="C54" s="315">
        <v>2027</v>
      </c>
      <c r="D54" s="320" t="s">
        <v>275</v>
      </c>
      <c r="E54" s="320" t="s">
        <v>115</v>
      </c>
      <c r="F54" s="317">
        <v>29448</v>
      </c>
      <c r="G54" s="317">
        <v>700000</v>
      </c>
      <c r="H54" s="317">
        <v>729448</v>
      </c>
      <c r="I54" s="354">
        <v>703185</v>
      </c>
    </row>
    <row r="55" spans="2:9" x14ac:dyDescent="0.25">
      <c r="B55" s="318" t="s">
        <v>276</v>
      </c>
      <c r="C55" s="315">
        <v>2029</v>
      </c>
      <c r="D55" s="316" t="s">
        <v>277</v>
      </c>
      <c r="E55" s="316" t="s">
        <v>115</v>
      </c>
      <c r="F55" s="317">
        <v>6910</v>
      </c>
      <c r="G55" s="317">
        <v>312521</v>
      </c>
      <c r="H55" s="317">
        <v>319431</v>
      </c>
      <c r="I55" s="354">
        <v>302216</v>
      </c>
    </row>
    <row r="56" spans="2:9" x14ac:dyDescent="0.25">
      <c r="B56" s="318" t="s">
        <v>604</v>
      </c>
      <c r="C56" s="315"/>
      <c r="D56" s="320"/>
      <c r="E56" s="320"/>
      <c r="F56" s="317" t="s">
        <v>72</v>
      </c>
      <c r="G56" s="317">
        <v>-9538</v>
      </c>
      <c r="H56" s="317">
        <v>-9538</v>
      </c>
      <c r="I56" s="354">
        <v>-12048</v>
      </c>
    </row>
    <row r="57" spans="2:9" x14ac:dyDescent="0.25">
      <c r="B57" s="318" t="s">
        <v>278</v>
      </c>
      <c r="C57" s="315"/>
      <c r="D57" s="320"/>
      <c r="E57" s="324"/>
      <c r="F57" s="317">
        <v>-2844</v>
      </c>
      <c r="G57" s="317">
        <v>-44430</v>
      </c>
      <c r="H57" s="317">
        <v>-47274</v>
      </c>
      <c r="I57" s="354">
        <v>-41631</v>
      </c>
    </row>
    <row r="58" spans="2:9" x14ac:dyDescent="0.25">
      <c r="B58" s="314" t="s">
        <v>279</v>
      </c>
      <c r="C58" s="315"/>
      <c r="D58" s="320"/>
      <c r="E58" s="320"/>
      <c r="F58" s="325">
        <v>1030307</v>
      </c>
      <c r="G58" s="325">
        <v>7164212</v>
      </c>
      <c r="H58" s="325">
        <v>8194519</v>
      </c>
      <c r="I58" s="358">
        <v>6617313</v>
      </c>
    </row>
    <row r="59" spans="2:9" ht="15.75" thickBot="1" x14ac:dyDescent="0.3">
      <c r="B59" s="314" t="s">
        <v>280</v>
      </c>
      <c r="C59" s="326"/>
      <c r="D59" s="327"/>
      <c r="E59" s="328"/>
      <c r="F59" s="329">
        <v>1162186</v>
      </c>
      <c r="G59" s="329">
        <v>10943728</v>
      </c>
      <c r="H59" s="329">
        <v>12105914</v>
      </c>
      <c r="I59" s="329">
        <v>10579498</v>
      </c>
    </row>
    <row r="60" spans="2:9" ht="15.75" thickTop="1" x14ac:dyDescent="0.25"/>
    <row r="61" spans="2:9" hidden="1" x14ac:dyDescent="0.25">
      <c r="F61" s="153">
        <f>SUM(F38:F40)-F41</f>
        <v>0</v>
      </c>
      <c r="G61" s="153">
        <f>SUM(G38:G40)-G41</f>
        <v>0</v>
      </c>
      <c r="H61" s="153">
        <f>SUM(H38:H40)-H41</f>
        <v>0</v>
      </c>
      <c r="I61" s="153">
        <f>SUM(I38:I40)-I41</f>
        <v>0</v>
      </c>
    </row>
    <row r="62" spans="2:9" hidden="1" x14ac:dyDescent="0.25">
      <c r="F62" s="153">
        <f>F43-F44</f>
        <v>0</v>
      </c>
      <c r="G62" s="153">
        <f>G43-G44</f>
        <v>0</v>
      </c>
      <c r="H62" s="153">
        <f>H43-H44</f>
        <v>0</v>
      </c>
      <c r="I62" s="153">
        <f>I43-I44</f>
        <v>0</v>
      </c>
    </row>
    <row r="63" spans="2:9" hidden="1" x14ac:dyDescent="0.25">
      <c r="F63" s="153">
        <f>F41+F44-F45</f>
        <v>0</v>
      </c>
      <c r="G63" s="153">
        <f>G41+G44-G45</f>
        <v>0</v>
      </c>
      <c r="H63" s="153">
        <f>H41+H44-H45</f>
        <v>0</v>
      </c>
      <c r="I63" s="153">
        <f>I41+I44-I45</f>
        <v>0</v>
      </c>
    </row>
    <row r="64" spans="2:9" hidden="1" x14ac:dyDescent="0.25">
      <c r="F64" s="153">
        <f>SUM(F46:F57)-F58</f>
        <v>0</v>
      </c>
      <c r="G64" s="153">
        <f>SUM(G46:G57)-G58</f>
        <v>0</v>
      </c>
      <c r="H64" s="153">
        <f>SUM(H46:H57)-H58</f>
        <v>0</v>
      </c>
      <c r="I64" s="153">
        <f>SUM(I46:I57)-I58</f>
        <v>0</v>
      </c>
    </row>
    <row r="65" spans="2:23" hidden="1" x14ac:dyDescent="0.25">
      <c r="F65" s="153">
        <f>F58+F45-F59</f>
        <v>0</v>
      </c>
      <c r="G65" s="153">
        <f>G58+G45-G59</f>
        <v>0</v>
      </c>
      <c r="H65" s="153">
        <f>H58+H45-H59</f>
        <v>0</v>
      </c>
      <c r="I65" s="153">
        <f>I58+I45-I59</f>
        <v>0</v>
      </c>
    </row>
    <row r="66" spans="2:23" hidden="1" x14ac:dyDescent="0.25">
      <c r="F66" s="153"/>
      <c r="G66" s="153"/>
      <c r="H66" s="153"/>
      <c r="I66" s="153"/>
    </row>
    <row r="67" spans="2:23" hidden="1" x14ac:dyDescent="0.25">
      <c r="F67" s="153"/>
      <c r="G67" s="153"/>
      <c r="H67" s="153"/>
      <c r="I67" s="153"/>
    </row>
    <row r="68" spans="2:23" x14ac:dyDescent="0.25">
      <c r="F68" s="153"/>
      <c r="G68" s="153"/>
      <c r="H68" s="153"/>
      <c r="I68" s="153"/>
    </row>
    <row r="69" spans="2:23" x14ac:dyDescent="0.25">
      <c r="F69" s="153"/>
      <c r="G69" s="153"/>
      <c r="H69" s="153"/>
      <c r="I69" s="153"/>
    </row>
    <row r="71" spans="2:23" x14ac:dyDescent="0.25">
      <c r="B71" s="298" t="s">
        <v>96</v>
      </c>
    </row>
    <row r="72" spans="2:23" x14ac:dyDescent="0.25">
      <c r="B72" s="330" t="s">
        <v>587</v>
      </c>
      <c r="C72" s="331" t="s">
        <v>145</v>
      </c>
      <c r="D72" s="332" t="s">
        <v>393</v>
      </c>
      <c r="E72" s="312" t="s">
        <v>101</v>
      </c>
      <c r="F72" s="312">
        <v>2022</v>
      </c>
      <c r="G72" s="331" t="s">
        <v>146</v>
      </c>
      <c r="H72" s="332" t="s">
        <v>394</v>
      </c>
      <c r="I72" s="312" t="s">
        <v>103</v>
      </c>
      <c r="J72" s="312">
        <v>2021</v>
      </c>
      <c r="K72" s="331" t="s">
        <v>395</v>
      </c>
      <c r="L72" s="332" t="s">
        <v>396</v>
      </c>
      <c r="M72" s="312" t="s">
        <v>106</v>
      </c>
      <c r="N72" s="312">
        <v>2020</v>
      </c>
      <c r="O72" s="312" t="s">
        <v>577</v>
      </c>
      <c r="P72" s="312" t="s">
        <v>578</v>
      </c>
      <c r="Q72" s="312" t="s">
        <v>579</v>
      </c>
      <c r="R72" s="312">
        <v>2019</v>
      </c>
      <c r="S72" s="331" t="s">
        <v>397</v>
      </c>
      <c r="T72" s="332" t="s">
        <v>398</v>
      </c>
      <c r="U72" s="312" t="s">
        <v>112</v>
      </c>
      <c r="V72" s="312">
        <v>2018</v>
      </c>
      <c r="W72" s="312" t="s">
        <v>580</v>
      </c>
    </row>
    <row r="73" spans="2:23" x14ac:dyDescent="0.25">
      <c r="B73" s="333" t="s">
        <v>252</v>
      </c>
      <c r="C73" s="334">
        <f>H41</f>
        <v>3911139</v>
      </c>
      <c r="D73" s="334">
        <v>3662763</v>
      </c>
      <c r="E73" s="334">
        <v>3964520</v>
      </c>
      <c r="F73" s="334">
        <v>3959805</v>
      </c>
      <c r="G73" s="334">
        <v>5577738</v>
      </c>
      <c r="H73" s="334">
        <v>5259126</v>
      </c>
      <c r="I73" s="334">
        <v>4882483</v>
      </c>
      <c r="J73" s="334">
        <v>5601097</v>
      </c>
      <c r="K73" s="334">
        <v>5605439</v>
      </c>
      <c r="L73" s="334">
        <v>7523214</v>
      </c>
      <c r="M73" s="334">
        <v>8819606</v>
      </c>
      <c r="N73" s="334">
        <v>7824706</v>
      </c>
      <c r="O73" s="334">
        <v>8728334</v>
      </c>
      <c r="P73" s="334">
        <v>8244066</v>
      </c>
      <c r="Q73" s="334">
        <v>8048277</v>
      </c>
      <c r="R73" s="334">
        <v>6061097</v>
      </c>
      <c r="S73" s="334">
        <v>6436673</v>
      </c>
      <c r="T73" s="334">
        <v>5758854</v>
      </c>
      <c r="U73" s="334">
        <v>6022884</v>
      </c>
      <c r="V73" s="334">
        <v>5826701</v>
      </c>
      <c r="W73" s="335">
        <v>6188863</v>
      </c>
    </row>
    <row r="74" spans="2:23" x14ac:dyDescent="0.25">
      <c r="B74" s="333" t="s">
        <v>256</v>
      </c>
      <c r="C74" s="336">
        <f>H43</f>
        <v>256</v>
      </c>
      <c r="D74" s="337">
        <v>765</v>
      </c>
      <c r="E74" s="337">
        <v>1572</v>
      </c>
      <c r="F74" s="337">
        <v>2380</v>
      </c>
      <c r="G74" s="337">
        <v>60768</v>
      </c>
      <c r="H74" s="337">
        <v>59550</v>
      </c>
      <c r="I74" s="337">
        <v>58650</v>
      </c>
      <c r="J74" s="337">
        <v>58077</v>
      </c>
      <c r="K74" s="337">
        <v>57876</v>
      </c>
      <c r="L74" s="337">
        <v>74684</v>
      </c>
      <c r="M74" s="337">
        <v>83897</v>
      </c>
      <c r="N74" s="337">
        <v>90301</v>
      </c>
      <c r="O74" s="337">
        <v>217112</v>
      </c>
      <c r="P74" s="337">
        <v>1128089</v>
      </c>
      <c r="Q74" s="337">
        <v>1123465</v>
      </c>
      <c r="R74" s="337">
        <v>1124729</v>
      </c>
      <c r="S74" s="337">
        <v>1098519</v>
      </c>
      <c r="T74" s="337">
        <v>1801315</v>
      </c>
      <c r="U74" s="337">
        <v>1786520</v>
      </c>
      <c r="V74" s="337">
        <v>1765952</v>
      </c>
      <c r="W74" s="338">
        <v>1729773</v>
      </c>
    </row>
    <row r="75" spans="2:23" x14ac:dyDescent="0.25">
      <c r="B75" s="333" t="s">
        <v>257</v>
      </c>
      <c r="C75" s="339">
        <f>C73+C74</f>
        <v>3911395</v>
      </c>
      <c r="D75" s="339">
        <v>3663528</v>
      </c>
      <c r="E75" s="340">
        <v>3966092</v>
      </c>
      <c r="F75" s="340">
        <v>3962185</v>
      </c>
      <c r="G75" s="340">
        <v>5638506</v>
      </c>
      <c r="H75" s="340">
        <v>5318676</v>
      </c>
      <c r="I75" s="340">
        <v>4941133</v>
      </c>
      <c r="J75" s="340">
        <v>5659174</v>
      </c>
      <c r="K75" s="340">
        <v>5663315</v>
      </c>
      <c r="L75" s="340">
        <v>7597898</v>
      </c>
      <c r="M75" s="340">
        <v>8903503</v>
      </c>
      <c r="N75" s="340">
        <v>7915007</v>
      </c>
      <c r="O75" s="340">
        <v>8945446</v>
      </c>
      <c r="P75" s="340">
        <v>9372155</v>
      </c>
      <c r="Q75" s="340">
        <v>9171742</v>
      </c>
      <c r="R75" s="340">
        <v>7185826</v>
      </c>
      <c r="S75" s="340">
        <v>7535192</v>
      </c>
      <c r="T75" s="340">
        <v>7560169</v>
      </c>
      <c r="U75" s="340">
        <v>7809404</v>
      </c>
      <c r="V75" s="340">
        <v>7592653</v>
      </c>
      <c r="W75" s="341">
        <v>7918636</v>
      </c>
    </row>
    <row r="76" spans="2:23" x14ac:dyDescent="0.25">
      <c r="B76" s="318" t="s">
        <v>279</v>
      </c>
      <c r="C76" s="342">
        <f>H58</f>
        <v>8194519</v>
      </c>
      <c r="D76" s="342">
        <v>8167518</v>
      </c>
      <c r="E76" s="334">
        <v>6313225</v>
      </c>
      <c r="F76" s="334">
        <v>6617313</v>
      </c>
      <c r="G76" s="334">
        <v>5730446</v>
      </c>
      <c r="H76" s="334">
        <v>5866169</v>
      </c>
      <c r="I76" s="334">
        <v>4908563</v>
      </c>
      <c r="J76" s="334">
        <v>5704789</v>
      </c>
      <c r="K76" s="334">
        <v>5687938</v>
      </c>
      <c r="L76" s="334">
        <v>5721090</v>
      </c>
      <c r="M76" s="334">
        <v>5762000</v>
      </c>
      <c r="N76" s="334">
        <v>7105551</v>
      </c>
      <c r="O76" s="334">
        <v>7161295</v>
      </c>
      <c r="P76" s="334">
        <v>6490274</v>
      </c>
      <c r="Q76" s="334">
        <v>6590832</v>
      </c>
      <c r="R76" s="334">
        <v>7590205</v>
      </c>
      <c r="S76" s="334">
        <v>7649115</v>
      </c>
      <c r="T76" s="334">
        <v>6316220</v>
      </c>
      <c r="U76" s="334">
        <v>6327413</v>
      </c>
      <c r="V76" s="334">
        <v>7179175</v>
      </c>
      <c r="W76" s="335">
        <v>7475419</v>
      </c>
    </row>
    <row r="77" spans="2:23" ht="15.75" thickBot="1" x14ac:dyDescent="0.3">
      <c r="B77" s="343" t="s">
        <v>280</v>
      </c>
      <c r="C77" s="344">
        <f>C76+C75</f>
        <v>12105914</v>
      </c>
      <c r="D77" s="344">
        <v>11831046</v>
      </c>
      <c r="E77" s="345">
        <v>10279317</v>
      </c>
      <c r="F77" s="345">
        <v>10579498</v>
      </c>
      <c r="G77" s="345">
        <v>11368952</v>
      </c>
      <c r="H77" s="345">
        <v>11184845</v>
      </c>
      <c r="I77" s="345">
        <v>9849696</v>
      </c>
      <c r="J77" s="345">
        <v>11363963</v>
      </c>
      <c r="K77" s="345">
        <v>11351253</v>
      </c>
      <c r="L77" s="345">
        <v>13318988</v>
      </c>
      <c r="M77" s="345">
        <v>14665503</v>
      </c>
      <c r="N77" s="345">
        <v>15020558</v>
      </c>
      <c r="O77" s="345">
        <v>16106741</v>
      </c>
      <c r="P77" s="345">
        <v>15862429</v>
      </c>
      <c r="Q77" s="345">
        <v>15762574</v>
      </c>
      <c r="R77" s="345">
        <v>14776031</v>
      </c>
      <c r="S77" s="345">
        <v>15184307</v>
      </c>
      <c r="T77" s="345">
        <v>13876389</v>
      </c>
      <c r="U77" s="345">
        <v>14136817</v>
      </c>
      <c r="V77" s="345">
        <v>14771828</v>
      </c>
      <c r="W77" s="346">
        <v>15394055</v>
      </c>
    </row>
    <row r="78" spans="2:23" ht="15.75" thickTop="1" x14ac:dyDescent="0.25"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</row>
    <row r="79" spans="2:23" hidden="1" x14ac:dyDescent="0.25">
      <c r="C79" s="153">
        <f>SUM(C73:C74)-C75</f>
        <v>0</v>
      </c>
      <c r="D79" s="153">
        <f t="shared" ref="D79:W79" si="5">SUM(D73:D74)-D75</f>
        <v>0</v>
      </c>
      <c r="E79" s="153">
        <f t="shared" si="5"/>
        <v>0</v>
      </c>
      <c r="F79" s="153">
        <f t="shared" si="5"/>
        <v>0</v>
      </c>
      <c r="G79" s="153">
        <f t="shared" si="5"/>
        <v>0</v>
      </c>
      <c r="H79" s="153">
        <f t="shared" si="5"/>
        <v>0</v>
      </c>
      <c r="I79" s="153">
        <f t="shared" si="5"/>
        <v>0</v>
      </c>
      <c r="J79" s="153">
        <f t="shared" si="5"/>
        <v>0</v>
      </c>
      <c r="K79" s="153">
        <f t="shared" si="5"/>
        <v>0</v>
      </c>
      <c r="L79" s="153">
        <f t="shared" si="5"/>
        <v>0</v>
      </c>
      <c r="M79" s="153">
        <f t="shared" si="5"/>
        <v>0</v>
      </c>
      <c r="N79" s="153">
        <f t="shared" si="5"/>
        <v>0</v>
      </c>
      <c r="O79" s="153">
        <f t="shared" si="5"/>
        <v>0</v>
      </c>
      <c r="P79" s="153">
        <f t="shared" si="5"/>
        <v>0</v>
      </c>
      <c r="Q79" s="153">
        <f t="shared" si="5"/>
        <v>0</v>
      </c>
      <c r="R79" s="153">
        <f t="shared" si="5"/>
        <v>0</v>
      </c>
      <c r="S79" s="153">
        <f t="shared" si="5"/>
        <v>0</v>
      </c>
      <c r="T79" s="153">
        <f t="shared" si="5"/>
        <v>0</v>
      </c>
      <c r="U79" s="153">
        <f t="shared" si="5"/>
        <v>0</v>
      </c>
      <c r="V79" s="153">
        <f t="shared" si="5"/>
        <v>0</v>
      </c>
      <c r="W79" s="153">
        <f t="shared" si="5"/>
        <v>0</v>
      </c>
    </row>
    <row r="80" spans="2:23" hidden="1" x14ac:dyDescent="0.25">
      <c r="C80" s="153">
        <f>C75+C76-C77</f>
        <v>0</v>
      </c>
      <c r="D80" s="153">
        <f t="shared" ref="D80:W80" si="6">D75+D76-D77</f>
        <v>0</v>
      </c>
      <c r="E80" s="153">
        <f t="shared" si="6"/>
        <v>0</v>
      </c>
      <c r="F80" s="153">
        <f t="shared" si="6"/>
        <v>0</v>
      </c>
      <c r="G80" s="153">
        <f t="shared" si="6"/>
        <v>0</v>
      </c>
      <c r="H80" s="153">
        <f t="shared" si="6"/>
        <v>0</v>
      </c>
      <c r="I80" s="153">
        <f t="shared" si="6"/>
        <v>0</v>
      </c>
      <c r="J80" s="153">
        <f t="shared" si="6"/>
        <v>0</v>
      </c>
      <c r="K80" s="153">
        <f t="shared" si="6"/>
        <v>0</v>
      </c>
      <c r="L80" s="153">
        <f t="shared" si="6"/>
        <v>0</v>
      </c>
      <c r="M80" s="153">
        <f t="shared" si="6"/>
        <v>0</v>
      </c>
      <c r="N80" s="153">
        <f t="shared" si="6"/>
        <v>0</v>
      </c>
      <c r="O80" s="153">
        <f t="shared" si="6"/>
        <v>0</v>
      </c>
      <c r="P80" s="153">
        <f t="shared" si="6"/>
        <v>0</v>
      </c>
      <c r="Q80" s="153">
        <f t="shared" si="6"/>
        <v>0</v>
      </c>
      <c r="R80" s="153">
        <f t="shared" si="6"/>
        <v>0</v>
      </c>
      <c r="S80" s="153">
        <f t="shared" si="6"/>
        <v>0</v>
      </c>
      <c r="T80" s="153">
        <f t="shared" si="6"/>
        <v>0</v>
      </c>
      <c r="U80" s="153">
        <f t="shared" si="6"/>
        <v>0</v>
      </c>
      <c r="V80" s="153">
        <f t="shared" si="6"/>
        <v>0</v>
      </c>
      <c r="W80" s="153">
        <f t="shared" si="6"/>
        <v>0</v>
      </c>
    </row>
    <row r="81" spans="2:23" x14ac:dyDescent="0.25"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</row>
    <row r="82" spans="2:23" x14ac:dyDescent="0.25"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</row>
    <row r="84" spans="2:23" x14ac:dyDescent="0.25">
      <c r="B84" s="298" t="s">
        <v>96</v>
      </c>
      <c r="C84" s="298"/>
    </row>
    <row r="85" spans="2:23" x14ac:dyDescent="0.25">
      <c r="B85" s="330" t="s">
        <v>587</v>
      </c>
      <c r="C85" s="331" t="s">
        <v>145</v>
      </c>
      <c r="D85" s="332" t="s">
        <v>393</v>
      </c>
      <c r="E85" s="312" t="s">
        <v>101</v>
      </c>
      <c r="F85" s="312">
        <v>2022</v>
      </c>
      <c r="G85" s="331" t="s">
        <v>146</v>
      </c>
      <c r="H85" s="332" t="s">
        <v>394</v>
      </c>
      <c r="I85" s="312" t="s">
        <v>103</v>
      </c>
      <c r="J85" s="312">
        <v>2021</v>
      </c>
      <c r="K85" s="331" t="s">
        <v>395</v>
      </c>
      <c r="L85" s="332" t="s">
        <v>396</v>
      </c>
      <c r="M85" s="312" t="s">
        <v>106</v>
      </c>
      <c r="N85" s="312">
        <v>2020</v>
      </c>
      <c r="O85" s="312" t="s">
        <v>577</v>
      </c>
      <c r="P85" s="312" t="s">
        <v>578</v>
      </c>
      <c r="Q85" s="312" t="s">
        <v>579</v>
      </c>
      <c r="R85" s="312">
        <v>2019</v>
      </c>
      <c r="S85" s="331" t="s">
        <v>397</v>
      </c>
      <c r="T85" s="332" t="s">
        <v>398</v>
      </c>
      <c r="U85" s="312" t="s">
        <v>112</v>
      </c>
      <c r="V85" s="312">
        <v>2018</v>
      </c>
      <c r="W85" s="312" t="s">
        <v>580</v>
      </c>
    </row>
    <row r="86" spans="2:23" x14ac:dyDescent="0.25">
      <c r="B86" s="333" t="s">
        <v>281</v>
      </c>
      <c r="C86" s="336">
        <f>C77</f>
        <v>12105914</v>
      </c>
      <c r="D86" s="348">
        <v>11831046</v>
      </c>
      <c r="E86" s="349">
        <v>10279317</v>
      </c>
      <c r="F86" s="349">
        <v>10579498</v>
      </c>
      <c r="G86" s="349">
        <v>11368952</v>
      </c>
      <c r="H86" s="349">
        <v>11184845</v>
      </c>
      <c r="I86" s="349">
        <v>9849696</v>
      </c>
      <c r="J86" s="349">
        <v>11363963</v>
      </c>
      <c r="K86" s="349">
        <v>11351253</v>
      </c>
      <c r="L86" s="349">
        <v>13318988</v>
      </c>
      <c r="M86" s="349">
        <v>14665503</v>
      </c>
      <c r="N86" s="349">
        <v>15020558</v>
      </c>
      <c r="O86" s="349">
        <v>16106741</v>
      </c>
      <c r="P86" s="349">
        <v>15862429</v>
      </c>
      <c r="Q86" s="349">
        <v>15762574</v>
      </c>
      <c r="R86" s="349">
        <v>14776031</v>
      </c>
      <c r="S86" s="349">
        <v>15184307</v>
      </c>
      <c r="T86" s="349">
        <v>13876389</v>
      </c>
      <c r="U86" s="349">
        <v>14136817</v>
      </c>
      <c r="V86" s="349">
        <v>14771828</v>
      </c>
      <c r="W86" s="350">
        <v>15394055</v>
      </c>
    </row>
    <row r="87" spans="2:23" x14ac:dyDescent="0.25">
      <c r="B87" s="333" t="s">
        <v>282</v>
      </c>
      <c r="C87" s="348">
        <f>-'BP (Ativo)'!C12</f>
        <v>-2355680</v>
      </c>
      <c r="D87" s="348">
        <v>-2182819</v>
      </c>
      <c r="E87" s="349">
        <v>-1600178</v>
      </c>
      <c r="F87" s="349">
        <v>-1440661</v>
      </c>
      <c r="G87" s="349">
        <v>-1990712</v>
      </c>
      <c r="H87" s="349">
        <v>-1867781</v>
      </c>
      <c r="I87" s="349">
        <v>-1409372</v>
      </c>
      <c r="J87" s="349">
        <v>-825208</v>
      </c>
      <c r="K87" s="349">
        <v>-827784</v>
      </c>
      <c r="L87" s="349">
        <v>-2661596</v>
      </c>
      <c r="M87" s="349">
        <v>-3332411</v>
      </c>
      <c r="N87" s="349">
        <v>-1680397</v>
      </c>
      <c r="O87" s="349">
        <v>-1420751</v>
      </c>
      <c r="P87" s="349">
        <v>-971314</v>
      </c>
      <c r="Q87" s="349">
        <v>-795731</v>
      </c>
      <c r="R87" s="349">
        <v>-535757</v>
      </c>
      <c r="S87" s="349">
        <v>-694972</v>
      </c>
      <c r="T87" s="349">
        <v>-748540</v>
      </c>
      <c r="U87" s="349">
        <v>-796441</v>
      </c>
      <c r="V87" s="349">
        <v>-890804</v>
      </c>
      <c r="W87" s="350">
        <v>-1493383</v>
      </c>
    </row>
    <row r="88" spans="2:23" x14ac:dyDescent="0.25">
      <c r="B88" s="333" t="s">
        <v>283</v>
      </c>
      <c r="C88" s="348">
        <f>-'BP (Ativo)'!C13-'BP (Ativo)'!C31</f>
        <v>-1812392</v>
      </c>
      <c r="D88" s="348">
        <v>-1681785</v>
      </c>
      <c r="E88" s="349">
        <v>-1494006</v>
      </c>
      <c r="F88" s="349">
        <v>-1878177</v>
      </c>
      <c r="G88" s="349">
        <v>-2913708</v>
      </c>
      <c r="H88" s="349">
        <v>-1924612</v>
      </c>
      <c r="I88" s="349">
        <v>-1165861</v>
      </c>
      <c r="J88" s="349">
        <v>-2077818</v>
      </c>
      <c r="K88" s="349">
        <v>-3027479</v>
      </c>
      <c r="L88" s="349">
        <v>-4336479</v>
      </c>
      <c r="M88" s="349">
        <v>-2848692</v>
      </c>
      <c r="N88" s="349">
        <v>-4125063</v>
      </c>
      <c r="O88" s="349">
        <v>-4098637</v>
      </c>
      <c r="P88" s="349">
        <v>-2733920</v>
      </c>
      <c r="Q88" s="349">
        <v>-1644895</v>
      </c>
      <c r="R88" s="349">
        <v>-753681</v>
      </c>
      <c r="S88" s="349">
        <v>-875890</v>
      </c>
      <c r="T88" s="349">
        <v>-677966</v>
      </c>
      <c r="U88" s="349">
        <v>-592083</v>
      </c>
      <c r="V88" s="349">
        <v>-812234</v>
      </c>
      <c r="W88" s="350">
        <v>-650079</v>
      </c>
    </row>
    <row r="89" spans="2:23" x14ac:dyDescent="0.25">
      <c r="B89" s="333" t="s">
        <v>611</v>
      </c>
      <c r="C89" s="348">
        <v>-336789</v>
      </c>
      <c r="D89" s="348">
        <v>-234362</v>
      </c>
      <c r="E89" s="349">
        <v>-599483</v>
      </c>
      <c r="F89" s="349">
        <v>-612208</v>
      </c>
      <c r="G89" s="349">
        <v>-721095</v>
      </c>
      <c r="H89" s="349">
        <v>-846524</v>
      </c>
      <c r="I89" s="349">
        <v>-756399</v>
      </c>
      <c r="J89" s="349">
        <v>-1213046</v>
      </c>
      <c r="K89" s="349">
        <v>-1302639</v>
      </c>
      <c r="L89" s="349">
        <v>-1290704</v>
      </c>
      <c r="M89" s="349">
        <v>-2761582</v>
      </c>
      <c r="N89" s="349">
        <v>-2948930</v>
      </c>
      <c r="O89" s="349">
        <v>-3284142</v>
      </c>
      <c r="P89" s="349">
        <v>-3281491</v>
      </c>
      <c r="Q89" s="349">
        <v>-3005184</v>
      </c>
      <c r="R89" s="349">
        <v>-1690944</v>
      </c>
      <c r="S89" s="349">
        <v>-1870106</v>
      </c>
      <c r="T89" s="349">
        <v>-1384270</v>
      </c>
      <c r="U89" s="349">
        <v>-965646</v>
      </c>
      <c r="V89" s="349">
        <v>-813335</v>
      </c>
      <c r="W89" s="350">
        <v>-273636</v>
      </c>
    </row>
    <row r="90" spans="2:23" ht="15.75" thickBot="1" x14ac:dyDescent="0.3">
      <c r="B90" s="343" t="s">
        <v>284</v>
      </c>
      <c r="C90" s="351">
        <f>SUM(C86:C89)</f>
        <v>7601053</v>
      </c>
      <c r="D90" s="352">
        <v>7732080</v>
      </c>
      <c r="E90" s="352">
        <v>6585650</v>
      </c>
      <c r="F90" s="352">
        <v>6648452</v>
      </c>
      <c r="G90" s="352">
        <v>5743437</v>
      </c>
      <c r="H90" s="352">
        <v>6545928</v>
      </c>
      <c r="I90" s="352">
        <v>6518064</v>
      </c>
      <c r="J90" s="352">
        <v>7247891</v>
      </c>
      <c r="K90" s="352">
        <v>6193351</v>
      </c>
      <c r="L90" s="352">
        <v>5030209</v>
      </c>
      <c r="M90" s="352">
        <v>5722818</v>
      </c>
      <c r="N90" s="352">
        <v>6266168</v>
      </c>
      <c r="O90" s="352">
        <v>7303211</v>
      </c>
      <c r="P90" s="352">
        <v>8875704</v>
      </c>
      <c r="Q90" s="352">
        <v>10316764</v>
      </c>
      <c r="R90" s="352">
        <v>11795649</v>
      </c>
      <c r="S90" s="352">
        <v>11743339</v>
      </c>
      <c r="T90" s="352">
        <v>11065613</v>
      </c>
      <c r="U90" s="352">
        <v>11782647</v>
      </c>
      <c r="V90" s="352">
        <v>12255455</v>
      </c>
      <c r="W90" s="352">
        <v>12976957</v>
      </c>
    </row>
    <row r="91" spans="2:23" ht="9.75" customHeight="1" thickTop="1" x14ac:dyDescent="0.25"/>
    <row r="92" spans="2:23" x14ac:dyDescent="0.25">
      <c r="B92" s="353" t="s">
        <v>605</v>
      </c>
    </row>
    <row r="93" spans="2:23" hidden="1" x14ac:dyDescent="0.25">
      <c r="C93" s="153">
        <f>SUM(C86:C89)-C90</f>
        <v>0</v>
      </c>
      <c r="D93" s="153">
        <f t="shared" ref="D93:W93" si="7">SUM(D86:D89)-D90</f>
        <v>0</v>
      </c>
      <c r="E93" s="153">
        <f t="shared" si="7"/>
        <v>0</v>
      </c>
      <c r="F93" s="153">
        <f t="shared" si="7"/>
        <v>0</v>
      </c>
      <c r="G93" s="153">
        <f t="shared" si="7"/>
        <v>0</v>
      </c>
      <c r="H93" s="153">
        <f t="shared" si="7"/>
        <v>0</v>
      </c>
      <c r="I93" s="153">
        <f t="shared" si="7"/>
        <v>0</v>
      </c>
      <c r="J93" s="153">
        <f t="shared" si="7"/>
        <v>0</v>
      </c>
      <c r="K93" s="153">
        <f t="shared" si="7"/>
        <v>0</v>
      </c>
      <c r="L93" s="153">
        <f t="shared" si="7"/>
        <v>0</v>
      </c>
      <c r="M93" s="153">
        <f t="shared" si="7"/>
        <v>0</v>
      </c>
      <c r="N93" s="153">
        <f t="shared" si="7"/>
        <v>0</v>
      </c>
      <c r="O93" s="153">
        <f t="shared" si="7"/>
        <v>0</v>
      </c>
      <c r="P93" s="153">
        <f t="shared" si="7"/>
        <v>0</v>
      </c>
      <c r="Q93" s="153">
        <f t="shared" si="7"/>
        <v>0</v>
      </c>
      <c r="R93" s="153">
        <f t="shared" si="7"/>
        <v>0</v>
      </c>
      <c r="S93" s="153">
        <f t="shared" si="7"/>
        <v>0</v>
      </c>
      <c r="T93" s="153">
        <f t="shared" si="7"/>
        <v>0</v>
      </c>
      <c r="U93" s="153">
        <f t="shared" si="7"/>
        <v>0</v>
      </c>
      <c r="V93" s="153">
        <f t="shared" si="7"/>
        <v>0</v>
      </c>
      <c r="W93" s="153">
        <f t="shared" si="7"/>
        <v>0</v>
      </c>
    </row>
    <row r="94" spans="2:23" hidden="1" x14ac:dyDescent="0.25">
      <c r="C94" s="153">
        <f>C86-C77</f>
        <v>0</v>
      </c>
      <c r="D94" s="153">
        <f t="shared" ref="D94:W94" si="8">D86-D77</f>
        <v>0</v>
      </c>
      <c r="E94" s="153">
        <f t="shared" si="8"/>
        <v>0</v>
      </c>
      <c r="F94" s="153">
        <f t="shared" si="8"/>
        <v>0</v>
      </c>
      <c r="G94" s="153">
        <f t="shared" si="8"/>
        <v>0</v>
      </c>
      <c r="H94" s="153">
        <f t="shared" si="8"/>
        <v>0</v>
      </c>
      <c r="I94" s="153">
        <f t="shared" si="8"/>
        <v>0</v>
      </c>
      <c r="J94" s="153">
        <f t="shared" si="8"/>
        <v>0</v>
      </c>
      <c r="K94" s="153">
        <f t="shared" si="8"/>
        <v>0</v>
      </c>
      <c r="L94" s="153">
        <f t="shared" si="8"/>
        <v>0</v>
      </c>
      <c r="M94" s="153">
        <f t="shared" si="8"/>
        <v>0</v>
      </c>
      <c r="N94" s="153">
        <f t="shared" si="8"/>
        <v>0</v>
      </c>
      <c r="O94" s="153">
        <f t="shared" si="8"/>
        <v>0</v>
      </c>
      <c r="P94" s="153">
        <f t="shared" si="8"/>
        <v>0</v>
      </c>
      <c r="Q94" s="153">
        <f t="shared" si="8"/>
        <v>0</v>
      </c>
      <c r="R94" s="153">
        <f t="shared" si="8"/>
        <v>0</v>
      </c>
      <c r="S94" s="153">
        <f t="shared" si="8"/>
        <v>0</v>
      </c>
      <c r="T94" s="153">
        <f t="shared" si="8"/>
        <v>0</v>
      </c>
      <c r="U94" s="153">
        <f t="shared" si="8"/>
        <v>0</v>
      </c>
      <c r="V94" s="153">
        <f t="shared" si="8"/>
        <v>0</v>
      </c>
      <c r="W94" s="153">
        <f t="shared" si="8"/>
        <v>0</v>
      </c>
    </row>
    <row r="95" spans="2:23" hidden="1" x14ac:dyDescent="0.25">
      <c r="C95" s="153">
        <f>'BP (Ativo)'!C12+C87</f>
        <v>0</v>
      </c>
      <c r="D95" s="153">
        <f>'BP (Ativo)'!D12+D87</f>
        <v>0</v>
      </c>
      <c r="E95" s="153">
        <f>'BP (Ativo)'!E12+E87</f>
        <v>0</v>
      </c>
      <c r="F95" s="153">
        <f>'BP (Ativo)'!F12+F87</f>
        <v>0</v>
      </c>
      <c r="G95" s="153">
        <f>'BP (Ativo)'!G12+G87</f>
        <v>0</v>
      </c>
      <c r="H95" s="153">
        <f>'BP (Ativo)'!H12+H87</f>
        <v>0</v>
      </c>
      <c r="I95" s="153">
        <f>'BP (Ativo)'!I12+I87</f>
        <v>0</v>
      </c>
      <c r="J95" s="153">
        <f>'BP (Ativo)'!J12+J87</f>
        <v>0</v>
      </c>
      <c r="K95" s="153">
        <f>'BP (Ativo)'!K12+K87</f>
        <v>0</v>
      </c>
      <c r="L95" s="153">
        <f>'BP (Ativo)'!L12+L87</f>
        <v>0</v>
      </c>
      <c r="M95" s="153">
        <f>'BP (Ativo)'!M12+M87</f>
        <v>0</v>
      </c>
      <c r="N95" s="153">
        <f>'BP (Ativo)'!N12+N87</f>
        <v>0</v>
      </c>
      <c r="O95" s="153">
        <f>'BP (Ativo)'!O12+O87</f>
        <v>0</v>
      </c>
      <c r="P95" s="153">
        <f>'BP (Ativo)'!P12+P87</f>
        <v>0</v>
      </c>
      <c r="Q95" s="153">
        <f>'BP (Ativo)'!Q12+Q87</f>
        <v>0</v>
      </c>
      <c r="R95" s="153">
        <f>'BP (Ativo)'!R12+R87</f>
        <v>0</v>
      </c>
      <c r="S95" s="153">
        <f>'BP (Ativo)'!S12+S87</f>
        <v>0</v>
      </c>
      <c r="T95" s="153">
        <f>'BP (Ativo)'!T12+T87</f>
        <v>0</v>
      </c>
      <c r="U95" s="153">
        <f>'BP (Ativo)'!U12+U87</f>
        <v>0</v>
      </c>
      <c r="V95" s="153">
        <f>'BP (Ativo)'!V12+V87</f>
        <v>0</v>
      </c>
      <c r="W95" s="153">
        <f>'BP (Ativo)'!W12+W87</f>
        <v>0</v>
      </c>
    </row>
    <row r="96" spans="2:23" hidden="1" x14ac:dyDescent="0.25">
      <c r="C96" s="153">
        <f>'BP (Ativo)'!C13+'BP (Ativo)'!C31+C88</f>
        <v>0</v>
      </c>
      <c r="D96" s="153">
        <f>'BP (Ativo)'!D13+'BP (Ativo)'!D31+D88</f>
        <v>0</v>
      </c>
      <c r="E96" s="153">
        <f>'BP (Ativo)'!E13+'BP (Ativo)'!E31+E88</f>
        <v>0</v>
      </c>
      <c r="F96" s="153">
        <f>'BP (Ativo)'!F13+'BP (Ativo)'!F31+F88</f>
        <v>0</v>
      </c>
      <c r="G96" s="153">
        <f>'BP (Ativo)'!G13+'BP (Ativo)'!G31+G88</f>
        <v>0</v>
      </c>
      <c r="H96" s="153">
        <f>'BP (Ativo)'!H13+'BP (Ativo)'!H31+H88</f>
        <v>0</v>
      </c>
      <c r="I96" s="153">
        <f>'BP (Ativo)'!I13+'BP (Ativo)'!I31+I88</f>
        <v>0</v>
      </c>
      <c r="J96" s="153">
        <f>'BP (Ativo)'!J13+'BP (Ativo)'!J31+J88</f>
        <v>0</v>
      </c>
      <c r="K96" s="153">
        <f>'BP (Ativo)'!K13+'BP (Ativo)'!K31+K88</f>
        <v>0</v>
      </c>
      <c r="L96" s="153">
        <f>'BP (Ativo)'!L13+'BP (Ativo)'!L31+L88</f>
        <v>0</v>
      </c>
      <c r="M96" s="153">
        <f>'BP (Ativo)'!M13+'BP (Ativo)'!M31+M88</f>
        <v>0</v>
      </c>
      <c r="N96" s="153">
        <f>'BP (Ativo)'!N13+'BP (Ativo)'!N31+N88</f>
        <v>0</v>
      </c>
      <c r="O96" s="153">
        <f>'BP (Ativo)'!O13+'BP (Ativo)'!O31+O88</f>
        <v>0</v>
      </c>
      <c r="P96" s="153">
        <f>'BP (Ativo)'!P13+'BP (Ativo)'!P31+P88</f>
        <v>0</v>
      </c>
      <c r="Q96" s="153">
        <f>'BP (Ativo)'!Q13+'BP (Ativo)'!Q31+Q88</f>
        <v>0</v>
      </c>
      <c r="R96" s="153">
        <f>'BP (Ativo)'!R13+'BP (Ativo)'!R31+R88</f>
        <v>0</v>
      </c>
      <c r="S96" s="153">
        <f>'BP (Ativo)'!S13+'BP (Ativo)'!S31+S88</f>
        <v>0</v>
      </c>
      <c r="T96" s="153">
        <f>'BP (Ativo)'!T13+'BP (Ativo)'!T31+T88</f>
        <v>0</v>
      </c>
      <c r="U96" s="153">
        <f>'BP (Ativo)'!U13+'BP (Ativo)'!U31+U88</f>
        <v>0</v>
      </c>
      <c r="V96" s="153">
        <f>'BP (Ativo)'!V13+'BP (Ativo)'!V31+V88</f>
        <v>0</v>
      </c>
      <c r="W96" s="153">
        <f>'BP (Ativo)'!W13+'BP (Ativo)'!W31+W88</f>
        <v>0</v>
      </c>
    </row>
  </sheetData>
  <mergeCells count="7">
    <mergeCell ref="B4:I6"/>
    <mergeCell ref="B34:B36"/>
    <mergeCell ref="C34:C36"/>
    <mergeCell ref="D34:D36"/>
    <mergeCell ref="E34:E36"/>
    <mergeCell ref="F34:I34"/>
    <mergeCell ref="F35:H35"/>
  </mergeCells>
  <conditionalFormatting sqref="B13:B24">
    <cfRule type="expression" dxfId="58" priority="21">
      <formula>MOD(ROW(),2)=0</formula>
    </cfRule>
  </conditionalFormatting>
  <conditionalFormatting sqref="C13:I23">
    <cfRule type="expression" dxfId="57" priority="18">
      <formula>MOD(ROW(),2)=0</formula>
    </cfRule>
  </conditionalFormatting>
  <conditionalFormatting sqref="C25:I25 C32:I32 D30:I31 C79:W80">
    <cfRule type="cellIs" dxfId="56" priority="17" operator="notEqual">
      <formula>0</formula>
    </cfRule>
  </conditionalFormatting>
  <conditionalFormatting sqref="B37:I58">
    <cfRule type="expression" dxfId="55" priority="16">
      <formula>MOD(ROW(),2)=0</formula>
    </cfRule>
  </conditionalFormatting>
  <conditionalFormatting sqref="B59:I59">
    <cfRule type="expression" dxfId="54" priority="15">
      <formula>MOD(ROW(),2)=0</formula>
    </cfRule>
  </conditionalFormatting>
  <conditionalFormatting sqref="B90:W90 B74:D75 B73 C76:D76 B86:W87 B77:D77">
    <cfRule type="expression" dxfId="53" priority="14">
      <formula>MOD(ROW(),2)=0</formula>
    </cfRule>
  </conditionalFormatting>
  <conditionalFormatting sqref="D82:W82">
    <cfRule type="cellIs" dxfId="52" priority="13" operator="notEqual">
      <formula>0</formula>
    </cfRule>
  </conditionalFormatting>
  <conditionalFormatting sqref="E88:W88 B88:D89">
    <cfRule type="expression" dxfId="51" priority="12">
      <formula>MOD(ROW(),2)=0</formula>
    </cfRule>
  </conditionalFormatting>
  <conditionalFormatting sqref="E73:W77">
    <cfRule type="expression" dxfId="50" priority="11">
      <formula>MOD(ROW(),2)=0</formula>
    </cfRule>
  </conditionalFormatting>
  <conditionalFormatting sqref="E89:W89">
    <cfRule type="expression" dxfId="49" priority="10">
      <formula>MOD(ROW(),2)=0</formula>
    </cfRule>
  </conditionalFormatting>
  <conditionalFormatting sqref="C73:D73">
    <cfRule type="expression" dxfId="48" priority="9">
      <formula>MOD(ROW(),2)=0</formula>
    </cfRule>
  </conditionalFormatting>
  <conditionalFormatting sqref="B76">
    <cfRule type="expression" dxfId="47" priority="8">
      <formula>MOD(ROW(),2)=0</formula>
    </cfRule>
  </conditionalFormatting>
  <conditionalFormatting sqref="C26:I29">
    <cfRule type="cellIs" dxfId="46" priority="7" operator="notEqual">
      <formula>0</formula>
    </cfRule>
  </conditionalFormatting>
  <conditionalFormatting sqref="F61:I69">
    <cfRule type="cellIs" dxfId="45" priority="6" operator="notEqual">
      <formula>0</formula>
    </cfRule>
  </conditionalFormatting>
  <conditionalFormatting sqref="D78:W78">
    <cfRule type="cellIs" dxfId="44" priority="5" operator="notEqual">
      <formula>0</formula>
    </cfRule>
  </conditionalFormatting>
  <conditionalFormatting sqref="D81:W81">
    <cfRule type="cellIs" dxfId="43" priority="3" operator="notEqual">
      <formula>0</formula>
    </cfRule>
  </conditionalFormatting>
  <conditionalFormatting sqref="C93:C96">
    <cfRule type="cellIs" dxfId="42" priority="2" operator="notEqual">
      <formula>0</formula>
    </cfRule>
  </conditionalFormatting>
  <conditionalFormatting sqref="D93:W96">
    <cfRule type="cellIs" dxfId="4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ignoredErrors>
    <ignoredError sqref="E32:H32 E25:H25" evalErro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7:G23"/>
  <sheetViews>
    <sheetView showGridLines="0" showRowColHeaders="0" workbookViewId="0"/>
  </sheetViews>
  <sheetFormatPr defaultColWidth="9.140625" defaultRowHeight="15" x14ac:dyDescent="0.25"/>
  <cols>
    <col min="1" max="1" width="13.7109375" style="45" customWidth="1"/>
    <col min="2" max="2" width="49.7109375" style="45" customWidth="1"/>
    <col min="3" max="4" width="22.28515625" style="45" customWidth="1"/>
    <col min="5" max="5" width="18.42578125" style="45" customWidth="1"/>
    <col min="6" max="7" width="9.140625" style="45" customWidth="1"/>
    <col min="8" max="16384" width="9.140625" style="45"/>
  </cols>
  <sheetData>
    <row r="7" spans="1:7" x14ac:dyDescent="0.25">
      <c r="A7"/>
      <c r="B7" s="407"/>
      <c r="C7" s="419"/>
      <c r="D7" s="419"/>
      <c r="E7" s="419"/>
      <c r="F7" s="419"/>
      <c r="G7" s="419"/>
    </row>
    <row r="8" spans="1:7" x14ac:dyDescent="0.25">
      <c r="A8"/>
      <c r="B8" s="419"/>
      <c r="C8" s="419"/>
      <c r="D8" s="419"/>
      <c r="E8" s="419"/>
      <c r="F8" s="419"/>
      <c r="G8" s="419"/>
    </row>
    <row r="9" spans="1:7" ht="21.6" customHeight="1" x14ac:dyDescent="0.25">
      <c r="B9" s="17" t="s">
        <v>285</v>
      </c>
      <c r="C9" s="5"/>
      <c r="D9" s="5"/>
    </row>
    <row r="10" spans="1:7" ht="17.45" customHeight="1" x14ac:dyDescent="0.25">
      <c r="B10" s="418" t="s">
        <v>286</v>
      </c>
      <c r="C10" s="49" t="s">
        <v>287</v>
      </c>
    </row>
    <row r="11" spans="1:7" ht="17.45" customHeight="1" x14ac:dyDescent="0.25">
      <c r="B11" s="418"/>
      <c r="C11" s="50" t="s">
        <v>145</v>
      </c>
    </row>
    <row r="12" spans="1:7" ht="17.45" customHeight="1" x14ac:dyDescent="0.25">
      <c r="B12" s="41" t="s">
        <v>288</v>
      </c>
      <c r="C12" s="52">
        <v>580</v>
      </c>
    </row>
    <row r="13" spans="1:7" ht="17.45" customHeight="1" x14ac:dyDescent="0.25">
      <c r="B13" s="47"/>
      <c r="C13" s="53"/>
    </row>
    <row r="14" spans="1:7" ht="17.45" customHeight="1" x14ac:dyDescent="0.25">
      <c r="B14" s="41" t="s">
        <v>289</v>
      </c>
      <c r="C14" s="52">
        <v>123</v>
      </c>
    </row>
    <row r="15" spans="1:7" ht="17.45" customHeight="1" x14ac:dyDescent="0.25">
      <c r="B15" s="47"/>
      <c r="C15" s="53"/>
    </row>
    <row r="16" spans="1:7" ht="17.45" customHeight="1" x14ac:dyDescent="0.25">
      <c r="B16" s="41" t="s">
        <v>290</v>
      </c>
      <c r="C16" s="52">
        <v>2346</v>
      </c>
    </row>
    <row r="17" spans="2:3" ht="17.45" customHeight="1" x14ac:dyDescent="0.25">
      <c r="B17" s="47"/>
      <c r="C17" s="53"/>
    </row>
    <row r="18" spans="2:3" ht="17.45" customHeight="1" x14ac:dyDescent="0.25">
      <c r="B18" s="48" t="s">
        <v>291</v>
      </c>
      <c r="C18" s="51">
        <f>C19+C20</f>
        <v>283</v>
      </c>
    </row>
    <row r="19" spans="2:3" ht="17.45" customHeight="1" x14ac:dyDescent="0.25">
      <c r="B19" s="47" t="s">
        <v>292</v>
      </c>
      <c r="C19" s="147">
        <v>207</v>
      </c>
    </row>
    <row r="20" spans="2:3" ht="17.45" customHeight="1" x14ac:dyDescent="0.25">
      <c r="B20" s="47" t="s">
        <v>293</v>
      </c>
      <c r="C20" s="147">
        <v>76</v>
      </c>
    </row>
    <row r="21" spans="2:3" ht="17.45" customHeight="1" thickBot="1" x14ac:dyDescent="0.3">
      <c r="B21" s="41" t="s">
        <v>12</v>
      </c>
      <c r="C21" s="54">
        <f>C18+C16+C14+C12</f>
        <v>3332</v>
      </c>
    </row>
    <row r="22" spans="2:3" ht="15.75" thickTop="1" x14ac:dyDescent="0.25">
      <c r="C22" s="46"/>
    </row>
    <row r="23" spans="2:3" x14ac:dyDescent="0.25">
      <c r="C23" s="46"/>
    </row>
  </sheetData>
  <mergeCells count="2">
    <mergeCell ref="B10:B11"/>
    <mergeCell ref="B7:G8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W57"/>
  <sheetViews>
    <sheetView showGridLines="0" showRowColHeaders="0" workbookViewId="0"/>
  </sheetViews>
  <sheetFormatPr defaultColWidth="9.140625" defaultRowHeight="15" x14ac:dyDescent="0.25"/>
  <cols>
    <col min="1" max="1" width="9.85546875" customWidth="1"/>
    <col min="2" max="2" width="62.28515625" customWidth="1"/>
    <col min="3" max="23" width="20.28515625" customWidth="1"/>
    <col min="16384" max="16384" width="10.42578125" customWidth="1"/>
  </cols>
  <sheetData>
    <row r="6" spans="2:23" x14ac:dyDescent="0.25">
      <c r="B6" s="407"/>
      <c r="C6" s="419"/>
      <c r="D6" s="419"/>
      <c r="E6" s="419"/>
    </row>
    <row r="7" spans="2:23" x14ac:dyDescent="0.25">
      <c r="B7" s="419"/>
      <c r="C7" s="419"/>
      <c r="D7" s="419"/>
      <c r="E7" s="419"/>
    </row>
    <row r="8" spans="2:23" x14ac:dyDescent="0.25">
      <c r="B8" s="419"/>
      <c r="C8" s="419"/>
      <c r="D8" s="419"/>
      <c r="E8" s="419"/>
    </row>
    <row r="9" spans="2:23" x14ac:dyDescent="0.25">
      <c r="B9" s="17" t="s">
        <v>96</v>
      </c>
      <c r="C9" s="2"/>
      <c r="D9" s="2"/>
      <c r="E9" s="2"/>
    </row>
    <row r="10" spans="2:23" x14ac:dyDescent="0.25">
      <c r="B10" s="227"/>
      <c r="C10" s="216" t="s">
        <v>145</v>
      </c>
      <c r="D10" s="217" t="s">
        <v>393</v>
      </c>
      <c r="E10" s="138" t="s">
        <v>101</v>
      </c>
      <c r="F10" s="138">
        <v>2022</v>
      </c>
      <c r="G10" s="216" t="s">
        <v>146</v>
      </c>
      <c r="H10" s="217" t="s">
        <v>394</v>
      </c>
      <c r="I10" s="138" t="s">
        <v>103</v>
      </c>
      <c r="J10" s="138">
        <v>2021</v>
      </c>
      <c r="K10" s="216" t="s">
        <v>395</v>
      </c>
      <c r="L10" s="217" t="s">
        <v>396</v>
      </c>
      <c r="M10" s="138" t="s">
        <v>106</v>
      </c>
      <c r="N10" s="138">
        <v>2020</v>
      </c>
      <c r="O10" s="138" t="s">
        <v>577</v>
      </c>
      <c r="P10" s="138" t="s">
        <v>578</v>
      </c>
      <c r="Q10" s="138" t="s">
        <v>579</v>
      </c>
      <c r="R10" s="138">
        <v>2019</v>
      </c>
      <c r="S10" s="216" t="s">
        <v>397</v>
      </c>
      <c r="T10" s="217" t="s">
        <v>398</v>
      </c>
      <c r="U10" s="138" t="s">
        <v>112</v>
      </c>
      <c r="V10" s="138">
        <v>2018</v>
      </c>
      <c r="W10" s="138" t="s">
        <v>580</v>
      </c>
    </row>
    <row r="11" spans="2:23" x14ac:dyDescent="0.25">
      <c r="B11" s="43" t="s">
        <v>294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2:23" x14ac:dyDescent="0.25">
      <c r="B12" s="56" t="s">
        <v>295</v>
      </c>
      <c r="C12" s="196">
        <v>2355680</v>
      </c>
      <c r="D12" s="196">
        <v>2182819</v>
      </c>
      <c r="E12" s="196">
        <v>1600178</v>
      </c>
      <c r="F12" s="194">
        <v>1440661</v>
      </c>
      <c r="G12" s="194">
        <v>1990712</v>
      </c>
      <c r="H12" s="194">
        <v>1867781</v>
      </c>
      <c r="I12" s="194">
        <v>1409372</v>
      </c>
      <c r="J12" s="194">
        <v>825208</v>
      </c>
      <c r="K12" s="194">
        <v>827784</v>
      </c>
      <c r="L12" s="194">
        <v>2661596</v>
      </c>
      <c r="M12" s="194">
        <v>3332411</v>
      </c>
      <c r="N12" s="194">
        <v>1680397</v>
      </c>
      <c r="O12" s="194">
        <v>1420751</v>
      </c>
      <c r="P12" s="194">
        <v>971314</v>
      </c>
      <c r="Q12" s="194">
        <v>795731</v>
      </c>
      <c r="R12" s="194">
        <v>535757</v>
      </c>
      <c r="S12" s="194">
        <v>694972</v>
      </c>
      <c r="T12" s="194">
        <v>748540</v>
      </c>
      <c r="U12" s="194">
        <v>796441</v>
      </c>
      <c r="V12" s="194">
        <v>890804</v>
      </c>
      <c r="W12" s="194">
        <v>1493383</v>
      </c>
    </row>
    <row r="13" spans="2:23" x14ac:dyDescent="0.25">
      <c r="B13" s="56" t="s">
        <v>296</v>
      </c>
      <c r="C13" s="196">
        <v>1812392</v>
      </c>
      <c r="D13" s="196">
        <v>1542983</v>
      </c>
      <c r="E13" s="196">
        <v>1356927</v>
      </c>
      <c r="F13" s="194">
        <v>1744546</v>
      </c>
      <c r="G13" s="194">
        <v>2778971</v>
      </c>
      <c r="H13" s="194">
        <v>1773720</v>
      </c>
      <c r="I13" s="194">
        <v>975334</v>
      </c>
      <c r="J13" s="194">
        <v>1724088</v>
      </c>
      <c r="K13" s="194">
        <v>2338481</v>
      </c>
      <c r="L13" s="194">
        <v>3468420</v>
      </c>
      <c r="M13" s="194">
        <v>2240626</v>
      </c>
      <c r="N13" s="194">
        <v>3360270</v>
      </c>
      <c r="O13" s="194">
        <v>3689369</v>
      </c>
      <c r="P13" s="194">
        <v>2529359</v>
      </c>
      <c r="Q13" s="194">
        <v>1511678</v>
      </c>
      <c r="R13" s="194">
        <v>740339</v>
      </c>
      <c r="S13" s="194">
        <v>863480</v>
      </c>
      <c r="T13" s="194">
        <v>665710</v>
      </c>
      <c r="U13" s="194">
        <v>506095</v>
      </c>
      <c r="V13" s="194">
        <v>703551</v>
      </c>
      <c r="W13" s="194">
        <v>571620</v>
      </c>
    </row>
    <row r="14" spans="2:23" ht="25.5" x14ac:dyDescent="0.25">
      <c r="B14" s="56" t="s">
        <v>297</v>
      </c>
      <c r="C14" s="196">
        <v>4992945</v>
      </c>
      <c r="D14" s="196">
        <v>4688726</v>
      </c>
      <c r="E14" s="196">
        <v>4911463</v>
      </c>
      <c r="F14" s="194">
        <v>4769431</v>
      </c>
      <c r="G14" s="194">
        <v>4641604</v>
      </c>
      <c r="H14" s="194">
        <v>4403850</v>
      </c>
      <c r="I14" s="194">
        <v>4796738</v>
      </c>
      <c r="J14" s="194">
        <v>4429883</v>
      </c>
      <c r="K14" s="194">
        <v>4989132</v>
      </c>
      <c r="L14" s="194">
        <v>4313779</v>
      </c>
      <c r="M14" s="194">
        <v>4317385</v>
      </c>
      <c r="N14" s="194">
        <v>4373075</v>
      </c>
      <c r="O14" s="194">
        <v>4436196</v>
      </c>
      <c r="P14" s="194">
        <v>4173334</v>
      </c>
      <c r="Q14" s="194">
        <v>4326756</v>
      </c>
      <c r="R14" s="194">
        <v>4523540</v>
      </c>
      <c r="S14" s="194">
        <v>4563661</v>
      </c>
      <c r="T14" s="194">
        <v>4498657</v>
      </c>
      <c r="U14" s="194">
        <v>4268352</v>
      </c>
      <c r="V14" s="194">
        <v>4091722</v>
      </c>
      <c r="W14" s="194">
        <v>4195075</v>
      </c>
    </row>
    <row r="15" spans="2:23" x14ac:dyDescent="0.25">
      <c r="B15" s="56" t="s">
        <v>298</v>
      </c>
      <c r="C15" s="196">
        <v>834993</v>
      </c>
      <c r="D15" s="196">
        <v>777231</v>
      </c>
      <c r="E15" s="196">
        <v>1028762</v>
      </c>
      <c r="F15" s="194">
        <v>1055378</v>
      </c>
      <c r="G15" s="194">
        <v>1266468</v>
      </c>
      <c r="H15" s="194">
        <v>1622523</v>
      </c>
      <c r="I15" s="194">
        <v>1340337</v>
      </c>
      <c r="J15" s="194">
        <v>1504666</v>
      </c>
      <c r="K15" s="194">
        <v>959191</v>
      </c>
      <c r="L15" s="194">
        <v>446477</v>
      </c>
      <c r="M15" s="194">
        <v>296393</v>
      </c>
      <c r="N15" s="194">
        <v>258588</v>
      </c>
      <c r="O15" s="194">
        <v>580989</v>
      </c>
      <c r="P15" s="194">
        <v>1268509</v>
      </c>
      <c r="Q15" s="194">
        <v>1138980</v>
      </c>
      <c r="R15" s="194">
        <v>890726</v>
      </c>
      <c r="S15" s="194">
        <v>1123888</v>
      </c>
      <c r="T15" s="194">
        <v>1239932</v>
      </c>
      <c r="U15" s="194">
        <v>1325308</v>
      </c>
      <c r="V15" s="194">
        <v>889389</v>
      </c>
      <c r="W15" s="194">
        <v>918734</v>
      </c>
    </row>
    <row r="16" spans="2:23" x14ac:dyDescent="0.25">
      <c r="B16" s="56" t="s">
        <v>299</v>
      </c>
      <c r="C16" s="196">
        <v>831592</v>
      </c>
      <c r="D16" s="196">
        <v>786793</v>
      </c>
      <c r="E16" s="196">
        <v>759414</v>
      </c>
      <c r="F16" s="194">
        <v>728404</v>
      </c>
      <c r="G16" s="194">
        <v>704291</v>
      </c>
      <c r="H16" s="194">
        <v>675325</v>
      </c>
      <c r="I16" s="194">
        <v>638210</v>
      </c>
      <c r="J16" s="194">
        <v>599692</v>
      </c>
      <c r="K16" s="194">
        <v>559885</v>
      </c>
      <c r="L16" s="194">
        <v>540876</v>
      </c>
      <c r="M16" s="194">
        <v>774507</v>
      </c>
      <c r="N16" s="194">
        <v>737110</v>
      </c>
      <c r="O16" s="194">
        <v>246677</v>
      </c>
      <c r="P16" s="194">
        <v>176299</v>
      </c>
      <c r="Q16" s="194">
        <v>166220</v>
      </c>
      <c r="R16" s="194">
        <v>576184</v>
      </c>
      <c r="S16" s="194">
        <v>179617</v>
      </c>
      <c r="T16" s="194">
        <v>131989</v>
      </c>
      <c r="U16" s="194">
        <v>131085</v>
      </c>
      <c r="V16" s="194">
        <v>482144</v>
      </c>
      <c r="W16" s="194"/>
    </row>
    <row r="17" spans="2:23" x14ac:dyDescent="0.25">
      <c r="B17" s="56" t="s">
        <v>300</v>
      </c>
      <c r="C17" s="196">
        <v>802885</v>
      </c>
      <c r="D17" s="196">
        <v>1163202</v>
      </c>
      <c r="E17" s="196">
        <v>1529363</v>
      </c>
      <c r="F17" s="194">
        <v>1916701</v>
      </c>
      <c r="G17" s="194">
        <v>1499658</v>
      </c>
      <c r="H17" s="194">
        <v>1583804</v>
      </c>
      <c r="I17" s="194">
        <v>1901020</v>
      </c>
      <c r="J17" s="194">
        <v>1968979</v>
      </c>
      <c r="K17" s="194">
        <v>1939671</v>
      </c>
      <c r="L17" s="194">
        <v>1987881</v>
      </c>
      <c r="M17" s="194">
        <v>1821241</v>
      </c>
      <c r="N17" s="194">
        <v>1850057</v>
      </c>
      <c r="O17" s="194">
        <v>2183014</v>
      </c>
      <c r="P17" s="194">
        <v>2117663</v>
      </c>
      <c r="Q17" s="194">
        <v>102273</v>
      </c>
      <c r="R17" s="194">
        <v>98804</v>
      </c>
      <c r="S17" s="194">
        <v>98763</v>
      </c>
      <c r="T17" s="194">
        <v>99359</v>
      </c>
      <c r="U17" s="194">
        <v>115190</v>
      </c>
      <c r="V17" s="194">
        <v>124183</v>
      </c>
      <c r="W17" s="194">
        <v>911067</v>
      </c>
    </row>
    <row r="18" spans="2:23" x14ac:dyDescent="0.25">
      <c r="B18" s="56" t="s">
        <v>301</v>
      </c>
      <c r="C18" s="196">
        <v>683444</v>
      </c>
      <c r="D18" s="196">
        <v>835924</v>
      </c>
      <c r="E18" s="196">
        <v>778173</v>
      </c>
      <c r="F18" s="194">
        <v>775492</v>
      </c>
      <c r="G18" s="194">
        <v>798518</v>
      </c>
      <c r="H18" s="194">
        <v>969935</v>
      </c>
      <c r="I18" s="194">
        <v>465150</v>
      </c>
      <c r="J18" s="194">
        <v>698914</v>
      </c>
      <c r="K18" s="194">
        <v>709414</v>
      </c>
      <c r="L18" s="194">
        <v>375554</v>
      </c>
      <c r="M18" s="194">
        <v>482222</v>
      </c>
      <c r="N18" s="194">
        <v>597610</v>
      </c>
      <c r="O18" s="194">
        <v>579082</v>
      </c>
      <c r="P18" s="194">
        <v>496822</v>
      </c>
      <c r="Q18" s="194">
        <v>493381</v>
      </c>
      <c r="R18" s="194">
        <v>621302</v>
      </c>
      <c r="S18" s="194">
        <v>632581</v>
      </c>
      <c r="T18" s="194">
        <v>8143</v>
      </c>
      <c r="U18" s="194">
        <v>371881</v>
      </c>
      <c r="V18" s="194">
        <v>386668</v>
      </c>
      <c r="W18" s="194">
        <v>321435</v>
      </c>
    </row>
    <row r="19" spans="2:23" x14ac:dyDescent="0.25">
      <c r="B19" s="56" t="s">
        <v>302</v>
      </c>
      <c r="C19" s="196" t="s">
        <v>72</v>
      </c>
      <c r="D19" s="196" t="s">
        <v>72</v>
      </c>
      <c r="E19" s="196">
        <v>0</v>
      </c>
      <c r="F19" s="196" t="s">
        <v>72</v>
      </c>
      <c r="G19" s="194">
        <v>68609</v>
      </c>
      <c r="H19" s="194" t="s">
        <v>72</v>
      </c>
      <c r="I19" s="194" t="s">
        <v>72</v>
      </c>
      <c r="J19" s="194" t="s">
        <v>72</v>
      </c>
      <c r="K19" s="194">
        <v>152802</v>
      </c>
      <c r="L19" s="194">
        <v>160784</v>
      </c>
      <c r="M19" s="194">
        <v>512050</v>
      </c>
      <c r="N19" s="194">
        <v>522579</v>
      </c>
      <c r="O19" s="194">
        <v>619119</v>
      </c>
      <c r="P19" s="194">
        <v>589555</v>
      </c>
      <c r="Q19" s="194">
        <v>485006</v>
      </c>
      <c r="R19" s="194">
        <v>234766</v>
      </c>
      <c r="S19" s="194">
        <v>215996</v>
      </c>
      <c r="T19" s="194">
        <v>114916</v>
      </c>
      <c r="U19" s="194">
        <v>75496</v>
      </c>
      <c r="V19" s="194">
        <v>69643</v>
      </c>
      <c r="W19" s="194">
        <v>46789</v>
      </c>
    </row>
    <row r="20" spans="2:23" x14ac:dyDescent="0.25">
      <c r="B20" s="56" t="s">
        <v>303</v>
      </c>
      <c r="C20" s="196">
        <v>68837</v>
      </c>
      <c r="D20" s="196">
        <v>74121</v>
      </c>
      <c r="E20" s="196">
        <v>157487</v>
      </c>
      <c r="F20" s="194">
        <v>145908</v>
      </c>
      <c r="G20" s="194">
        <v>71217</v>
      </c>
      <c r="H20" s="194">
        <v>196364</v>
      </c>
      <c r="I20" s="194">
        <v>230240</v>
      </c>
      <c r="J20" s="194">
        <v>335189</v>
      </c>
      <c r="K20" s="194">
        <v>87301</v>
      </c>
      <c r="L20" s="194">
        <v>111295</v>
      </c>
      <c r="M20" s="194">
        <v>231673</v>
      </c>
      <c r="N20" s="194">
        <v>188327</v>
      </c>
      <c r="O20" s="194">
        <v>84253</v>
      </c>
      <c r="P20" s="194">
        <v>97398</v>
      </c>
      <c r="Q20" s="194">
        <v>186310</v>
      </c>
      <c r="R20" s="194">
        <v>185998</v>
      </c>
      <c r="S20" s="194">
        <v>41326</v>
      </c>
      <c r="T20" s="194">
        <v>45519</v>
      </c>
      <c r="U20" s="194">
        <v>119414</v>
      </c>
      <c r="V20" s="194">
        <v>119743</v>
      </c>
      <c r="W20" s="194">
        <v>15150</v>
      </c>
    </row>
    <row r="21" spans="2:23" x14ac:dyDescent="0.25">
      <c r="B21" s="56" t="s">
        <v>305</v>
      </c>
      <c r="C21" s="196">
        <v>239530</v>
      </c>
      <c r="D21" s="196">
        <v>232578</v>
      </c>
      <c r="E21" s="196">
        <v>225055</v>
      </c>
      <c r="F21" s="194">
        <v>207280</v>
      </c>
      <c r="G21" s="194">
        <v>201325</v>
      </c>
      <c r="H21" s="194">
        <v>198731</v>
      </c>
      <c r="I21" s="194">
        <v>247276</v>
      </c>
      <c r="J21" s="194">
        <v>233309</v>
      </c>
      <c r="K21" s="194">
        <v>237019</v>
      </c>
      <c r="L21" s="194">
        <v>197132</v>
      </c>
      <c r="M21" s="194">
        <v>177499</v>
      </c>
      <c r="N21" s="194">
        <v>179401</v>
      </c>
      <c r="O21" s="194">
        <v>164967</v>
      </c>
      <c r="P21" s="194">
        <v>175521</v>
      </c>
      <c r="Q21" s="194">
        <v>173724</v>
      </c>
      <c r="R21" s="194">
        <v>164971</v>
      </c>
      <c r="S21" s="194" t="s">
        <v>72</v>
      </c>
      <c r="T21" s="194" t="s">
        <v>72</v>
      </c>
      <c r="U21" s="194" t="s">
        <v>72</v>
      </c>
      <c r="V21" s="194">
        <v>149098</v>
      </c>
      <c r="W21" s="194"/>
    </row>
    <row r="22" spans="2:23" x14ac:dyDescent="0.25">
      <c r="B22" s="56" t="s">
        <v>307</v>
      </c>
      <c r="C22" s="196">
        <v>195834</v>
      </c>
      <c r="D22" s="196">
        <v>124343</v>
      </c>
      <c r="E22" s="196">
        <v>97336</v>
      </c>
      <c r="F22" s="194">
        <v>96947</v>
      </c>
      <c r="G22" s="194">
        <v>96514</v>
      </c>
      <c r="H22" s="194">
        <v>95588</v>
      </c>
      <c r="I22" s="194">
        <v>101961</v>
      </c>
      <c r="J22" s="194">
        <v>291896</v>
      </c>
      <c r="K22" s="194">
        <v>85400</v>
      </c>
      <c r="L22" s="194">
        <v>85846</v>
      </c>
      <c r="M22" s="194">
        <v>87836</v>
      </c>
      <c r="N22" s="194">
        <v>88349</v>
      </c>
      <c r="O22" s="194">
        <v>86257</v>
      </c>
      <c r="P22" s="194">
        <v>89048</v>
      </c>
      <c r="Q22" s="194">
        <v>96836</v>
      </c>
      <c r="R22" s="194">
        <v>96776</v>
      </c>
      <c r="S22" s="194">
        <v>96875</v>
      </c>
      <c r="T22" s="194">
        <v>96373</v>
      </c>
      <c r="U22" s="194">
        <v>169177</v>
      </c>
      <c r="V22" s="194">
        <v>90845</v>
      </c>
      <c r="W22" s="194">
        <v>85096</v>
      </c>
    </row>
    <row r="23" spans="2:23" x14ac:dyDescent="0.25">
      <c r="B23" s="56" t="s">
        <v>308</v>
      </c>
      <c r="C23" s="196">
        <v>692802</v>
      </c>
      <c r="D23" s="196">
        <v>769286</v>
      </c>
      <c r="E23" s="196">
        <v>686681</v>
      </c>
      <c r="F23" s="196">
        <v>584455</v>
      </c>
      <c r="G23" s="196">
        <v>588237</v>
      </c>
      <c r="H23" s="196">
        <v>563085</v>
      </c>
      <c r="I23" s="196">
        <v>428120</v>
      </c>
      <c r="J23" s="196">
        <v>337326</v>
      </c>
      <c r="K23" s="196">
        <v>370821</v>
      </c>
      <c r="L23" s="196">
        <v>544122</v>
      </c>
      <c r="M23" s="196">
        <v>392202</v>
      </c>
      <c r="N23" s="196">
        <v>362326</v>
      </c>
      <c r="O23" s="196">
        <v>372766</v>
      </c>
      <c r="P23" s="196">
        <v>352706</v>
      </c>
      <c r="Q23" s="196">
        <v>352859</v>
      </c>
      <c r="R23" s="196">
        <v>425452</v>
      </c>
      <c r="S23" s="196">
        <v>528313</v>
      </c>
      <c r="T23" s="196">
        <v>591487</v>
      </c>
      <c r="U23" s="196">
        <v>594691</v>
      </c>
      <c r="V23" s="196">
        <v>522449</v>
      </c>
      <c r="W23" s="196">
        <v>696970</v>
      </c>
    </row>
    <row r="24" spans="2:23" x14ac:dyDescent="0.25">
      <c r="B24" s="56"/>
      <c r="C24" s="197">
        <v>13510934</v>
      </c>
      <c r="D24" s="197">
        <v>13178006</v>
      </c>
      <c r="E24" s="197">
        <v>13130839</v>
      </c>
      <c r="F24" s="197">
        <v>13465203</v>
      </c>
      <c r="G24" s="197">
        <v>14706124</v>
      </c>
      <c r="H24" s="197">
        <v>13950706</v>
      </c>
      <c r="I24" s="197">
        <v>12533758</v>
      </c>
      <c r="J24" s="197">
        <v>12949150</v>
      </c>
      <c r="K24" s="197">
        <v>13256901</v>
      </c>
      <c r="L24" s="197">
        <v>14893762</v>
      </c>
      <c r="M24" s="197">
        <v>14666045</v>
      </c>
      <c r="N24" s="197">
        <v>14198089</v>
      </c>
      <c r="O24" s="197">
        <v>14463440</v>
      </c>
      <c r="P24" s="197">
        <v>13037528</v>
      </c>
      <c r="Q24" s="197">
        <v>9829754</v>
      </c>
      <c r="R24" s="197">
        <v>9094615</v>
      </c>
      <c r="S24" s="197">
        <v>9039472</v>
      </c>
      <c r="T24" s="197">
        <v>8240625</v>
      </c>
      <c r="U24" s="197">
        <v>8473130</v>
      </c>
      <c r="V24" s="197">
        <v>8520239</v>
      </c>
      <c r="W24" s="197">
        <v>9255319</v>
      </c>
    </row>
    <row r="25" spans="2:23" x14ac:dyDescent="0.25">
      <c r="B25" s="56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375"/>
      <c r="P25" s="198"/>
      <c r="Q25" s="198"/>
      <c r="R25" s="198"/>
      <c r="S25" s="198"/>
      <c r="T25" s="198"/>
      <c r="U25" s="198"/>
      <c r="V25" s="198"/>
      <c r="W25" s="198"/>
    </row>
    <row r="26" spans="2:23" x14ac:dyDescent="0.25">
      <c r="B26" s="56" t="s">
        <v>309</v>
      </c>
      <c r="C26" s="199">
        <v>408422</v>
      </c>
      <c r="D26" s="199">
        <v>362423</v>
      </c>
      <c r="E26" s="199">
        <v>7212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1258111</v>
      </c>
      <c r="O26" s="194">
        <v>987844</v>
      </c>
      <c r="P26" s="194">
        <v>1124088</v>
      </c>
      <c r="Q26" s="194">
        <v>648951</v>
      </c>
      <c r="R26" s="200">
        <v>1258111</v>
      </c>
      <c r="S26" s="200">
        <v>1258111</v>
      </c>
      <c r="T26" s="200">
        <v>19376525</v>
      </c>
      <c r="U26" s="200">
        <v>19285433</v>
      </c>
      <c r="V26" s="194">
        <v>19446033</v>
      </c>
      <c r="W26" s="200">
        <v>281197</v>
      </c>
    </row>
    <row r="27" spans="2:23" x14ac:dyDescent="0.25">
      <c r="B27" s="56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</row>
    <row r="28" spans="2:23" ht="15.75" thickBot="1" x14ac:dyDescent="0.3">
      <c r="B28" s="114" t="s">
        <v>310</v>
      </c>
      <c r="C28" s="201">
        <v>13919356</v>
      </c>
      <c r="D28" s="201">
        <v>13540429</v>
      </c>
      <c r="E28" s="201">
        <v>13138051</v>
      </c>
      <c r="F28" s="201">
        <v>13465203</v>
      </c>
      <c r="G28" s="201">
        <v>14706124</v>
      </c>
      <c r="H28" s="201">
        <v>13950706</v>
      </c>
      <c r="I28" s="201">
        <v>12533758</v>
      </c>
      <c r="J28" s="201">
        <v>12949150</v>
      </c>
      <c r="K28" s="201">
        <v>13256901</v>
      </c>
      <c r="L28" s="201">
        <v>14893762</v>
      </c>
      <c r="M28" s="201">
        <v>14666045</v>
      </c>
      <c r="N28" s="201">
        <v>15456200</v>
      </c>
      <c r="O28" s="201">
        <v>15451284</v>
      </c>
      <c r="P28" s="201">
        <v>14161616</v>
      </c>
      <c r="Q28" s="201">
        <v>10478705</v>
      </c>
      <c r="R28" s="201">
        <v>10352726</v>
      </c>
      <c r="S28" s="201">
        <v>10297583</v>
      </c>
      <c r="T28" s="201">
        <v>27617150</v>
      </c>
      <c r="U28" s="201">
        <v>27758563</v>
      </c>
      <c r="V28" s="201">
        <v>27966272</v>
      </c>
      <c r="W28" s="201">
        <v>9536516</v>
      </c>
    </row>
    <row r="29" spans="2:23" ht="15.75" thickTop="1" x14ac:dyDescent="0.25">
      <c r="B29" s="11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</row>
    <row r="30" spans="2:23" x14ac:dyDescent="0.25">
      <c r="B30" s="43" t="s">
        <v>311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</row>
    <row r="31" spans="2:23" x14ac:dyDescent="0.25">
      <c r="B31" s="56" t="s">
        <v>296</v>
      </c>
      <c r="C31" s="297">
        <v>0</v>
      </c>
      <c r="D31" s="194">
        <v>138802</v>
      </c>
      <c r="E31" s="194">
        <v>137079</v>
      </c>
      <c r="F31" s="194">
        <v>133631</v>
      </c>
      <c r="G31" s="194">
        <v>134737</v>
      </c>
      <c r="H31" s="194">
        <v>150892</v>
      </c>
      <c r="I31" s="194">
        <v>190527</v>
      </c>
      <c r="J31" s="194">
        <v>353730</v>
      </c>
      <c r="K31" s="194">
        <v>688998</v>
      </c>
      <c r="L31" s="194">
        <v>868059</v>
      </c>
      <c r="M31" s="194">
        <v>608066</v>
      </c>
      <c r="N31" s="194">
        <v>764793</v>
      </c>
      <c r="O31" s="194">
        <v>409268</v>
      </c>
      <c r="P31" s="194">
        <v>204561</v>
      </c>
      <c r="Q31" s="194">
        <v>133217</v>
      </c>
      <c r="R31" s="194">
        <v>13342</v>
      </c>
      <c r="S31" s="194">
        <v>12410</v>
      </c>
      <c r="T31" s="194">
        <v>12256</v>
      </c>
      <c r="U31" s="194">
        <v>85988</v>
      </c>
      <c r="V31" s="194">
        <v>108683</v>
      </c>
      <c r="W31" s="194">
        <v>78459</v>
      </c>
    </row>
    <row r="32" spans="2:23" ht="25.5" x14ac:dyDescent="0.25">
      <c r="B32" s="56" t="s">
        <v>297</v>
      </c>
      <c r="C32" s="194">
        <v>44523</v>
      </c>
      <c r="D32" s="194">
        <v>46665</v>
      </c>
      <c r="E32" s="194">
        <v>45827</v>
      </c>
      <c r="F32" s="194">
        <v>43449</v>
      </c>
      <c r="G32" s="194">
        <v>45858</v>
      </c>
      <c r="H32" s="194">
        <v>48158</v>
      </c>
      <c r="I32" s="194">
        <v>49760</v>
      </c>
      <c r="J32" s="194">
        <v>51540</v>
      </c>
      <c r="K32" s="194">
        <v>70027</v>
      </c>
      <c r="L32" s="194">
        <v>107234</v>
      </c>
      <c r="M32" s="194">
        <v>134070</v>
      </c>
      <c r="N32" s="194">
        <v>160969</v>
      </c>
      <c r="O32" s="194">
        <v>162794</v>
      </c>
      <c r="P32" s="194">
        <v>74151</v>
      </c>
      <c r="Q32" s="194">
        <v>74622</v>
      </c>
      <c r="R32" s="194">
        <v>77065</v>
      </c>
      <c r="S32" s="194">
        <v>80496</v>
      </c>
      <c r="T32" s="194">
        <v>84808</v>
      </c>
      <c r="U32" s="194">
        <v>89034</v>
      </c>
      <c r="V32" s="194">
        <v>80889</v>
      </c>
      <c r="W32" s="194">
        <v>75974</v>
      </c>
    </row>
    <row r="33" spans="2:23" x14ac:dyDescent="0.25">
      <c r="B33" s="55" t="s">
        <v>300</v>
      </c>
      <c r="C33" s="194">
        <v>1263355</v>
      </c>
      <c r="D33" s="194">
        <v>1213329</v>
      </c>
      <c r="E33" s="194">
        <v>1401982</v>
      </c>
      <c r="F33" s="194">
        <v>1357846</v>
      </c>
      <c r="G33" s="194">
        <v>1672230</v>
      </c>
      <c r="H33" s="194">
        <v>1758675</v>
      </c>
      <c r="I33" s="194">
        <v>1735313</v>
      </c>
      <c r="J33" s="194">
        <v>1997285</v>
      </c>
      <c r="K33" s="194">
        <v>2416545</v>
      </c>
      <c r="L33" s="194">
        <v>2704563</v>
      </c>
      <c r="M33" s="194">
        <v>3087870</v>
      </c>
      <c r="N33" s="194">
        <v>3442071</v>
      </c>
      <c r="O33" s="194">
        <v>3691045</v>
      </c>
      <c r="P33" s="194">
        <v>4237507</v>
      </c>
      <c r="Q33" s="194">
        <v>6393879</v>
      </c>
      <c r="R33" s="194">
        <v>6349352</v>
      </c>
      <c r="S33" s="194">
        <v>6307667</v>
      </c>
      <c r="T33" s="194">
        <v>6235934</v>
      </c>
      <c r="U33" s="194">
        <v>241834</v>
      </c>
      <c r="V33" s="194">
        <v>242356</v>
      </c>
      <c r="W33" s="194">
        <v>229404</v>
      </c>
    </row>
    <row r="34" spans="2:23" x14ac:dyDescent="0.25">
      <c r="B34" s="55" t="s">
        <v>301</v>
      </c>
      <c r="C34" s="194">
        <v>222747</v>
      </c>
      <c r="D34" s="194">
        <v>148505</v>
      </c>
      <c r="E34" s="194">
        <v>144086</v>
      </c>
      <c r="F34" s="194">
        <v>172718</v>
      </c>
      <c r="G34" s="194">
        <v>294216</v>
      </c>
      <c r="H34" s="194">
        <v>301000</v>
      </c>
      <c r="I34" s="194">
        <v>327478</v>
      </c>
      <c r="J34" s="194">
        <v>315405</v>
      </c>
      <c r="K34" s="194">
        <v>286386</v>
      </c>
      <c r="L34" s="194">
        <v>302510</v>
      </c>
      <c r="M34" s="194">
        <v>271266</v>
      </c>
      <c r="N34" s="194">
        <v>346523</v>
      </c>
      <c r="O34" s="194">
        <v>195622</v>
      </c>
      <c r="P34" s="194">
        <v>195622</v>
      </c>
      <c r="Q34" s="194">
        <v>193307</v>
      </c>
      <c r="R34" s="194">
        <v>227913</v>
      </c>
      <c r="S34" s="194">
        <v>2103</v>
      </c>
      <c r="T34" s="194">
        <v>2102</v>
      </c>
      <c r="U34" s="194">
        <v>4967</v>
      </c>
      <c r="V34" s="194">
        <v>5516</v>
      </c>
      <c r="W34" s="194">
        <v>7651</v>
      </c>
    </row>
    <row r="35" spans="2:23" x14ac:dyDescent="0.25">
      <c r="B35" s="56" t="s">
        <v>312</v>
      </c>
      <c r="C35" s="194">
        <v>2963432</v>
      </c>
      <c r="D35" s="194">
        <v>2982457</v>
      </c>
      <c r="E35" s="194">
        <v>3131998</v>
      </c>
      <c r="F35" s="194">
        <v>3119522</v>
      </c>
      <c r="G35" s="194">
        <v>3116860</v>
      </c>
      <c r="H35" s="194">
        <v>3072772</v>
      </c>
      <c r="I35" s="194">
        <v>2524598</v>
      </c>
      <c r="J35" s="194">
        <v>2464734</v>
      </c>
      <c r="K35" s="194">
        <v>2435285</v>
      </c>
      <c r="L35" s="194">
        <v>2464775</v>
      </c>
      <c r="M35" s="194">
        <v>2544690</v>
      </c>
      <c r="N35" s="194">
        <v>2452860</v>
      </c>
      <c r="O35" s="194">
        <v>2505092</v>
      </c>
      <c r="P35" s="194">
        <v>2537820</v>
      </c>
      <c r="Q35" s="194">
        <v>2644927</v>
      </c>
      <c r="R35" s="194">
        <v>2429789</v>
      </c>
      <c r="S35" s="194">
        <v>1958047</v>
      </c>
      <c r="T35" s="194">
        <v>1898417</v>
      </c>
      <c r="U35" s="194">
        <v>2147228</v>
      </c>
      <c r="V35" s="194">
        <v>2146863</v>
      </c>
      <c r="W35" s="194">
        <v>1930774</v>
      </c>
    </row>
    <row r="36" spans="2:23" x14ac:dyDescent="0.25">
      <c r="B36" s="56" t="s">
        <v>313</v>
      </c>
      <c r="C36" s="194">
        <v>1231984</v>
      </c>
      <c r="D36" s="194">
        <v>1214964</v>
      </c>
      <c r="E36" s="194">
        <v>1205273</v>
      </c>
      <c r="F36" s="194">
        <v>1206595</v>
      </c>
      <c r="G36" s="194">
        <v>1246581</v>
      </c>
      <c r="H36" s="194">
        <v>1219483</v>
      </c>
      <c r="I36" s="194">
        <v>1195649</v>
      </c>
      <c r="J36" s="194">
        <v>1155169</v>
      </c>
      <c r="K36" s="194">
        <v>1150331</v>
      </c>
      <c r="L36" s="194">
        <v>1111042</v>
      </c>
      <c r="M36" s="194">
        <v>1106468</v>
      </c>
      <c r="N36" s="194">
        <v>1055797</v>
      </c>
      <c r="O36" s="194">
        <v>1088828</v>
      </c>
      <c r="P36" s="194">
        <v>1170254</v>
      </c>
      <c r="Q36" s="194">
        <v>1137584</v>
      </c>
      <c r="R36" s="194">
        <v>2540239</v>
      </c>
      <c r="S36" s="194">
        <v>2534074</v>
      </c>
      <c r="T36" s="194">
        <v>2487900</v>
      </c>
      <c r="U36" s="194">
        <v>2482838</v>
      </c>
      <c r="V36" s="194">
        <v>2501512</v>
      </c>
      <c r="W36" s="194">
        <v>2427726</v>
      </c>
    </row>
    <row r="37" spans="2:23" x14ac:dyDescent="0.25">
      <c r="B37" s="56" t="s">
        <v>314</v>
      </c>
      <c r="C37" s="194">
        <v>378531</v>
      </c>
      <c r="D37" s="194">
        <v>339382</v>
      </c>
      <c r="E37" s="194">
        <v>709067</v>
      </c>
      <c r="F37" s="194">
        <v>702734</v>
      </c>
      <c r="G37" s="194">
        <v>744179</v>
      </c>
      <c r="H37" s="194">
        <v>975023</v>
      </c>
      <c r="I37" s="194">
        <v>866223</v>
      </c>
      <c r="J37" s="194">
        <v>1219176</v>
      </c>
      <c r="K37" s="194">
        <v>1149837</v>
      </c>
      <c r="L37" s="194">
        <v>1188952</v>
      </c>
      <c r="M37" s="194">
        <v>2249532</v>
      </c>
      <c r="N37" s="194">
        <v>2426351</v>
      </c>
      <c r="O37" s="194">
        <v>2665023</v>
      </c>
      <c r="P37" s="194">
        <v>2691936</v>
      </c>
      <c r="Q37" s="194">
        <v>2520178</v>
      </c>
      <c r="R37" s="194">
        <v>1456178</v>
      </c>
      <c r="S37" s="194">
        <v>1654110</v>
      </c>
      <c r="T37" s="194">
        <v>1269354</v>
      </c>
      <c r="U37" s="194">
        <v>890150</v>
      </c>
      <c r="V37" s="194">
        <v>743692</v>
      </c>
      <c r="W37" s="194">
        <v>226847</v>
      </c>
    </row>
    <row r="38" spans="2:23" x14ac:dyDescent="0.25">
      <c r="B38" s="56" t="s">
        <v>315</v>
      </c>
      <c r="C38" s="194">
        <v>13366</v>
      </c>
      <c r="D38" s="194">
        <v>13366</v>
      </c>
      <c r="E38" s="194">
        <v>13366</v>
      </c>
      <c r="F38" s="194">
        <v>13366</v>
      </c>
      <c r="G38" s="194">
        <v>13366</v>
      </c>
      <c r="H38" s="194">
        <v>13366</v>
      </c>
      <c r="I38" s="194">
        <v>13366</v>
      </c>
      <c r="J38" s="194">
        <v>13366</v>
      </c>
      <c r="K38" s="194">
        <v>13366</v>
      </c>
      <c r="L38" s="194">
        <v>13366</v>
      </c>
      <c r="M38" s="194">
        <v>12573</v>
      </c>
      <c r="N38" s="194">
        <v>11614</v>
      </c>
      <c r="O38" s="194">
        <v>131794</v>
      </c>
      <c r="P38" s="194">
        <v>120258</v>
      </c>
      <c r="Q38" s="194">
        <v>117144</v>
      </c>
      <c r="R38" s="194">
        <v>115202</v>
      </c>
      <c r="S38" s="194">
        <v>237763</v>
      </c>
      <c r="T38" s="194">
        <v>238428</v>
      </c>
      <c r="U38" s="194">
        <v>250867</v>
      </c>
      <c r="V38" s="194">
        <v>245566</v>
      </c>
      <c r="W38" s="194">
        <v>254930</v>
      </c>
    </row>
    <row r="39" spans="2:23" x14ac:dyDescent="0.25">
      <c r="B39" s="56" t="s">
        <v>298</v>
      </c>
      <c r="C39" s="194">
        <v>5621191</v>
      </c>
      <c r="D39" s="194">
        <v>5444226</v>
      </c>
      <c r="E39" s="194">
        <v>5155986</v>
      </c>
      <c r="F39" s="194">
        <v>4937187</v>
      </c>
      <c r="G39" s="194">
        <v>4375746</v>
      </c>
      <c r="H39" s="194">
        <v>4262681</v>
      </c>
      <c r="I39" s="194">
        <v>4591689</v>
      </c>
      <c r="J39" s="194">
        <v>4969400</v>
      </c>
      <c r="K39" s="194">
        <v>5168068</v>
      </c>
      <c r="L39" s="194">
        <v>4468750</v>
      </c>
      <c r="M39" s="194">
        <v>4010432</v>
      </c>
      <c r="N39" s="194">
        <v>3798734</v>
      </c>
      <c r="O39" s="194">
        <v>4470210</v>
      </c>
      <c r="P39" s="194">
        <v>4728409</v>
      </c>
      <c r="Q39" s="194">
        <v>4730622</v>
      </c>
      <c r="R39" s="194">
        <v>3758680</v>
      </c>
      <c r="S39" s="194">
        <v>4991510</v>
      </c>
      <c r="T39" s="194">
        <v>4909814</v>
      </c>
      <c r="U39" s="194">
        <v>4798090</v>
      </c>
      <c r="V39" s="194">
        <v>3812179</v>
      </c>
      <c r="W39" s="194">
        <v>6309798</v>
      </c>
    </row>
    <row r="40" spans="2:23" x14ac:dyDescent="0.25">
      <c r="B40" s="56" t="s">
        <v>299</v>
      </c>
      <c r="C40" s="194">
        <v>7410163</v>
      </c>
      <c r="D40" s="194">
        <v>6947683</v>
      </c>
      <c r="E40" s="194">
        <v>6369437</v>
      </c>
      <c r="F40" s="194">
        <v>5976420</v>
      </c>
      <c r="G40" s="194">
        <v>6568231</v>
      </c>
      <c r="H40" s="194">
        <v>6223570</v>
      </c>
      <c r="I40" s="194">
        <v>5949114</v>
      </c>
      <c r="J40" s="194">
        <v>5780316</v>
      </c>
      <c r="K40" s="194">
        <v>5216007</v>
      </c>
      <c r="L40" s="194">
        <v>5000117</v>
      </c>
      <c r="M40" s="194">
        <v>4368011</v>
      </c>
      <c r="N40" s="194">
        <v>4242962</v>
      </c>
      <c r="O40" s="194">
        <v>2528645</v>
      </c>
      <c r="P40" s="194">
        <v>2429995</v>
      </c>
      <c r="Q40" s="194">
        <v>1930945</v>
      </c>
      <c r="R40" s="194">
        <v>3307369</v>
      </c>
      <c r="S40" s="194">
        <v>1724453</v>
      </c>
      <c r="T40" s="194">
        <v>1692113</v>
      </c>
      <c r="U40" s="194">
        <v>1580628</v>
      </c>
      <c r="V40" s="194">
        <v>3026157</v>
      </c>
      <c r="W40" s="194" t="s">
        <v>72</v>
      </c>
    </row>
    <row r="41" spans="2:23" x14ac:dyDescent="0.25">
      <c r="B41" s="56" t="s">
        <v>316</v>
      </c>
      <c r="C41" s="194">
        <v>4797643</v>
      </c>
      <c r="D41" s="194">
        <v>4821254</v>
      </c>
      <c r="E41" s="194">
        <v>5123692</v>
      </c>
      <c r="F41" s="194">
        <v>5105724</v>
      </c>
      <c r="G41" s="194">
        <v>5373517</v>
      </c>
      <c r="H41" s="194">
        <v>5404996</v>
      </c>
      <c r="I41" s="194">
        <v>5404409</v>
      </c>
      <c r="J41" s="194">
        <v>5105926</v>
      </c>
      <c r="K41" s="194">
        <v>5613565</v>
      </c>
      <c r="L41" s="194">
        <v>5331408</v>
      </c>
      <c r="M41" s="194">
        <v>5502497</v>
      </c>
      <c r="N41" s="194">
        <v>5415293</v>
      </c>
      <c r="O41" s="194">
        <v>5504974</v>
      </c>
      <c r="P41" s="194">
        <v>5455180</v>
      </c>
      <c r="Q41" s="194">
        <v>5453989</v>
      </c>
      <c r="R41" s="194">
        <v>5399391</v>
      </c>
      <c r="S41" s="194">
        <v>5584559</v>
      </c>
      <c r="T41" s="194">
        <v>5286346</v>
      </c>
      <c r="U41" s="194">
        <v>5301804</v>
      </c>
      <c r="V41" s="194">
        <v>5234578</v>
      </c>
      <c r="W41" s="194">
        <v>7637095</v>
      </c>
    </row>
    <row r="42" spans="2:23" x14ac:dyDescent="0.25">
      <c r="B42" s="56" t="s">
        <v>317</v>
      </c>
      <c r="C42" s="194">
        <v>2958286</v>
      </c>
      <c r="D42" s="194">
        <v>2608064</v>
      </c>
      <c r="E42" s="194">
        <v>2408039</v>
      </c>
      <c r="F42" s="194">
        <v>2409351</v>
      </c>
      <c r="G42" s="194">
        <v>2404840</v>
      </c>
      <c r="H42" s="194">
        <v>2372711</v>
      </c>
      <c r="I42" s="194">
        <v>2389491</v>
      </c>
      <c r="J42" s="194">
        <v>2419269</v>
      </c>
      <c r="K42" s="194">
        <v>2390117</v>
      </c>
      <c r="L42" s="194">
        <v>2392881</v>
      </c>
      <c r="M42" s="194">
        <v>2391080</v>
      </c>
      <c r="N42" s="194">
        <v>2407143</v>
      </c>
      <c r="O42" s="194">
        <v>2404412</v>
      </c>
      <c r="P42" s="194">
        <v>2422073</v>
      </c>
      <c r="Q42" s="194">
        <v>2429566</v>
      </c>
      <c r="R42" s="194">
        <v>2450125</v>
      </c>
      <c r="S42" s="194">
        <v>2560405</v>
      </c>
      <c r="T42" s="194">
        <v>2603120</v>
      </c>
      <c r="U42" s="194">
        <v>2627256</v>
      </c>
      <c r="V42" s="194">
        <v>2661585</v>
      </c>
      <c r="W42" s="194">
        <v>2409600</v>
      </c>
    </row>
    <row r="43" spans="2:23" x14ac:dyDescent="0.25">
      <c r="B43" s="56" t="s">
        <v>318</v>
      </c>
      <c r="C43" s="194">
        <v>14864580</v>
      </c>
      <c r="D43" s="194">
        <v>14620636</v>
      </c>
      <c r="E43" s="194">
        <v>14644219</v>
      </c>
      <c r="F43" s="194">
        <v>14621853</v>
      </c>
      <c r="G43" s="194">
        <v>13523670</v>
      </c>
      <c r="H43" s="194">
        <v>13185048</v>
      </c>
      <c r="I43" s="194">
        <v>13011817</v>
      </c>
      <c r="J43" s="194">
        <v>12953317</v>
      </c>
      <c r="K43" s="194">
        <v>12947049</v>
      </c>
      <c r="L43" s="194">
        <v>12728720</v>
      </c>
      <c r="M43" s="194">
        <v>11782273</v>
      </c>
      <c r="N43" s="194">
        <v>11809928</v>
      </c>
      <c r="O43" s="194">
        <v>11789311</v>
      </c>
      <c r="P43" s="194">
        <v>11741863</v>
      </c>
      <c r="Q43" s="194">
        <v>11717025</v>
      </c>
      <c r="R43" s="194">
        <v>11624471</v>
      </c>
      <c r="S43" s="194">
        <v>11638906</v>
      </c>
      <c r="T43" s="194">
        <v>10718616</v>
      </c>
      <c r="U43" s="194">
        <v>10740943</v>
      </c>
      <c r="V43" s="194">
        <v>10777191</v>
      </c>
      <c r="W43" s="194">
        <v>11198086</v>
      </c>
    </row>
    <row r="44" spans="2:23" x14ac:dyDescent="0.25">
      <c r="B44" s="56" t="s">
        <v>319</v>
      </c>
      <c r="C44" s="194">
        <v>376497</v>
      </c>
      <c r="D44" s="194">
        <v>386156</v>
      </c>
      <c r="E44" s="194">
        <v>377453</v>
      </c>
      <c r="F44" s="194">
        <v>329077</v>
      </c>
      <c r="G44" s="194">
        <v>221407</v>
      </c>
      <c r="H44" s="194">
        <v>201320</v>
      </c>
      <c r="I44" s="194">
        <v>211215</v>
      </c>
      <c r="J44" s="194">
        <v>225593</v>
      </c>
      <c r="K44" s="194">
        <v>237863</v>
      </c>
      <c r="L44" s="194">
        <v>188345</v>
      </c>
      <c r="M44" s="194">
        <v>202709</v>
      </c>
      <c r="N44" s="194">
        <v>212074</v>
      </c>
      <c r="O44" s="194">
        <v>230316</v>
      </c>
      <c r="P44" s="194">
        <v>242458</v>
      </c>
      <c r="Q44" s="194">
        <v>259282</v>
      </c>
      <c r="R44" s="194">
        <v>276824</v>
      </c>
      <c r="S44" s="194">
        <v>297471</v>
      </c>
      <c r="T44" s="194">
        <v>306052</v>
      </c>
      <c r="U44" s="194">
        <v>324190</v>
      </c>
      <c r="V44" s="194" t="s">
        <v>72</v>
      </c>
      <c r="W44" s="194" t="s">
        <v>72</v>
      </c>
    </row>
    <row r="45" spans="2:23" x14ac:dyDescent="0.25">
      <c r="B45" s="56" t="s">
        <v>308</v>
      </c>
      <c r="C45" s="194">
        <v>99776</v>
      </c>
      <c r="D45" s="194">
        <v>77146</v>
      </c>
      <c r="E45" s="194">
        <v>79805</v>
      </c>
      <c r="F45" s="202">
        <v>76161</v>
      </c>
      <c r="G45" s="202">
        <v>72479</v>
      </c>
      <c r="H45" s="202">
        <v>80985</v>
      </c>
      <c r="I45" s="202">
        <v>72985</v>
      </c>
      <c r="J45" s="202">
        <v>72432</v>
      </c>
      <c r="K45" s="202">
        <v>76321</v>
      </c>
      <c r="L45" s="202">
        <v>74770</v>
      </c>
      <c r="M45" s="202">
        <v>73472</v>
      </c>
      <c r="N45" s="202">
        <v>79768</v>
      </c>
      <c r="O45" s="202">
        <v>97539</v>
      </c>
      <c r="P45" s="202">
        <v>121437</v>
      </c>
      <c r="Q45" s="202">
        <v>166495</v>
      </c>
      <c r="R45" s="202">
        <v>147058</v>
      </c>
      <c r="S45" s="202">
        <v>181115</v>
      </c>
      <c r="T45" s="202">
        <v>193573</v>
      </c>
      <c r="U45" s="202">
        <v>889247</v>
      </c>
      <c r="V45" s="202">
        <v>784674</v>
      </c>
      <c r="W45" s="202">
        <v>860236</v>
      </c>
    </row>
    <row r="46" spans="2:23" x14ac:dyDescent="0.25">
      <c r="B46" s="119" t="s">
        <v>320</v>
      </c>
      <c r="C46" s="203">
        <v>42246074</v>
      </c>
      <c r="D46" s="203">
        <v>41002635</v>
      </c>
      <c r="E46" s="203">
        <v>40947309</v>
      </c>
      <c r="F46" s="203">
        <v>40205634</v>
      </c>
      <c r="G46" s="203">
        <v>39807917</v>
      </c>
      <c r="H46" s="203">
        <v>39270680</v>
      </c>
      <c r="I46" s="203">
        <v>38533634</v>
      </c>
      <c r="J46" s="203">
        <v>39096658</v>
      </c>
      <c r="K46" s="203">
        <v>39859765</v>
      </c>
      <c r="L46" s="203">
        <v>38945492</v>
      </c>
      <c r="M46" s="203">
        <v>38345009</v>
      </c>
      <c r="N46" s="203">
        <v>38626880</v>
      </c>
      <c r="O46" s="203">
        <v>37874873</v>
      </c>
      <c r="P46" s="203">
        <v>38373524</v>
      </c>
      <c r="Q46" s="203">
        <v>39902782</v>
      </c>
      <c r="R46" s="203">
        <v>40172998</v>
      </c>
      <c r="S46" s="203">
        <v>39765089</v>
      </c>
      <c r="T46" s="203">
        <v>37938833</v>
      </c>
      <c r="U46" s="203">
        <v>32455064</v>
      </c>
      <c r="V46" s="203">
        <v>32371441</v>
      </c>
      <c r="W46" s="203">
        <v>33646580</v>
      </c>
    </row>
    <row r="47" spans="2:23" ht="15.75" thickBot="1" x14ac:dyDescent="0.3">
      <c r="B47" s="119" t="s">
        <v>321</v>
      </c>
      <c r="C47" s="201">
        <v>56165430</v>
      </c>
      <c r="D47" s="201">
        <v>54543064</v>
      </c>
      <c r="E47" s="201">
        <v>54085360</v>
      </c>
      <c r="F47" s="201">
        <v>53670837</v>
      </c>
      <c r="G47" s="201">
        <v>54514041</v>
      </c>
      <c r="H47" s="201">
        <v>53221386</v>
      </c>
      <c r="I47" s="201">
        <v>51067392</v>
      </c>
      <c r="J47" s="201">
        <v>52045808</v>
      </c>
      <c r="K47" s="201">
        <v>53116666</v>
      </c>
      <c r="L47" s="201">
        <v>53839254</v>
      </c>
      <c r="M47" s="201">
        <v>53011054</v>
      </c>
      <c r="N47" s="201">
        <v>54083080</v>
      </c>
      <c r="O47" s="201">
        <v>53326157</v>
      </c>
      <c r="P47" s="201">
        <v>52535140</v>
      </c>
      <c r="Q47" s="201">
        <v>50381487</v>
      </c>
      <c r="R47" s="201">
        <v>50525724</v>
      </c>
      <c r="S47" s="201">
        <v>50062672</v>
      </c>
      <c r="T47" s="201">
        <v>65555983</v>
      </c>
      <c r="U47" s="201">
        <v>60213627</v>
      </c>
      <c r="V47" s="201">
        <v>60337713</v>
      </c>
      <c r="W47" s="201">
        <v>43183096</v>
      </c>
    </row>
    <row r="48" spans="2:23" ht="15.75" thickTop="1" x14ac:dyDescent="0.2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3:23" hidden="1" x14ac:dyDescent="0.25">
      <c r="C49" s="153">
        <f t="shared" ref="C49:V49" si="0">SUM(C12:C23)-C24</f>
        <v>0</v>
      </c>
      <c r="D49" s="153">
        <f t="shared" si="0"/>
        <v>0</v>
      </c>
      <c r="E49" s="153">
        <f t="shared" si="0"/>
        <v>0</v>
      </c>
      <c r="F49" s="153">
        <f t="shared" si="0"/>
        <v>0</v>
      </c>
      <c r="G49" s="153">
        <f t="shared" si="0"/>
        <v>0</v>
      </c>
      <c r="H49" s="153">
        <f t="shared" si="0"/>
        <v>0</v>
      </c>
      <c r="I49" s="153">
        <f t="shared" si="0"/>
        <v>0</v>
      </c>
      <c r="J49" s="153">
        <f t="shared" si="0"/>
        <v>0</v>
      </c>
      <c r="K49" s="153">
        <f t="shared" si="0"/>
        <v>0</v>
      </c>
      <c r="L49" s="153">
        <f t="shared" si="0"/>
        <v>0</v>
      </c>
      <c r="M49" s="153">
        <f t="shared" si="0"/>
        <v>0</v>
      </c>
      <c r="N49" s="153">
        <f t="shared" si="0"/>
        <v>0</v>
      </c>
      <c r="O49" s="153">
        <f t="shared" si="0"/>
        <v>0</v>
      </c>
      <c r="P49" s="153">
        <f t="shared" si="0"/>
        <v>0</v>
      </c>
      <c r="Q49" s="153">
        <f t="shared" si="0"/>
        <v>0</v>
      </c>
      <c r="R49" s="153">
        <f t="shared" si="0"/>
        <v>0</v>
      </c>
      <c r="S49" s="153">
        <f t="shared" si="0"/>
        <v>0</v>
      </c>
      <c r="T49" s="153">
        <f t="shared" si="0"/>
        <v>0</v>
      </c>
      <c r="U49" s="153">
        <f t="shared" si="0"/>
        <v>0</v>
      </c>
      <c r="V49" s="153">
        <f t="shared" si="0"/>
        <v>0</v>
      </c>
      <c r="W49" s="153">
        <f>SUM(W12:W23)-W24</f>
        <v>0</v>
      </c>
    </row>
    <row r="50" spans="3:23" hidden="1" x14ac:dyDescent="0.25">
      <c r="C50" s="153">
        <f t="shared" ref="C50:V50" si="1">C24+C26-C28</f>
        <v>0</v>
      </c>
      <c r="D50" s="153">
        <f t="shared" si="1"/>
        <v>0</v>
      </c>
      <c r="E50" s="153">
        <f>E24+E26-E28</f>
        <v>0</v>
      </c>
      <c r="F50" s="153">
        <f t="shared" si="1"/>
        <v>0</v>
      </c>
      <c r="G50" s="153">
        <f t="shared" si="1"/>
        <v>0</v>
      </c>
      <c r="H50" s="153">
        <f t="shared" si="1"/>
        <v>0</v>
      </c>
      <c r="I50" s="153">
        <f t="shared" si="1"/>
        <v>0</v>
      </c>
      <c r="J50" s="153">
        <f t="shared" si="1"/>
        <v>0</v>
      </c>
      <c r="K50" s="153">
        <f t="shared" si="1"/>
        <v>0</v>
      </c>
      <c r="L50" s="153">
        <f t="shared" si="1"/>
        <v>0</v>
      </c>
      <c r="M50" s="153">
        <f t="shared" si="1"/>
        <v>0</v>
      </c>
      <c r="N50" s="153">
        <f t="shared" si="1"/>
        <v>0</v>
      </c>
      <c r="O50" s="153">
        <f t="shared" si="1"/>
        <v>0</v>
      </c>
      <c r="P50" s="153">
        <f t="shared" si="1"/>
        <v>0</v>
      </c>
      <c r="Q50" s="153">
        <f t="shared" si="1"/>
        <v>0</v>
      </c>
      <c r="R50" s="153">
        <f t="shared" si="1"/>
        <v>0</v>
      </c>
      <c r="S50" s="153">
        <f t="shared" si="1"/>
        <v>0</v>
      </c>
      <c r="T50" s="153">
        <f t="shared" si="1"/>
        <v>0</v>
      </c>
      <c r="U50" s="153">
        <f t="shared" si="1"/>
        <v>0</v>
      </c>
      <c r="V50" s="153">
        <f t="shared" si="1"/>
        <v>0</v>
      </c>
      <c r="W50" s="153">
        <f>W24+W26-W28</f>
        <v>0</v>
      </c>
    </row>
    <row r="51" spans="3:23" hidden="1" x14ac:dyDescent="0.25">
      <c r="C51" s="153">
        <f t="shared" ref="C51:V51" si="2">SUM(C31:C45)-C46</f>
        <v>0</v>
      </c>
      <c r="D51" s="153">
        <f t="shared" si="2"/>
        <v>0</v>
      </c>
      <c r="E51" s="153">
        <f t="shared" si="2"/>
        <v>0</v>
      </c>
      <c r="F51" s="153">
        <f t="shared" si="2"/>
        <v>0</v>
      </c>
      <c r="G51" s="153">
        <f t="shared" si="2"/>
        <v>0</v>
      </c>
      <c r="H51" s="153">
        <f t="shared" si="2"/>
        <v>0</v>
      </c>
      <c r="I51" s="153">
        <f t="shared" si="2"/>
        <v>0</v>
      </c>
      <c r="J51" s="153">
        <f t="shared" si="2"/>
        <v>0</v>
      </c>
      <c r="K51" s="153">
        <f t="shared" si="2"/>
        <v>0</v>
      </c>
      <c r="L51" s="153">
        <f t="shared" si="2"/>
        <v>0</v>
      </c>
      <c r="M51" s="153">
        <f t="shared" si="2"/>
        <v>0</v>
      </c>
      <c r="N51" s="153">
        <f t="shared" si="2"/>
        <v>0</v>
      </c>
      <c r="O51" s="153">
        <f t="shared" si="2"/>
        <v>0</v>
      </c>
      <c r="P51" s="153">
        <f t="shared" si="2"/>
        <v>0</v>
      </c>
      <c r="Q51" s="153">
        <f t="shared" si="2"/>
        <v>0</v>
      </c>
      <c r="R51" s="153">
        <f t="shared" si="2"/>
        <v>0</v>
      </c>
      <c r="S51" s="153">
        <f t="shared" si="2"/>
        <v>0</v>
      </c>
      <c r="T51" s="153">
        <f t="shared" si="2"/>
        <v>0</v>
      </c>
      <c r="U51" s="153">
        <f t="shared" si="2"/>
        <v>0</v>
      </c>
      <c r="V51" s="153">
        <f t="shared" si="2"/>
        <v>0</v>
      </c>
      <c r="W51" s="153">
        <f>SUM(W31:W45)-W46</f>
        <v>0</v>
      </c>
    </row>
    <row r="52" spans="3:23" hidden="1" x14ac:dyDescent="0.25">
      <c r="C52" s="153">
        <f t="shared" ref="C52:V52" si="3">C28+C46-C47</f>
        <v>0</v>
      </c>
      <c r="D52" s="153">
        <f t="shared" si="3"/>
        <v>0</v>
      </c>
      <c r="E52" s="153">
        <f t="shared" si="3"/>
        <v>0</v>
      </c>
      <c r="F52" s="153">
        <f t="shared" si="3"/>
        <v>0</v>
      </c>
      <c r="G52" s="153">
        <f t="shared" si="3"/>
        <v>0</v>
      </c>
      <c r="H52" s="153">
        <f t="shared" si="3"/>
        <v>0</v>
      </c>
      <c r="I52" s="153">
        <f t="shared" si="3"/>
        <v>0</v>
      </c>
      <c r="J52" s="153">
        <f t="shared" si="3"/>
        <v>0</v>
      </c>
      <c r="K52" s="153">
        <f t="shared" si="3"/>
        <v>0</v>
      </c>
      <c r="L52" s="153">
        <f t="shared" si="3"/>
        <v>0</v>
      </c>
      <c r="M52" s="153">
        <f t="shared" si="3"/>
        <v>0</v>
      </c>
      <c r="N52" s="153">
        <f t="shared" si="3"/>
        <v>0</v>
      </c>
      <c r="O52" s="153">
        <f t="shared" si="3"/>
        <v>0</v>
      </c>
      <c r="P52" s="153">
        <f t="shared" si="3"/>
        <v>0</v>
      </c>
      <c r="Q52" s="153">
        <f t="shared" si="3"/>
        <v>0</v>
      </c>
      <c r="R52" s="153">
        <f t="shared" si="3"/>
        <v>0</v>
      </c>
      <c r="S52" s="153">
        <f t="shared" si="3"/>
        <v>0</v>
      </c>
      <c r="T52" s="153">
        <f t="shared" si="3"/>
        <v>0</v>
      </c>
      <c r="U52" s="153">
        <f t="shared" si="3"/>
        <v>0</v>
      </c>
      <c r="V52" s="153">
        <f t="shared" si="3"/>
        <v>0</v>
      </c>
      <c r="W52" s="153">
        <f>W28+W46-W47</f>
        <v>0</v>
      </c>
    </row>
    <row r="53" spans="3:23" hidden="1" x14ac:dyDescent="0.25">
      <c r="C53" s="153">
        <f>C47-'BP (Passivo)'!C57</f>
        <v>0</v>
      </c>
      <c r="D53" s="153">
        <f>D47-'BP (Passivo)'!D57</f>
        <v>0</v>
      </c>
      <c r="E53" s="153">
        <f>E47-'BP (Passivo)'!E57</f>
        <v>0</v>
      </c>
      <c r="F53" s="153">
        <f>F47-'BP (Passivo)'!F57</f>
        <v>0</v>
      </c>
      <c r="G53" s="153">
        <f>G47-'BP (Passivo)'!G57</f>
        <v>0</v>
      </c>
      <c r="H53" s="153">
        <f>H47-'BP (Passivo)'!H57</f>
        <v>0</v>
      </c>
      <c r="I53" s="153">
        <f>I47-'BP (Passivo)'!I57</f>
        <v>0</v>
      </c>
      <c r="J53" s="153">
        <f>J47-'BP (Passivo)'!J57</f>
        <v>0</v>
      </c>
      <c r="K53" s="153">
        <f>K47-'BP (Passivo)'!K57</f>
        <v>0</v>
      </c>
      <c r="L53" s="153">
        <f>L47-'BP (Passivo)'!L57</f>
        <v>0</v>
      </c>
      <c r="M53" s="153">
        <f>M47-'BP (Passivo)'!M57</f>
        <v>0</v>
      </c>
      <c r="N53" s="153">
        <f>N47-'BP (Passivo)'!N57</f>
        <v>0</v>
      </c>
      <c r="O53" s="153">
        <f>O47-'BP (Passivo)'!O57</f>
        <v>0</v>
      </c>
      <c r="P53" s="153">
        <f>P47-'BP (Passivo)'!P57</f>
        <v>0</v>
      </c>
      <c r="Q53" s="153">
        <f>Q47-'BP (Passivo)'!Q57</f>
        <v>0</v>
      </c>
      <c r="R53" s="153">
        <f>R47-'BP (Passivo)'!R57</f>
        <v>0</v>
      </c>
      <c r="S53" s="153">
        <f>S47-'BP (Passivo)'!S57</f>
        <v>0</v>
      </c>
      <c r="T53" s="153">
        <f>T47-'BP (Passivo)'!T57</f>
        <v>0</v>
      </c>
      <c r="U53" s="153">
        <f>U47-'BP (Passivo)'!U57</f>
        <v>0</v>
      </c>
      <c r="V53" s="153">
        <f>V47-'BP (Passivo)'!V57</f>
        <v>0</v>
      </c>
      <c r="W53" s="153">
        <f>W47-'BP (Passivo)'!W57</f>
        <v>0</v>
      </c>
    </row>
    <row r="54" spans="3:23" hidden="1" x14ac:dyDescent="0.25"/>
    <row r="55" spans="3:23" hidden="1" x14ac:dyDescent="0.25"/>
    <row r="56" spans="3:23" hidden="1" x14ac:dyDescent="0.25"/>
    <row r="57" spans="3:23" hidden="1" x14ac:dyDescent="0.25"/>
  </sheetData>
  <mergeCells count="1">
    <mergeCell ref="B6:E8"/>
  </mergeCells>
  <conditionalFormatting sqref="B11:B47">
    <cfRule type="expression" dxfId="40" priority="7">
      <formula>MOD(ROW(),2)=0</formula>
    </cfRule>
  </conditionalFormatting>
  <conditionalFormatting sqref="C32:E45 F32:W47 C11:W31">
    <cfRule type="expression" dxfId="39" priority="6">
      <formula>MOD(ROW(),2)=0</formula>
    </cfRule>
  </conditionalFormatting>
  <conditionalFormatting sqref="C46:E47">
    <cfRule type="expression" dxfId="38" priority="5">
      <formula>MOD(ROW(),2)=0</formula>
    </cfRule>
  </conditionalFormatting>
  <conditionalFormatting sqref="C49:C53 C53:W53">
    <cfRule type="cellIs" dxfId="37" priority="3" operator="notEqual">
      <formula>0</formula>
    </cfRule>
  </conditionalFormatting>
  <conditionalFormatting sqref="C49:W52">
    <cfRule type="cellIs" dxfId="36" priority="2" operator="notEqual">
      <formula>0</formula>
    </cfRule>
  </conditionalFormatting>
  <conditionalFormatting sqref="C53:W53">
    <cfRule type="cellIs" dxfId="35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W68"/>
  <sheetViews>
    <sheetView showGridLines="0" showRowColHeaders="0" workbookViewId="0"/>
  </sheetViews>
  <sheetFormatPr defaultColWidth="8.7109375" defaultRowHeight="15" x14ac:dyDescent="0.25"/>
  <cols>
    <col min="1" max="1" width="9.85546875" customWidth="1"/>
    <col min="2" max="2" width="65.7109375" customWidth="1"/>
    <col min="3" max="21" width="20.28515625" customWidth="1"/>
    <col min="22" max="23" width="21.28515625" bestFit="1" customWidth="1"/>
  </cols>
  <sheetData>
    <row r="6" spans="2:23" ht="17.25" customHeight="1" x14ac:dyDescent="0.25">
      <c r="B6" s="407"/>
      <c r="C6" s="419"/>
      <c r="D6" s="419"/>
      <c r="E6" s="419"/>
    </row>
    <row r="7" spans="2:23" ht="17.25" customHeight="1" x14ac:dyDescent="0.25">
      <c r="B7" s="419"/>
      <c r="C7" s="419"/>
      <c r="D7" s="419"/>
      <c r="E7" s="419"/>
    </row>
    <row r="8" spans="2:23" ht="31.5" customHeight="1" x14ac:dyDescent="0.25">
      <c r="B8" s="419"/>
      <c r="C8" s="419"/>
      <c r="D8" s="419"/>
      <c r="E8" s="419"/>
    </row>
    <row r="9" spans="2:23" ht="20.45" customHeight="1" x14ac:dyDescent="0.25">
      <c r="B9" s="17" t="s">
        <v>96</v>
      </c>
      <c r="C9" s="2"/>
      <c r="D9" s="2"/>
      <c r="E9" s="2"/>
    </row>
    <row r="10" spans="2:23" ht="15.75" x14ac:dyDescent="0.25">
      <c r="B10" s="228"/>
      <c r="C10" s="216" t="s">
        <v>145</v>
      </c>
      <c r="D10" s="217" t="s">
        <v>393</v>
      </c>
      <c r="E10" s="138" t="s">
        <v>101</v>
      </c>
      <c r="F10" s="138">
        <v>2022</v>
      </c>
      <c r="G10" s="216" t="s">
        <v>146</v>
      </c>
      <c r="H10" s="217" t="s">
        <v>394</v>
      </c>
      <c r="I10" s="138" t="s">
        <v>103</v>
      </c>
      <c r="J10" s="138">
        <v>2021</v>
      </c>
      <c r="K10" s="216" t="s">
        <v>395</v>
      </c>
      <c r="L10" s="217" t="s">
        <v>396</v>
      </c>
      <c r="M10" s="138" t="s">
        <v>106</v>
      </c>
      <c r="N10" s="138">
        <v>2020</v>
      </c>
      <c r="O10" s="138" t="s">
        <v>577</v>
      </c>
      <c r="P10" s="138" t="s">
        <v>578</v>
      </c>
      <c r="Q10" s="138" t="s">
        <v>579</v>
      </c>
      <c r="R10" s="138">
        <v>2019</v>
      </c>
      <c r="S10" s="216" t="s">
        <v>397</v>
      </c>
      <c r="T10" s="217" t="s">
        <v>398</v>
      </c>
      <c r="U10" s="138" t="s">
        <v>112</v>
      </c>
      <c r="V10" s="138">
        <v>2018</v>
      </c>
      <c r="W10" s="138" t="s">
        <v>580</v>
      </c>
    </row>
    <row r="11" spans="2:23" s="34" customFormat="1" ht="20.45" customHeight="1" x14ac:dyDescent="0.2">
      <c r="B11" s="27" t="s">
        <v>294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2:23" s="34" customFormat="1" ht="20.45" customHeight="1" x14ac:dyDescent="0.2">
      <c r="B12" s="55" t="s">
        <v>322</v>
      </c>
      <c r="C12" s="181">
        <v>2783365</v>
      </c>
      <c r="D12" s="181">
        <v>2492971</v>
      </c>
      <c r="E12" s="181">
        <v>2447668</v>
      </c>
      <c r="F12" s="181">
        <v>2832049</v>
      </c>
      <c r="G12" s="181">
        <v>2740736</v>
      </c>
      <c r="H12" s="181">
        <v>2385580</v>
      </c>
      <c r="I12" s="181">
        <v>2242655</v>
      </c>
      <c r="J12" s="181">
        <v>2683343</v>
      </c>
      <c r="K12" s="181">
        <v>3370554</v>
      </c>
      <c r="L12" s="181">
        <v>2381696</v>
      </c>
      <c r="M12" s="181">
        <v>1956774</v>
      </c>
      <c r="N12" s="181">
        <v>2358320</v>
      </c>
      <c r="O12" s="181">
        <v>1991051</v>
      </c>
      <c r="P12" s="181">
        <v>1945496</v>
      </c>
      <c r="Q12" s="181">
        <v>1722772</v>
      </c>
      <c r="R12" s="181">
        <v>2079891</v>
      </c>
      <c r="S12" s="181">
        <v>2058732</v>
      </c>
      <c r="T12" s="181">
        <v>1840794</v>
      </c>
      <c r="U12" s="181">
        <v>2012244</v>
      </c>
      <c r="V12" s="181">
        <v>1801252</v>
      </c>
      <c r="W12" s="181">
        <v>2444705</v>
      </c>
    </row>
    <row r="13" spans="2:23" s="34" customFormat="1" ht="20.45" customHeight="1" x14ac:dyDescent="0.2">
      <c r="B13" s="55" t="s">
        <v>323</v>
      </c>
      <c r="C13" s="181">
        <v>531494</v>
      </c>
      <c r="D13" s="181">
        <v>540623</v>
      </c>
      <c r="E13" s="181">
        <v>530616</v>
      </c>
      <c r="F13" s="181">
        <v>510247</v>
      </c>
      <c r="G13" s="181">
        <v>540031</v>
      </c>
      <c r="H13" s="181">
        <v>551046</v>
      </c>
      <c r="I13" s="181">
        <v>491293</v>
      </c>
      <c r="J13" s="181">
        <v>610695</v>
      </c>
      <c r="K13" s="181">
        <v>659433</v>
      </c>
      <c r="L13" s="181">
        <v>600418</v>
      </c>
      <c r="M13" s="181">
        <v>589439</v>
      </c>
      <c r="N13" s="181">
        <v>445807</v>
      </c>
      <c r="O13" s="181">
        <v>387141</v>
      </c>
      <c r="P13" s="181">
        <v>377372</v>
      </c>
      <c r="Q13" s="181">
        <v>448177</v>
      </c>
      <c r="R13" s="181">
        <v>456771</v>
      </c>
      <c r="S13" s="181">
        <v>480389</v>
      </c>
      <c r="T13" s="181">
        <v>510867</v>
      </c>
      <c r="U13" s="181">
        <v>498334</v>
      </c>
      <c r="V13" s="181">
        <v>514412</v>
      </c>
      <c r="W13" s="181">
        <v>418594</v>
      </c>
    </row>
    <row r="14" spans="2:23" s="34" customFormat="1" ht="20.45" customHeight="1" x14ac:dyDescent="0.2">
      <c r="B14" s="55" t="s">
        <v>324</v>
      </c>
      <c r="C14" s="181">
        <v>120919</v>
      </c>
      <c r="D14" s="181">
        <v>80311</v>
      </c>
      <c r="E14" s="181">
        <v>146507</v>
      </c>
      <c r="F14" s="181">
        <v>105207</v>
      </c>
      <c r="G14" s="181">
        <v>125365</v>
      </c>
      <c r="H14" s="181">
        <v>99601</v>
      </c>
      <c r="I14" s="181">
        <v>176329</v>
      </c>
      <c r="J14" s="181">
        <v>136580</v>
      </c>
      <c r="K14" s="181">
        <v>109903</v>
      </c>
      <c r="L14" s="181">
        <v>66788</v>
      </c>
      <c r="M14" s="181">
        <v>147269</v>
      </c>
      <c r="N14" s="181">
        <v>121865</v>
      </c>
      <c r="O14" s="181">
        <v>99644</v>
      </c>
      <c r="P14" s="181">
        <v>200715</v>
      </c>
      <c r="Q14" s="181">
        <v>197483</v>
      </c>
      <c r="R14" s="181">
        <v>212220</v>
      </c>
      <c r="S14" s="181">
        <v>109662</v>
      </c>
      <c r="T14" s="181">
        <v>133462</v>
      </c>
      <c r="U14" s="181">
        <v>143734</v>
      </c>
      <c r="V14" s="181">
        <v>78759</v>
      </c>
      <c r="W14" s="181">
        <v>19288</v>
      </c>
    </row>
    <row r="15" spans="2:23" s="34" customFormat="1" ht="20.45" customHeight="1" x14ac:dyDescent="0.2">
      <c r="B15" s="55" t="s">
        <v>325</v>
      </c>
      <c r="C15" s="181">
        <v>546699</v>
      </c>
      <c r="D15" s="181">
        <v>884370</v>
      </c>
      <c r="E15" s="181">
        <v>908844</v>
      </c>
      <c r="F15" s="181">
        <v>544146</v>
      </c>
      <c r="G15" s="181">
        <v>430905</v>
      </c>
      <c r="H15" s="181">
        <v>418173</v>
      </c>
      <c r="I15" s="181">
        <v>466486</v>
      </c>
      <c r="J15" s="181">
        <v>528096</v>
      </c>
      <c r="K15" s="181">
        <v>491421</v>
      </c>
      <c r="L15" s="181">
        <v>440877</v>
      </c>
      <c r="M15" s="181">
        <v>472805</v>
      </c>
      <c r="N15" s="181">
        <v>505739</v>
      </c>
      <c r="O15" s="181">
        <v>492365</v>
      </c>
      <c r="P15" s="181">
        <v>622514</v>
      </c>
      <c r="Q15" s="181">
        <v>313569</v>
      </c>
      <c r="R15" s="181">
        <v>410967</v>
      </c>
      <c r="S15" s="181">
        <v>334055</v>
      </c>
      <c r="T15" s="181">
        <v>334636</v>
      </c>
      <c r="U15" s="181">
        <v>298202</v>
      </c>
      <c r="V15" s="181">
        <v>453362</v>
      </c>
      <c r="W15" s="181">
        <v>406927</v>
      </c>
    </row>
    <row r="16" spans="2:23" s="34" customFormat="1" ht="20.45" customHeight="1" x14ac:dyDescent="0.2">
      <c r="B16" s="55" t="s">
        <v>326</v>
      </c>
      <c r="C16" s="181">
        <v>78159</v>
      </c>
      <c r="D16" s="181">
        <v>111667</v>
      </c>
      <c r="E16" s="181">
        <v>253607</v>
      </c>
      <c r="F16" s="181">
        <v>239674</v>
      </c>
      <c r="G16" s="181">
        <v>260059</v>
      </c>
      <c r="H16" s="181">
        <v>217182</v>
      </c>
      <c r="I16" s="181">
        <v>184834</v>
      </c>
      <c r="J16" s="181">
        <v>190002</v>
      </c>
      <c r="K16" s="181">
        <v>191182</v>
      </c>
      <c r="L16" s="181">
        <v>143198</v>
      </c>
      <c r="M16" s="181">
        <v>76529</v>
      </c>
      <c r="N16" s="181">
        <v>140058</v>
      </c>
      <c r="O16" s="181">
        <v>100899</v>
      </c>
      <c r="P16" s="181">
        <v>65605</v>
      </c>
      <c r="Q16" s="181">
        <v>46431</v>
      </c>
      <c r="R16" s="181">
        <v>133868</v>
      </c>
      <c r="S16" s="181">
        <v>111249</v>
      </c>
      <c r="T16" s="181">
        <v>542010</v>
      </c>
      <c r="U16" s="181">
        <v>42603</v>
      </c>
      <c r="V16" s="181">
        <v>112063</v>
      </c>
      <c r="W16" s="181">
        <v>95595</v>
      </c>
    </row>
    <row r="17" spans="2:23" s="34" customFormat="1" ht="20.45" customHeight="1" x14ac:dyDescent="0.2">
      <c r="B17" s="55" t="s">
        <v>327</v>
      </c>
      <c r="C17" s="181">
        <v>2101947</v>
      </c>
      <c r="D17" s="181">
        <v>1722915</v>
      </c>
      <c r="E17" s="181">
        <v>2246458</v>
      </c>
      <c r="F17" s="181">
        <v>1862798</v>
      </c>
      <c r="G17" s="181">
        <v>1945118</v>
      </c>
      <c r="H17" s="181">
        <v>1517328</v>
      </c>
      <c r="I17" s="181">
        <v>2130995</v>
      </c>
      <c r="J17" s="181">
        <v>1909050</v>
      </c>
      <c r="K17" s="181">
        <v>747757</v>
      </c>
      <c r="L17" s="181">
        <v>748284</v>
      </c>
      <c r="M17" s="181">
        <v>1448818</v>
      </c>
      <c r="N17" s="181">
        <v>1448846</v>
      </c>
      <c r="O17" s="181">
        <v>854246</v>
      </c>
      <c r="P17" s="181">
        <v>745864</v>
      </c>
      <c r="Q17" s="181">
        <v>745642</v>
      </c>
      <c r="R17" s="181">
        <v>744591</v>
      </c>
      <c r="S17" s="181">
        <v>767326</v>
      </c>
      <c r="T17" s="181">
        <v>767593</v>
      </c>
      <c r="U17" s="181">
        <v>861637</v>
      </c>
      <c r="V17" s="181">
        <v>863703</v>
      </c>
      <c r="W17" s="181">
        <v>427787</v>
      </c>
    </row>
    <row r="18" spans="2:23" s="34" customFormat="1" ht="20.45" customHeight="1" x14ac:dyDescent="0.2">
      <c r="B18" s="55" t="s">
        <v>590</v>
      </c>
      <c r="C18" s="181">
        <v>1162186</v>
      </c>
      <c r="D18" s="181">
        <v>951750</v>
      </c>
      <c r="E18" s="181">
        <v>1091484</v>
      </c>
      <c r="F18" s="181">
        <v>955497</v>
      </c>
      <c r="G18" s="181">
        <v>1188699</v>
      </c>
      <c r="H18" s="181">
        <v>1003209</v>
      </c>
      <c r="I18" s="181">
        <v>1121332</v>
      </c>
      <c r="J18" s="181">
        <v>1465133</v>
      </c>
      <c r="K18" s="181">
        <v>1569440</v>
      </c>
      <c r="L18" s="181">
        <v>1409378</v>
      </c>
      <c r="M18" s="181">
        <v>1628278</v>
      </c>
      <c r="N18" s="181">
        <v>2059315</v>
      </c>
      <c r="O18" s="181">
        <v>2373644</v>
      </c>
      <c r="P18" s="181">
        <v>3001664</v>
      </c>
      <c r="Q18" s="181">
        <v>3069072</v>
      </c>
      <c r="R18" s="181">
        <v>2746249</v>
      </c>
      <c r="S18" s="181">
        <v>2769520</v>
      </c>
      <c r="T18" s="181">
        <v>2949083</v>
      </c>
      <c r="U18" s="181">
        <v>2650243</v>
      </c>
      <c r="V18" s="181">
        <v>2197566</v>
      </c>
      <c r="W18" s="181">
        <v>2392155</v>
      </c>
    </row>
    <row r="19" spans="2:23" s="34" customFormat="1" ht="20.45" customHeight="1" x14ac:dyDescent="0.2">
      <c r="B19" s="55" t="s">
        <v>328</v>
      </c>
      <c r="C19" s="181">
        <v>246979</v>
      </c>
      <c r="D19" s="181">
        <v>233218</v>
      </c>
      <c r="E19" s="181">
        <v>232002</v>
      </c>
      <c r="F19" s="181">
        <v>260015</v>
      </c>
      <c r="G19" s="181">
        <v>260746</v>
      </c>
      <c r="H19" s="181">
        <v>263971</v>
      </c>
      <c r="I19" s="181">
        <v>207030</v>
      </c>
      <c r="J19" s="181">
        <v>225189</v>
      </c>
      <c r="K19" s="181">
        <v>233151</v>
      </c>
      <c r="L19" s="181">
        <v>239834</v>
      </c>
      <c r="M19" s="181">
        <v>190448</v>
      </c>
      <c r="N19" s="181">
        <v>212755</v>
      </c>
      <c r="O19" s="181">
        <v>237996</v>
      </c>
      <c r="P19" s="181">
        <v>234073</v>
      </c>
      <c r="Q19" s="181">
        <v>186238</v>
      </c>
      <c r="R19" s="181">
        <v>200044</v>
      </c>
      <c r="S19" s="181">
        <v>252265</v>
      </c>
      <c r="T19" s="181">
        <v>256310</v>
      </c>
      <c r="U19" s="181">
        <v>276600</v>
      </c>
      <c r="V19" s="181">
        <v>283730</v>
      </c>
      <c r="W19" s="181">
        <v>235029</v>
      </c>
    </row>
    <row r="20" spans="2:23" s="34" customFormat="1" ht="20.45" customHeight="1" x14ac:dyDescent="0.2">
      <c r="B20" s="55" t="s">
        <v>305</v>
      </c>
      <c r="C20" s="181">
        <v>384611</v>
      </c>
      <c r="D20" s="181">
        <v>372093</v>
      </c>
      <c r="E20" s="181">
        <v>330992</v>
      </c>
      <c r="F20" s="181">
        <v>312475</v>
      </c>
      <c r="G20" s="181">
        <v>290352</v>
      </c>
      <c r="H20" s="181">
        <v>291510</v>
      </c>
      <c r="I20" s="181">
        <v>376412</v>
      </c>
      <c r="J20" s="181">
        <v>357105</v>
      </c>
      <c r="K20" s="181">
        <v>334804</v>
      </c>
      <c r="L20" s="181">
        <v>282268</v>
      </c>
      <c r="M20" s="181">
        <v>268843</v>
      </c>
      <c r="N20" s="181">
        <v>304869</v>
      </c>
      <c r="O20" s="181">
        <v>233749</v>
      </c>
      <c r="P20" s="181">
        <v>238295</v>
      </c>
      <c r="Q20" s="181">
        <v>247967</v>
      </c>
      <c r="R20" s="181">
        <v>251809</v>
      </c>
      <c r="S20" s="181"/>
      <c r="T20" s="181"/>
      <c r="U20" s="181"/>
      <c r="V20" s="181">
        <v>281362</v>
      </c>
      <c r="W20" s="181"/>
    </row>
    <row r="21" spans="2:23" s="34" customFormat="1" ht="20.45" customHeight="1" x14ac:dyDescent="0.2">
      <c r="B21" s="55" t="s">
        <v>329</v>
      </c>
      <c r="C21" s="181">
        <v>608389</v>
      </c>
      <c r="D21" s="181">
        <v>510559</v>
      </c>
      <c r="E21" s="181">
        <v>563397</v>
      </c>
      <c r="F21" s="181">
        <v>455273</v>
      </c>
      <c r="G21" s="181" t="s">
        <v>72</v>
      </c>
      <c r="H21" s="181" t="s">
        <v>72</v>
      </c>
      <c r="I21" s="181" t="s">
        <v>72</v>
      </c>
      <c r="J21" s="181" t="s">
        <v>72</v>
      </c>
      <c r="K21" s="181" t="s">
        <v>72</v>
      </c>
      <c r="L21" s="181" t="s">
        <v>72</v>
      </c>
      <c r="M21" s="181" t="s">
        <v>72</v>
      </c>
      <c r="N21" s="181" t="s">
        <v>72</v>
      </c>
      <c r="O21" s="181" t="s">
        <v>72</v>
      </c>
      <c r="P21" s="181" t="s">
        <v>72</v>
      </c>
      <c r="Q21" s="181" t="s">
        <v>72</v>
      </c>
      <c r="R21" s="181" t="s">
        <v>72</v>
      </c>
      <c r="S21" s="181" t="s">
        <v>72</v>
      </c>
      <c r="T21" s="181" t="s">
        <v>72</v>
      </c>
      <c r="U21" s="181" t="s">
        <v>72</v>
      </c>
      <c r="V21" s="181" t="s">
        <v>72</v>
      </c>
      <c r="W21" s="181" t="s">
        <v>72</v>
      </c>
    </row>
    <row r="22" spans="2:23" s="34" customFormat="1" ht="20.45" customHeight="1" x14ac:dyDescent="0.2">
      <c r="B22" s="55" t="s">
        <v>330</v>
      </c>
      <c r="C22" s="181">
        <v>374385</v>
      </c>
      <c r="D22" s="181">
        <v>408023</v>
      </c>
      <c r="E22" s="181">
        <v>399078</v>
      </c>
      <c r="F22" s="181">
        <v>388447</v>
      </c>
      <c r="G22" s="181">
        <v>374460</v>
      </c>
      <c r="H22" s="181">
        <v>366545</v>
      </c>
      <c r="I22" s="181">
        <v>352358</v>
      </c>
      <c r="J22" s="181">
        <v>346733</v>
      </c>
      <c r="K22" s="181">
        <v>333587</v>
      </c>
      <c r="L22" s="181">
        <v>324307</v>
      </c>
      <c r="M22" s="181">
        <v>313392</v>
      </c>
      <c r="N22" s="181">
        <v>304551</v>
      </c>
      <c r="O22" s="181">
        <v>296686</v>
      </c>
      <c r="P22" s="181">
        <v>311265</v>
      </c>
      <c r="Q22" s="181">
        <v>290319</v>
      </c>
      <c r="R22" s="181">
        <v>287538</v>
      </c>
      <c r="S22" s="181">
        <v>280841</v>
      </c>
      <c r="T22" s="181">
        <v>277531</v>
      </c>
      <c r="U22" s="181">
        <v>257155</v>
      </c>
      <c r="V22" s="181">
        <v>252688</v>
      </c>
      <c r="W22" s="181">
        <v>243057</v>
      </c>
    </row>
    <row r="23" spans="2:23" s="34" customFormat="1" ht="20.45" customHeight="1" x14ac:dyDescent="0.2">
      <c r="B23" s="55" t="s">
        <v>331</v>
      </c>
      <c r="C23" s="181" t="s">
        <v>72</v>
      </c>
      <c r="D23" s="181" t="s">
        <v>72</v>
      </c>
      <c r="E23" s="181" t="s">
        <v>72</v>
      </c>
      <c r="F23" s="181" t="s">
        <v>72</v>
      </c>
      <c r="G23" s="181" t="s">
        <v>72</v>
      </c>
      <c r="H23" s="181" t="s">
        <v>72</v>
      </c>
      <c r="I23" s="181">
        <v>1466</v>
      </c>
      <c r="J23" s="181">
        <v>51359</v>
      </c>
      <c r="K23" s="181">
        <v>98537</v>
      </c>
      <c r="L23" s="181">
        <v>138808</v>
      </c>
      <c r="M23" s="181">
        <v>59026</v>
      </c>
      <c r="N23" s="181">
        <v>231322</v>
      </c>
      <c r="O23" s="181">
        <v>330743</v>
      </c>
      <c r="P23" s="181" t="s">
        <v>72</v>
      </c>
      <c r="Q23" s="181" t="s">
        <v>72</v>
      </c>
      <c r="R23" s="181" t="s">
        <v>72</v>
      </c>
      <c r="S23" s="181" t="s">
        <v>72</v>
      </c>
      <c r="T23" s="181" t="s">
        <v>72</v>
      </c>
      <c r="U23" s="181" t="s">
        <v>72</v>
      </c>
      <c r="V23" s="181" t="s">
        <v>72</v>
      </c>
      <c r="W23" s="181" t="s">
        <v>72</v>
      </c>
    </row>
    <row r="24" spans="2:23" s="34" customFormat="1" ht="20.45" customHeight="1" x14ac:dyDescent="0.2">
      <c r="B24" s="55" t="s">
        <v>589</v>
      </c>
      <c r="C24" s="181">
        <v>1193429</v>
      </c>
      <c r="D24" s="181">
        <v>1164003</v>
      </c>
      <c r="E24" s="181">
        <v>458810</v>
      </c>
      <c r="F24" s="181">
        <v>1495598</v>
      </c>
      <c r="G24" s="181">
        <v>1873276</v>
      </c>
      <c r="H24" s="181">
        <v>2579363</v>
      </c>
      <c r="I24" s="181">
        <v>267307</v>
      </c>
      <c r="J24" s="181">
        <v>704025</v>
      </c>
      <c r="K24" s="181">
        <v>1145019</v>
      </c>
      <c r="L24" s="181">
        <v>1590108</v>
      </c>
      <c r="M24" s="181">
        <v>836107</v>
      </c>
      <c r="N24" s="181">
        <v>448019</v>
      </c>
      <c r="O24" s="181">
        <v>630993</v>
      </c>
      <c r="P24" s="181">
        <v>714339</v>
      </c>
      <c r="Q24" s="181" t="s">
        <v>72</v>
      </c>
      <c r="R24" s="181" t="s">
        <v>72</v>
      </c>
      <c r="S24" s="181" t="s">
        <v>72</v>
      </c>
      <c r="T24" s="181" t="s">
        <v>72</v>
      </c>
      <c r="U24" s="181" t="s">
        <v>72</v>
      </c>
      <c r="V24" s="181" t="s">
        <v>72</v>
      </c>
      <c r="W24" s="181" t="s">
        <v>72</v>
      </c>
    </row>
    <row r="25" spans="2:23" s="34" customFormat="1" ht="20.45" customHeight="1" x14ac:dyDescent="0.2">
      <c r="B25" s="55" t="s">
        <v>314</v>
      </c>
      <c r="C25" s="181">
        <v>41742</v>
      </c>
      <c r="D25" s="181">
        <v>105020</v>
      </c>
      <c r="E25" s="181">
        <v>109584</v>
      </c>
      <c r="F25" s="181">
        <v>90526</v>
      </c>
      <c r="G25" s="181">
        <v>91693</v>
      </c>
      <c r="H25" s="181">
        <v>128499</v>
      </c>
      <c r="I25" s="181">
        <v>109824</v>
      </c>
      <c r="J25" s="181">
        <v>6130</v>
      </c>
      <c r="K25" s="181" t="s">
        <v>72</v>
      </c>
      <c r="L25" s="181">
        <v>59032</v>
      </c>
      <c r="M25" s="181" t="s">
        <v>72</v>
      </c>
      <c r="N25" s="181" t="s">
        <v>72</v>
      </c>
      <c r="O25" s="181"/>
      <c r="P25" s="181" t="s">
        <v>72</v>
      </c>
      <c r="Q25" s="181" t="s">
        <v>72</v>
      </c>
      <c r="R25" s="181" t="s">
        <v>72</v>
      </c>
      <c r="S25" s="181" t="s">
        <v>72</v>
      </c>
      <c r="T25" s="181" t="s">
        <v>72</v>
      </c>
      <c r="U25" s="181" t="s">
        <v>72</v>
      </c>
      <c r="V25" s="181" t="s">
        <v>72</v>
      </c>
      <c r="W25" s="181" t="s">
        <v>72</v>
      </c>
    </row>
    <row r="26" spans="2:23" s="34" customFormat="1" ht="20.45" customHeight="1" x14ac:dyDescent="0.2">
      <c r="B26" s="55" t="s">
        <v>332</v>
      </c>
      <c r="C26" s="181" t="s">
        <v>72</v>
      </c>
      <c r="D26" s="181" t="s">
        <v>72</v>
      </c>
      <c r="E26" s="181">
        <v>705171</v>
      </c>
      <c r="F26" s="181">
        <v>672416</v>
      </c>
      <c r="G26" s="181">
        <v>653967</v>
      </c>
      <c r="H26" s="181">
        <v>668691</v>
      </c>
      <c r="I26" s="181">
        <v>663719</v>
      </c>
      <c r="J26" s="181">
        <v>636292</v>
      </c>
      <c r="K26" s="181">
        <v>572490</v>
      </c>
      <c r="L26" s="181">
        <v>549513</v>
      </c>
      <c r="M26" s="181">
        <v>522988</v>
      </c>
      <c r="N26" s="181">
        <v>536155</v>
      </c>
      <c r="O26" s="181">
        <v>515887</v>
      </c>
      <c r="P26" s="181" t="s">
        <v>72</v>
      </c>
      <c r="Q26" s="181" t="s">
        <v>72</v>
      </c>
      <c r="R26" s="181" t="s">
        <v>72</v>
      </c>
      <c r="S26" s="181" t="s">
        <v>72</v>
      </c>
      <c r="T26" s="181" t="s">
        <v>72</v>
      </c>
      <c r="U26" s="181" t="s">
        <v>72</v>
      </c>
      <c r="V26" s="181" t="s">
        <v>72</v>
      </c>
      <c r="W26" s="181">
        <v>569207</v>
      </c>
    </row>
    <row r="27" spans="2:23" s="34" customFormat="1" ht="20.45" customHeight="1" x14ac:dyDescent="0.2">
      <c r="B27" s="55" t="s">
        <v>333</v>
      </c>
      <c r="C27" s="181">
        <v>75788</v>
      </c>
      <c r="D27" s="181">
        <v>75495</v>
      </c>
      <c r="E27" s="181">
        <v>71676</v>
      </c>
      <c r="F27" s="181">
        <v>57438</v>
      </c>
      <c r="G27" s="181">
        <v>29313</v>
      </c>
      <c r="H27" s="181">
        <v>38950</v>
      </c>
      <c r="I27" s="181">
        <v>50599</v>
      </c>
      <c r="J27" s="181">
        <v>61586</v>
      </c>
      <c r="K27" s="181">
        <v>71752</v>
      </c>
      <c r="L27" s="181">
        <v>35863</v>
      </c>
      <c r="M27" s="181">
        <v>44599</v>
      </c>
      <c r="N27" s="181">
        <v>47799</v>
      </c>
      <c r="O27" s="181">
        <v>69862</v>
      </c>
      <c r="P27" s="181">
        <v>76251</v>
      </c>
      <c r="Q27" s="181">
        <v>79962</v>
      </c>
      <c r="R27" s="181">
        <v>85000</v>
      </c>
      <c r="S27" s="181">
        <v>93523</v>
      </c>
      <c r="T27" s="181">
        <v>91572</v>
      </c>
      <c r="U27" s="181">
        <v>92518</v>
      </c>
      <c r="V27" s="181" t="s">
        <v>72</v>
      </c>
      <c r="W27" s="181" t="s">
        <v>72</v>
      </c>
    </row>
    <row r="28" spans="2:23" s="34" customFormat="1" ht="20.45" customHeight="1" x14ac:dyDescent="0.2">
      <c r="B28" s="56" t="s">
        <v>335</v>
      </c>
      <c r="C28" s="204">
        <v>465608</v>
      </c>
      <c r="D28" s="204">
        <v>474624</v>
      </c>
      <c r="E28" s="204">
        <v>525910</v>
      </c>
      <c r="F28" s="204">
        <v>423372</v>
      </c>
      <c r="G28" s="204">
        <v>766965</v>
      </c>
      <c r="H28" s="204">
        <v>662617</v>
      </c>
      <c r="I28" s="204">
        <v>810231</v>
      </c>
      <c r="J28" s="204">
        <v>776275</v>
      </c>
      <c r="K28" s="204">
        <v>565454</v>
      </c>
      <c r="L28" s="204">
        <v>536925</v>
      </c>
      <c r="M28" s="204">
        <v>502641</v>
      </c>
      <c r="N28" s="204">
        <v>524795</v>
      </c>
      <c r="O28" s="204">
        <v>463853</v>
      </c>
      <c r="P28" s="204">
        <v>519698</v>
      </c>
      <c r="Q28" s="204">
        <v>407466</v>
      </c>
      <c r="R28" s="204">
        <v>355623</v>
      </c>
      <c r="S28" s="204">
        <v>516526</v>
      </c>
      <c r="T28" s="204">
        <v>481443</v>
      </c>
      <c r="U28" s="204">
        <v>515255</v>
      </c>
      <c r="V28" s="204">
        <v>325985</v>
      </c>
      <c r="W28" s="204">
        <v>617652</v>
      </c>
    </row>
    <row r="29" spans="2:23" s="34" customFormat="1" ht="20.45" customHeight="1" x14ac:dyDescent="0.2">
      <c r="B29" s="55"/>
      <c r="C29" s="205">
        <v>10715700</v>
      </c>
      <c r="D29" s="205">
        <v>10127642</v>
      </c>
      <c r="E29" s="205">
        <v>11021804</v>
      </c>
      <c r="F29" s="205">
        <v>11205178</v>
      </c>
      <c r="G29" s="205">
        <v>11571685</v>
      </c>
      <c r="H29" s="205">
        <v>11192265</v>
      </c>
      <c r="I29" s="205">
        <v>9652870</v>
      </c>
      <c r="J29" s="205">
        <v>10687593</v>
      </c>
      <c r="K29" s="205">
        <v>10494484</v>
      </c>
      <c r="L29" s="205">
        <v>9547297</v>
      </c>
      <c r="M29" s="205">
        <v>9057956</v>
      </c>
      <c r="N29" s="205">
        <v>9690215</v>
      </c>
      <c r="O29" s="205">
        <v>9078759</v>
      </c>
      <c r="P29" s="205">
        <v>9053151</v>
      </c>
      <c r="Q29" s="205">
        <v>7755098</v>
      </c>
      <c r="R29" s="205">
        <v>7964571</v>
      </c>
      <c r="S29" s="205">
        <v>7774088</v>
      </c>
      <c r="T29" s="205">
        <v>8185301</v>
      </c>
      <c r="U29" s="205">
        <v>7648525</v>
      </c>
      <c r="V29" s="205">
        <v>7164882</v>
      </c>
      <c r="W29" s="205">
        <v>7869996</v>
      </c>
    </row>
    <row r="30" spans="2:23" s="34" customFormat="1" ht="20.45" customHeight="1" x14ac:dyDescent="0.2">
      <c r="B30" s="55" t="s">
        <v>336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16162392</v>
      </c>
      <c r="U30" s="204">
        <v>16111639</v>
      </c>
      <c r="V30" s="204">
        <v>16272239</v>
      </c>
      <c r="W30" s="204">
        <v>5917</v>
      </c>
    </row>
    <row r="31" spans="2:23" s="34" customFormat="1" ht="20.45" customHeight="1" x14ac:dyDescent="0.2">
      <c r="B31" s="115" t="s">
        <v>337</v>
      </c>
      <c r="C31" s="205">
        <v>10715700</v>
      </c>
      <c r="D31" s="205">
        <v>10127642</v>
      </c>
      <c r="E31" s="205">
        <v>11021804</v>
      </c>
      <c r="F31" s="205">
        <v>11205178</v>
      </c>
      <c r="G31" s="205">
        <v>11571685</v>
      </c>
      <c r="H31" s="205">
        <v>11192265</v>
      </c>
      <c r="I31" s="205">
        <v>9652870</v>
      </c>
      <c r="J31" s="205">
        <v>10687593</v>
      </c>
      <c r="K31" s="205">
        <v>10494484</v>
      </c>
      <c r="L31" s="205">
        <v>9547297</v>
      </c>
      <c r="M31" s="205">
        <v>9057956</v>
      </c>
      <c r="N31" s="205">
        <v>9690215</v>
      </c>
      <c r="O31" s="205">
        <v>9078759</v>
      </c>
      <c r="P31" s="205">
        <v>9053151</v>
      </c>
      <c r="Q31" s="205">
        <v>7755098</v>
      </c>
      <c r="R31" s="205">
        <v>7964571</v>
      </c>
      <c r="S31" s="205">
        <v>7774088</v>
      </c>
      <c r="T31" s="205">
        <v>24347693</v>
      </c>
      <c r="U31" s="205">
        <v>23760164</v>
      </c>
      <c r="V31" s="205">
        <v>23437121</v>
      </c>
      <c r="W31" s="205">
        <v>7875913</v>
      </c>
    </row>
    <row r="32" spans="2:23" s="34" customFormat="1" ht="20.45" customHeight="1" x14ac:dyDescent="0.2">
      <c r="B32" s="55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2:23" s="34" customFormat="1" ht="20.45" customHeight="1" x14ac:dyDescent="0.2">
      <c r="B33" s="115" t="s">
        <v>311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2:23" s="34" customFormat="1" ht="20.45" customHeight="1" x14ac:dyDescent="0.2">
      <c r="B34" s="55" t="s">
        <v>323</v>
      </c>
      <c r="C34" s="181">
        <v>36251</v>
      </c>
      <c r="D34" s="181">
        <v>46129</v>
      </c>
      <c r="E34" s="181">
        <v>47104</v>
      </c>
      <c r="F34" s="181">
        <v>65360</v>
      </c>
      <c r="G34" s="181">
        <v>67004</v>
      </c>
      <c r="H34" s="181">
        <v>57331</v>
      </c>
      <c r="I34" s="181">
        <v>84310</v>
      </c>
      <c r="J34" s="181">
        <v>204623</v>
      </c>
      <c r="K34" s="181">
        <v>183297</v>
      </c>
      <c r="L34" s="181">
        <v>159566</v>
      </c>
      <c r="M34" s="181">
        <v>124788</v>
      </c>
      <c r="N34" s="181">
        <v>291189</v>
      </c>
      <c r="O34" s="181">
        <v>277068</v>
      </c>
      <c r="P34" s="181">
        <v>286900</v>
      </c>
      <c r="Q34" s="181">
        <v>175777</v>
      </c>
      <c r="R34" s="181">
        <v>147266</v>
      </c>
      <c r="S34" s="181">
        <v>162505</v>
      </c>
      <c r="T34" s="181">
        <v>164286</v>
      </c>
      <c r="U34" s="181">
        <v>160700</v>
      </c>
      <c r="V34" s="181">
        <v>178525</v>
      </c>
      <c r="W34" s="181">
        <v>279382</v>
      </c>
    </row>
    <row r="35" spans="2:23" s="34" customFormat="1" ht="20.45" customHeight="1" x14ac:dyDescent="0.2">
      <c r="B35" s="55" t="s">
        <v>590</v>
      </c>
      <c r="C35" s="181">
        <v>10943728</v>
      </c>
      <c r="D35" s="181">
        <v>10879296</v>
      </c>
      <c r="E35" s="181">
        <v>9187833</v>
      </c>
      <c r="F35" s="181">
        <v>9624001</v>
      </c>
      <c r="G35" s="181">
        <v>10180253</v>
      </c>
      <c r="H35" s="181">
        <v>10181636</v>
      </c>
      <c r="I35" s="181">
        <v>8728364</v>
      </c>
      <c r="J35" s="181">
        <v>9898830</v>
      </c>
      <c r="K35" s="181">
        <v>9781813</v>
      </c>
      <c r="L35" s="181">
        <v>11909610</v>
      </c>
      <c r="M35" s="181">
        <v>13037225</v>
      </c>
      <c r="N35" s="181">
        <v>12961243</v>
      </c>
      <c r="O35" s="181">
        <v>13733097</v>
      </c>
      <c r="P35" s="181">
        <v>12860765</v>
      </c>
      <c r="Q35" s="181">
        <v>12693502</v>
      </c>
      <c r="R35" s="181">
        <v>12029782</v>
      </c>
      <c r="S35" s="181">
        <v>12414787</v>
      </c>
      <c r="T35" s="181">
        <v>10927306</v>
      </c>
      <c r="U35" s="181">
        <v>11486574</v>
      </c>
      <c r="V35" s="181">
        <v>12574262</v>
      </c>
      <c r="W35" s="181">
        <v>13001900</v>
      </c>
    </row>
    <row r="36" spans="2:23" s="34" customFormat="1" ht="20.45" customHeight="1" x14ac:dyDescent="0.2">
      <c r="B36" s="55" t="s">
        <v>325</v>
      </c>
      <c r="C36" s="181">
        <v>361977</v>
      </c>
      <c r="D36" s="181">
        <v>369686</v>
      </c>
      <c r="E36" s="181">
        <v>370279</v>
      </c>
      <c r="F36" s="181">
        <v>370168</v>
      </c>
      <c r="G36" s="181">
        <v>364289</v>
      </c>
      <c r="H36" s="181">
        <v>364378</v>
      </c>
      <c r="I36" s="181">
        <v>350819</v>
      </c>
      <c r="J36" s="181">
        <v>341689</v>
      </c>
      <c r="K36" s="181">
        <v>313918</v>
      </c>
      <c r="L36" s="181">
        <v>305041</v>
      </c>
      <c r="M36" s="181">
        <v>261465</v>
      </c>
      <c r="N36" s="181">
        <v>262745</v>
      </c>
      <c r="O36" s="181"/>
      <c r="P36" s="181">
        <v>671</v>
      </c>
      <c r="Q36" s="181">
        <v>671</v>
      </c>
      <c r="R36" s="181">
        <v>226768</v>
      </c>
      <c r="S36" s="181">
        <v>2047</v>
      </c>
      <c r="T36" s="181">
        <v>30606</v>
      </c>
      <c r="U36" s="181">
        <v>29780</v>
      </c>
      <c r="V36" s="181">
        <v>248657</v>
      </c>
      <c r="W36" s="181">
        <v>28841</v>
      </c>
    </row>
    <row r="37" spans="2:23" s="34" customFormat="1" ht="20.45" customHeight="1" x14ac:dyDescent="0.2">
      <c r="B37" s="55" t="s">
        <v>338</v>
      </c>
      <c r="C37" s="181">
        <v>1017814</v>
      </c>
      <c r="D37" s="181">
        <v>975392</v>
      </c>
      <c r="E37" s="181">
        <v>915565</v>
      </c>
      <c r="F37" s="181">
        <v>932235</v>
      </c>
      <c r="G37" s="181">
        <v>809625</v>
      </c>
      <c r="H37" s="181">
        <v>839713</v>
      </c>
      <c r="I37" s="181">
        <v>941956</v>
      </c>
      <c r="J37" s="181">
        <v>962255</v>
      </c>
      <c r="K37" s="181">
        <v>940300</v>
      </c>
      <c r="L37" s="181">
        <v>991293</v>
      </c>
      <c r="M37" s="181">
        <v>792422</v>
      </c>
      <c r="N37" s="181">
        <v>1040003</v>
      </c>
      <c r="O37" s="181">
        <v>684661</v>
      </c>
      <c r="P37" s="181">
        <v>753718</v>
      </c>
      <c r="Q37" s="181">
        <v>575642</v>
      </c>
      <c r="R37" s="181">
        <v>770084</v>
      </c>
      <c r="S37" s="181">
        <v>918977</v>
      </c>
      <c r="T37" s="181">
        <v>890476</v>
      </c>
      <c r="U37" s="181">
        <v>755729</v>
      </c>
      <c r="V37" s="181">
        <v>803301</v>
      </c>
      <c r="W37" s="181">
        <v>652288</v>
      </c>
    </row>
    <row r="38" spans="2:23" s="34" customFormat="1" ht="20.45" customHeight="1" x14ac:dyDescent="0.2">
      <c r="B38" s="55" t="s">
        <v>339</v>
      </c>
      <c r="C38" s="181">
        <v>2169803</v>
      </c>
      <c r="D38" s="181">
        <v>2111240</v>
      </c>
      <c r="E38" s="181">
        <v>2059993</v>
      </c>
      <c r="F38" s="181">
        <v>2029021</v>
      </c>
      <c r="G38" s="181">
        <v>2012091</v>
      </c>
      <c r="H38" s="181">
        <v>3356954</v>
      </c>
      <c r="I38" s="181">
        <v>1937588</v>
      </c>
      <c r="J38" s="181">
        <v>1888972</v>
      </c>
      <c r="K38" s="181">
        <v>1879114</v>
      </c>
      <c r="L38" s="181">
        <v>1884702</v>
      </c>
      <c r="M38" s="181">
        <v>1867263</v>
      </c>
      <c r="N38" s="181">
        <v>1892437</v>
      </c>
      <c r="O38" s="181">
        <v>1883672</v>
      </c>
      <c r="P38" s="181">
        <v>1864956</v>
      </c>
      <c r="Q38" s="181">
        <v>1877095</v>
      </c>
      <c r="R38" s="181">
        <v>1888064</v>
      </c>
      <c r="S38" s="181">
        <v>1852227</v>
      </c>
      <c r="T38" s="181">
        <v>687801</v>
      </c>
      <c r="U38" s="181">
        <v>603271</v>
      </c>
      <c r="V38" s="181">
        <v>640671</v>
      </c>
      <c r="W38" s="181">
        <v>683453</v>
      </c>
    </row>
    <row r="39" spans="2:23" s="34" customFormat="1" ht="20.45" customHeight="1" x14ac:dyDescent="0.2">
      <c r="B39" s="55" t="s">
        <v>330</v>
      </c>
      <c r="C39" s="181">
        <v>5325007</v>
      </c>
      <c r="D39" s="181">
        <v>5249788</v>
      </c>
      <c r="E39" s="181">
        <v>5223476</v>
      </c>
      <c r="F39" s="181">
        <v>5303538</v>
      </c>
      <c r="G39" s="181">
        <v>5984278</v>
      </c>
      <c r="H39" s="181">
        <v>5944240</v>
      </c>
      <c r="I39" s="181">
        <v>5908924</v>
      </c>
      <c r="J39" s="181">
        <v>5857941</v>
      </c>
      <c r="K39" s="181">
        <v>6583022</v>
      </c>
      <c r="L39" s="181">
        <v>6569887</v>
      </c>
      <c r="M39" s="181">
        <v>6555131</v>
      </c>
      <c r="N39" s="181">
        <v>6538496</v>
      </c>
      <c r="O39" s="181">
        <v>6513541</v>
      </c>
      <c r="P39" s="181">
        <v>6513321</v>
      </c>
      <c r="Q39" s="181">
        <v>6453328</v>
      </c>
      <c r="R39" s="181">
        <v>6421156</v>
      </c>
      <c r="S39" s="181">
        <v>4808198</v>
      </c>
      <c r="T39" s="181">
        <v>4780053</v>
      </c>
      <c r="U39" s="181">
        <v>4768461</v>
      </c>
      <c r="V39" s="181">
        <v>4735656</v>
      </c>
      <c r="W39" s="181">
        <v>4024447</v>
      </c>
    </row>
    <row r="40" spans="2:23" s="34" customFormat="1" ht="20.45" customHeight="1" x14ac:dyDescent="0.2">
      <c r="B40" s="55" t="s">
        <v>331</v>
      </c>
      <c r="C40" s="181" t="s">
        <v>72</v>
      </c>
      <c r="D40" s="181" t="s">
        <v>72</v>
      </c>
      <c r="E40" s="181" t="s">
        <v>72</v>
      </c>
      <c r="F40" s="181" t="s">
        <v>72</v>
      </c>
      <c r="G40" s="181">
        <v>271196</v>
      </c>
      <c r="H40" s="181">
        <v>270951</v>
      </c>
      <c r="I40" s="181" t="s">
        <v>72</v>
      </c>
      <c r="J40" s="181" t="s">
        <v>72</v>
      </c>
      <c r="K40" s="181" t="s">
        <v>72</v>
      </c>
      <c r="L40" s="181" t="s">
        <v>72</v>
      </c>
      <c r="M40" s="181" t="s">
        <v>72</v>
      </c>
      <c r="N40" s="181" t="s">
        <v>72</v>
      </c>
      <c r="O40" s="181">
        <v>633</v>
      </c>
      <c r="P40" s="181" t="s">
        <v>72</v>
      </c>
      <c r="Q40" s="181" t="s">
        <v>72</v>
      </c>
      <c r="R40" s="181" t="s">
        <v>72</v>
      </c>
      <c r="S40" s="181" t="s">
        <v>72</v>
      </c>
      <c r="T40" s="181" t="s">
        <v>72</v>
      </c>
      <c r="U40" s="181" t="s">
        <v>72</v>
      </c>
      <c r="V40" s="181" t="s">
        <v>72</v>
      </c>
      <c r="W40" s="181">
        <v>41383</v>
      </c>
    </row>
    <row r="41" spans="2:23" s="34" customFormat="1" ht="20.45" customHeight="1" x14ac:dyDescent="0.2">
      <c r="B41" s="55" t="s">
        <v>589</v>
      </c>
      <c r="C41" s="181">
        <v>633547</v>
      </c>
      <c r="D41" s="181">
        <v>607684</v>
      </c>
      <c r="E41" s="181">
        <v>1873038</v>
      </c>
      <c r="F41" s="181">
        <v>1808074</v>
      </c>
      <c r="G41" s="181">
        <v>1723626</v>
      </c>
      <c r="H41" s="181">
        <v>213869</v>
      </c>
      <c r="I41" s="181">
        <v>2366849</v>
      </c>
      <c r="J41" s="181">
        <v>2318910</v>
      </c>
      <c r="K41" s="181">
        <v>2262966</v>
      </c>
      <c r="L41" s="181">
        <v>2233992</v>
      </c>
      <c r="M41" s="181">
        <v>3023426</v>
      </c>
      <c r="N41" s="181">
        <v>3569837</v>
      </c>
      <c r="O41" s="181">
        <v>3535250</v>
      </c>
      <c r="P41" s="181">
        <v>3522442</v>
      </c>
      <c r="Q41" s="181">
        <v>4217114</v>
      </c>
      <c r="R41" s="181">
        <v>4193329</v>
      </c>
      <c r="S41" s="181">
        <v>4154916</v>
      </c>
      <c r="T41" s="181">
        <v>4110513</v>
      </c>
      <c r="U41" s="181">
        <v>1129697</v>
      </c>
      <c r="V41" s="181">
        <v>1123680</v>
      </c>
      <c r="W41" s="181">
        <v>1114802</v>
      </c>
    </row>
    <row r="42" spans="2:23" s="34" customFormat="1" ht="20.45" customHeight="1" x14ac:dyDescent="0.2">
      <c r="B42" s="55" t="s">
        <v>340</v>
      </c>
      <c r="C42" s="181" t="s">
        <v>72</v>
      </c>
      <c r="D42" s="181" t="s">
        <v>72</v>
      </c>
      <c r="E42" s="181" t="s">
        <v>72</v>
      </c>
      <c r="F42" s="181" t="s">
        <v>72</v>
      </c>
      <c r="G42" s="181" t="s">
        <v>72</v>
      </c>
      <c r="H42" s="181" t="s">
        <v>72</v>
      </c>
      <c r="I42" s="181" t="s">
        <v>72</v>
      </c>
      <c r="J42" s="181" t="s">
        <v>72</v>
      </c>
      <c r="K42" s="181" t="s">
        <v>72</v>
      </c>
      <c r="L42" s="181" t="s">
        <v>72</v>
      </c>
      <c r="M42" s="181" t="s">
        <v>72</v>
      </c>
      <c r="N42" s="181" t="s">
        <v>72</v>
      </c>
      <c r="O42" s="181" t="s">
        <v>591</v>
      </c>
      <c r="P42" s="181">
        <v>505641</v>
      </c>
      <c r="Q42" s="181">
        <v>503653</v>
      </c>
      <c r="R42" s="181">
        <v>482841</v>
      </c>
      <c r="S42" s="181">
        <v>451767</v>
      </c>
      <c r="T42" s="181">
        <v>441094</v>
      </c>
      <c r="U42" s="181">
        <v>430156</v>
      </c>
      <c r="V42" s="181">
        <v>419148</v>
      </c>
      <c r="W42" s="181">
        <v>374185</v>
      </c>
    </row>
    <row r="43" spans="2:23" s="34" customFormat="1" ht="20.45" customHeight="1" x14ac:dyDescent="0.2">
      <c r="B43" s="55" t="s">
        <v>333</v>
      </c>
      <c r="C43" s="181">
        <v>333422</v>
      </c>
      <c r="D43" s="181">
        <v>340578</v>
      </c>
      <c r="E43" s="181">
        <v>334048</v>
      </c>
      <c r="F43" s="181">
        <v>297195</v>
      </c>
      <c r="G43" s="181">
        <v>215402</v>
      </c>
      <c r="H43" s="181">
        <v>183666</v>
      </c>
      <c r="I43" s="181">
        <v>180596</v>
      </c>
      <c r="J43" s="181">
        <v>182437</v>
      </c>
      <c r="K43" s="181">
        <v>183064</v>
      </c>
      <c r="L43" s="181">
        <v>169101</v>
      </c>
      <c r="M43" s="181">
        <v>173390</v>
      </c>
      <c r="N43" s="181">
        <v>178704</v>
      </c>
      <c r="O43" s="181">
        <v>175158</v>
      </c>
      <c r="P43" s="181">
        <v>180000</v>
      </c>
      <c r="Q43" s="181">
        <v>191780</v>
      </c>
      <c r="R43" s="181">
        <v>202747</v>
      </c>
      <c r="S43" s="181">
        <v>212613</v>
      </c>
      <c r="T43" s="181">
        <v>219640</v>
      </c>
      <c r="U43" s="181">
        <v>234819</v>
      </c>
      <c r="V43" s="181" t="s">
        <v>72</v>
      </c>
      <c r="W43" s="181" t="s">
        <v>72</v>
      </c>
    </row>
    <row r="44" spans="2:23" s="34" customFormat="1" ht="20.45" customHeight="1" x14ac:dyDescent="0.2">
      <c r="B44" s="56" t="s">
        <v>335</v>
      </c>
      <c r="C44" s="204">
        <v>194213</v>
      </c>
      <c r="D44" s="204">
        <v>220994</v>
      </c>
      <c r="E44" s="204">
        <v>254790</v>
      </c>
      <c r="F44" s="204">
        <v>252801</v>
      </c>
      <c r="G44" s="204">
        <v>235385</v>
      </c>
      <c r="H44" s="204">
        <v>248000</v>
      </c>
      <c r="I44" s="204">
        <v>242488</v>
      </c>
      <c r="J44" s="204">
        <v>240793</v>
      </c>
      <c r="K44" s="204">
        <v>227333</v>
      </c>
      <c r="L44" s="204">
        <v>222757</v>
      </c>
      <c r="M44" s="204">
        <v>218161</v>
      </c>
      <c r="N44" s="204">
        <v>180863</v>
      </c>
      <c r="O44" s="204">
        <v>142077</v>
      </c>
      <c r="P44" s="204">
        <v>116513</v>
      </c>
      <c r="Q44" s="204">
        <v>104510</v>
      </c>
      <c r="R44" s="204">
        <v>96611</v>
      </c>
      <c r="S44" s="204">
        <v>98912</v>
      </c>
      <c r="T44" s="204">
        <v>96223</v>
      </c>
      <c r="U44" s="204">
        <v>118574</v>
      </c>
      <c r="V44" s="204">
        <v>92005</v>
      </c>
      <c r="W44" s="204">
        <v>133651</v>
      </c>
    </row>
    <row r="45" spans="2:23" ht="20.25" customHeight="1" x14ac:dyDescent="0.25">
      <c r="B45" s="115" t="s">
        <v>320</v>
      </c>
      <c r="C45" s="205">
        <v>21015762</v>
      </c>
      <c r="D45" s="205">
        <v>20800787</v>
      </c>
      <c r="E45" s="205">
        <v>20266126</v>
      </c>
      <c r="F45" s="205">
        <v>20682393</v>
      </c>
      <c r="G45" s="205">
        <v>21863149</v>
      </c>
      <c r="H45" s="205">
        <v>21660738</v>
      </c>
      <c r="I45" s="205">
        <v>20741894</v>
      </c>
      <c r="J45" s="205">
        <v>21896450</v>
      </c>
      <c r="K45" s="205">
        <v>22354827</v>
      </c>
      <c r="L45" s="205">
        <v>24445949</v>
      </c>
      <c r="M45" s="205">
        <v>26053271</v>
      </c>
      <c r="N45" s="205">
        <v>26915517</v>
      </c>
      <c r="O45" s="205">
        <v>26945157</v>
      </c>
      <c r="P45" s="205">
        <v>26604927</v>
      </c>
      <c r="Q45" s="205">
        <v>26793072</v>
      </c>
      <c r="R45" s="205">
        <v>26458648</v>
      </c>
      <c r="S45" s="205">
        <v>25076949</v>
      </c>
      <c r="T45" s="205">
        <v>22347998</v>
      </c>
      <c r="U45" s="205">
        <v>19717761</v>
      </c>
      <c r="V45" s="205">
        <v>20815905</v>
      </c>
      <c r="W45" s="205">
        <v>20334332</v>
      </c>
    </row>
    <row r="46" spans="2:23" ht="20.25" customHeight="1" x14ac:dyDescent="0.25">
      <c r="B46" s="115" t="s">
        <v>341</v>
      </c>
      <c r="C46" s="205">
        <v>31731462</v>
      </c>
      <c r="D46" s="205">
        <v>30928429</v>
      </c>
      <c r="E46" s="205">
        <v>31287930</v>
      </c>
      <c r="F46" s="205">
        <v>31887571</v>
      </c>
      <c r="G46" s="205">
        <v>33434834</v>
      </c>
      <c r="H46" s="205">
        <v>32853003</v>
      </c>
      <c r="I46" s="205">
        <v>30394764</v>
      </c>
      <c r="J46" s="205">
        <v>32584043</v>
      </c>
      <c r="K46" s="205">
        <v>32849311</v>
      </c>
      <c r="L46" s="205">
        <v>33993246</v>
      </c>
      <c r="M46" s="205">
        <v>35111227</v>
      </c>
      <c r="N46" s="205">
        <v>36605732</v>
      </c>
      <c r="O46" s="205">
        <v>36023916</v>
      </c>
      <c r="P46" s="205">
        <v>35658078</v>
      </c>
      <c r="Q46" s="205">
        <v>34548170</v>
      </c>
      <c r="R46" s="205">
        <v>34423219</v>
      </c>
      <c r="S46" s="205">
        <v>32851037</v>
      </c>
      <c r="T46" s="205">
        <v>46695691</v>
      </c>
      <c r="U46" s="205">
        <v>43477925</v>
      </c>
      <c r="V46" s="205">
        <v>44253026</v>
      </c>
      <c r="W46" s="205">
        <v>28210245</v>
      </c>
    </row>
    <row r="47" spans="2:23" ht="20.25" customHeight="1" x14ac:dyDescent="0.25">
      <c r="B47" s="115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</row>
    <row r="48" spans="2:23" ht="20.25" customHeight="1" x14ac:dyDescent="0.25">
      <c r="B48" s="120" t="s">
        <v>342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</row>
    <row r="49" spans="2:23" ht="18" customHeight="1" x14ac:dyDescent="0.25">
      <c r="B49" s="55" t="s">
        <v>343</v>
      </c>
      <c r="C49" s="181">
        <v>11006853</v>
      </c>
      <c r="D49" s="181">
        <v>11006853</v>
      </c>
      <c r="E49" s="181">
        <v>11006853</v>
      </c>
      <c r="F49" s="181">
        <v>11006853</v>
      </c>
      <c r="G49" s="181">
        <v>11006853</v>
      </c>
      <c r="H49" s="181">
        <v>11006853</v>
      </c>
      <c r="I49" s="181">
        <v>8466810</v>
      </c>
      <c r="J49" s="181">
        <v>8466810</v>
      </c>
      <c r="K49" s="181">
        <v>8466810</v>
      </c>
      <c r="L49" s="181">
        <v>8466810</v>
      </c>
      <c r="M49" s="181">
        <v>7593763</v>
      </c>
      <c r="N49" s="181">
        <v>7593763</v>
      </c>
      <c r="O49" s="181">
        <v>7593763</v>
      </c>
      <c r="P49" s="181">
        <v>7293763</v>
      </c>
      <c r="Q49" s="181">
        <v>7293763</v>
      </c>
      <c r="R49" s="181">
        <v>7293763</v>
      </c>
      <c r="S49" s="181">
        <v>7293763</v>
      </c>
      <c r="T49" s="181">
        <v>7293763</v>
      </c>
      <c r="U49" s="181">
        <v>7293763</v>
      </c>
      <c r="V49" s="181">
        <v>7293763</v>
      </c>
      <c r="W49" s="181">
        <v>7293763</v>
      </c>
    </row>
    <row r="50" spans="2:23" x14ac:dyDescent="0.25">
      <c r="B50" s="55" t="s">
        <v>344</v>
      </c>
      <c r="C50" s="181">
        <v>2249721</v>
      </c>
      <c r="D50" s="181">
        <v>2249721</v>
      </c>
      <c r="E50" s="181">
        <v>2249721</v>
      </c>
      <c r="F50" s="181">
        <v>2249721</v>
      </c>
      <c r="G50" s="181">
        <v>2249721</v>
      </c>
      <c r="H50" s="181">
        <v>2249721</v>
      </c>
      <c r="I50" s="181">
        <v>2249721</v>
      </c>
      <c r="J50" s="181">
        <v>2249721</v>
      </c>
      <c r="K50" s="181">
        <v>2249721</v>
      </c>
      <c r="L50" s="181">
        <v>2249721</v>
      </c>
      <c r="M50" s="181">
        <v>2249721</v>
      </c>
      <c r="N50" s="181">
        <v>2249721</v>
      </c>
      <c r="O50" s="181">
        <v>2249721</v>
      </c>
      <c r="P50" s="181">
        <v>2249721</v>
      </c>
      <c r="Q50" s="181">
        <v>2249721</v>
      </c>
      <c r="R50" s="181">
        <v>2249721</v>
      </c>
      <c r="S50" s="181">
        <v>2249721</v>
      </c>
      <c r="T50" s="181">
        <v>2249721</v>
      </c>
      <c r="U50" s="181">
        <v>2249721</v>
      </c>
      <c r="V50" s="181">
        <v>2249721</v>
      </c>
      <c r="W50" s="181">
        <v>2249721</v>
      </c>
    </row>
    <row r="51" spans="2:23" x14ac:dyDescent="0.25">
      <c r="B51" s="55" t="s">
        <v>345</v>
      </c>
      <c r="C51" s="181">
        <v>10394823</v>
      </c>
      <c r="D51" s="181">
        <v>10394823</v>
      </c>
      <c r="E51" s="181">
        <v>10394823</v>
      </c>
      <c r="F51" s="181">
        <v>10394823</v>
      </c>
      <c r="G51" s="181">
        <v>8408051</v>
      </c>
      <c r="H51" s="181">
        <v>8408051</v>
      </c>
      <c r="I51" s="181">
        <v>10703094</v>
      </c>
      <c r="J51" s="181">
        <v>10948094</v>
      </c>
      <c r="K51" s="181">
        <v>9187558</v>
      </c>
      <c r="L51" s="181">
        <v>9187558</v>
      </c>
      <c r="M51" s="181">
        <v>10060605</v>
      </c>
      <c r="N51" s="181">
        <v>10060605</v>
      </c>
      <c r="O51" s="181">
        <v>8450928</v>
      </c>
      <c r="P51" s="181">
        <v>8750928</v>
      </c>
      <c r="Q51" s="181">
        <v>8750928</v>
      </c>
      <c r="R51" s="181">
        <v>8750051</v>
      </c>
      <c r="S51" s="181">
        <v>6360856</v>
      </c>
      <c r="T51" s="181">
        <v>6360856</v>
      </c>
      <c r="U51" s="181">
        <v>6362022</v>
      </c>
      <c r="V51" s="181">
        <v>6362022</v>
      </c>
      <c r="W51" s="181">
        <v>5728574</v>
      </c>
    </row>
    <row r="52" spans="2:23" x14ac:dyDescent="0.25">
      <c r="B52" s="55" t="s">
        <v>346</v>
      </c>
      <c r="C52" s="181">
        <v>-1836868</v>
      </c>
      <c r="D52" s="181">
        <v>-1833851</v>
      </c>
      <c r="E52" s="206">
        <v>-1836916</v>
      </c>
      <c r="F52" s="206">
        <v>-1874041</v>
      </c>
      <c r="G52" s="206">
        <v>-2217950</v>
      </c>
      <c r="H52" s="206">
        <v>-2214579</v>
      </c>
      <c r="I52" s="206">
        <v>-2211204</v>
      </c>
      <c r="J52" s="206">
        <v>-2208214</v>
      </c>
      <c r="K52" s="206">
        <v>-2442246</v>
      </c>
      <c r="L52" s="206">
        <v>-2438406</v>
      </c>
      <c r="M52" s="206">
        <v>-2435407</v>
      </c>
      <c r="N52" s="206">
        <v>-2431423</v>
      </c>
      <c r="O52" s="206">
        <v>-2420179</v>
      </c>
      <c r="P52" s="206">
        <v>-2415245</v>
      </c>
      <c r="Q52" s="206">
        <v>-2410645</v>
      </c>
      <c r="R52" s="206">
        <v>-2406920</v>
      </c>
      <c r="S52" s="206">
        <v>-1343995</v>
      </c>
      <c r="T52" s="206">
        <v>-1339234</v>
      </c>
      <c r="U52" s="206">
        <v>-1332979</v>
      </c>
      <c r="V52" s="206">
        <v>-1326787</v>
      </c>
      <c r="W52" s="206">
        <v>-861862</v>
      </c>
    </row>
    <row r="53" spans="2:23" x14ac:dyDescent="0.25">
      <c r="B53" s="55" t="s">
        <v>347</v>
      </c>
      <c r="C53" s="207">
        <v>2613255</v>
      </c>
      <c r="D53" s="207">
        <v>1791504</v>
      </c>
      <c r="E53" s="204">
        <v>976584</v>
      </c>
      <c r="F53" s="208" t="s">
        <v>72</v>
      </c>
      <c r="G53" s="204">
        <v>1627177</v>
      </c>
      <c r="H53" s="204">
        <v>913467</v>
      </c>
      <c r="I53" s="204">
        <v>1458572</v>
      </c>
      <c r="J53" s="204" t="s">
        <v>72</v>
      </c>
      <c r="K53" s="204">
        <v>2800312</v>
      </c>
      <c r="L53" s="204">
        <v>2375421</v>
      </c>
      <c r="M53" s="204">
        <v>426185</v>
      </c>
      <c r="N53" s="204" t="s">
        <v>72</v>
      </c>
      <c r="O53" s="204">
        <v>1423435</v>
      </c>
      <c r="P53" s="204">
        <v>993437</v>
      </c>
      <c r="Q53" s="204">
        <v>-54969</v>
      </c>
      <c r="R53" s="204">
        <v>211640</v>
      </c>
      <c r="S53" s="204">
        <v>2646952</v>
      </c>
      <c r="T53" s="204">
        <v>2924406</v>
      </c>
      <c r="U53" s="204">
        <v>802404</v>
      </c>
      <c r="V53" s="204">
        <v>145360</v>
      </c>
      <c r="W53" s="208">
        <v>558338</v>
      </c>
    </row>
    <row r="54" spans="2:23" x14ac:dyDescent="0.25">
      <c r="B54" s="27" t="s">
        <v>348</v>
      </c>
      <c r="C54" s="209">
        <v>24427784</v>
      </c>
      <c r="D54" s="209">
        <v>23609050</v>
      </c>
      <c r="E54" s="209">
        <v>22791065</v>
      </c>
      <c r="F54" s="209">
        <v>21777356</v>
      </c>
      <c r="G54" s="209">
        <v>21073852</v>
      </c>
      <c r="H54" s="209">
        <v>20363513</v>
      </c>
      <c r="I54" s="209">
        <v>20666993</v>
      </c>
      <c r="J54" s="209">
        <v>19456411</v>
      </c>
      <c r="K54" s="209">
        <v>20262155</v>
      </c>
      <c r="L54" s="209">
        <v>19841104</v>
      </c>
      <c r="M54" s="209">
        <v>17894867</v>
      </c>
      <c r="N54" s="209">
        <v>17472666</v>
      </c>
      <c r="O54" s="209">
        <v>17297668</v>
      </c>
      <c r="P54" s="209">
        <v>16872604</v>
      </c>
      <c r="Q54" s="209">
        <v>15828798</v>
      </c>
      <c r="R54" s="209">
        <v>16098255</v>
      </c>
      <c r="S54" s="209">
        <v>17207297</v>
      </c>
      <c r="T54" s="209">
        <v>17489512</v>
      </c>
      <c r="U54" s="209">
        <v>15374931</v>
      </c>
      <c r="V54" s="209">
        <v>14724079</v>
      </c>
      <c r="W54" s="209">
        <v>14968534</v>
      </c>
    </row>
    <row r="55" spans="2:23" x14ac:dyDescent="0.25">
      <c r="B55" s="25" t="s">
        <v>349</v>
      </c>
      <c r="C55" s="204">
        <v>6184</v>
      </c>
      <c r="D55" s="204">
        <v>5585</v>
      </c>
      <c r="E55" s="204">
        <v>6365</v>
      </c>
      <c r="F55" s="204">
        <v>5910</v>
      </c>
      <c r="G55" s="204">
        <v>5355</v>
      </c>
      <c r="H55" s="204">
        <v>4870</v>
      </c>
      <c r="I55" s="204">
        <v>5635</v>
      </c>
      <c r="J55" s="204">
        <v>5354</v>
      </c>
      <c r="K55" s="204">
        <v>5200</v>
      </c>
      <c r="L55" s="204">
        <v>4904</v>
      </c>
      <c r="M55" s="204">
        <v>4960</v>
      </c>
      <c r="N55" s="204">
        <v>4682</v>
      </c>
      <c r="O55" s="204">
        <v>4573</v>
      </c>
      <c r="P55" s="204">
        <v>4458</v>
      </c>
      <c r="Q55" s="204">
        <v>4519</v>
      </c>
      <c r="R55" s="204">
        <v>4250</v>
      </c>
      <c r="S55" s="204">
        <v>4338</v>
      </c>
      <c r="T55" s="204">
        <v>1370780</v>
      </c>
      <c r="U55" s="204">
        <v>1360771</v>
      </c>
      <c r="V55" s="204">
        <v>1360608</v>
      </c>
      <c r="W55" s="204">
        <v>4317</v>
      </c>
    </row>
    <row r="56" spans="2:23" x14ac:dyDescent="0.25">
      <c r="B56" s="27" t="s">
        <v>350</v>
      </c>
      <c r="C56" s="205">
        <v>24433968</v>
      </c>
      <c r="D56" s="205">
        <v>23614635</v>
      </c>
      <c r="E56" s="205">
        <v>22797430</v>
      </c>
      <c r="F56" s="205">
        <v>21783266</v>
      </c>
      <c r="G56" s="205">
        <v>21079207</v>
      </c>
      <c r="H56" s="205">
        <v>20368383</v>
      </c>
      <c r="I56" s="205">
        <v>20672628</v>
      </c>
      <c r="J56" s="205">
        <v>19461765</v>
      </c>
      <c r="K56" s="205">
        <v>20267355</v>
      </c>
      <c r="L56" s="205">
        <v>19846008</v>
      </c>
      <c r="M56" s="205">
        <v>17899827</v>
      </c>
      <c r="N56" s="205">
        <v>17477348</v>
      </c>
      <c r="O56" s="205">
        <v>17302241</v>
      </c>
      <c r="P56" s="205">
        <v>16877062</v>
      </c>
      <c r="Q56" s="205">
        <v>15833317</v>
      </c>
      <c r="R56" s="205">
        <v>16102505</v>
      </c>
      <c r="S56" s="205">
        <v>17211635</v>
      </c>
      <c r="T56" s="205">
        <v>18860292</v>
      </c>
      <c r="U56" s="205">
        <v>16735702</v>
      </c>
      <c r="V56" s="205">
        <v>16084687</v>
      </c>
      <c r="W56" s="205">
        <v>14972851</v>
      </c>
    </row>
    <row r="57" spans="2:23" ht="15.75" thickBot="1" x14ac:dyDescent="0.3">
      <c r="B57" s="27" t="s">
        <v>351</v>
      </c>
      <c r="C57" s="210">
        <v>56165430</v>
      </c>
      <c r="D57" s="210">
        <v>54543064</v>
      </c>
      <c r="E57" s="210">
        <v>54085360</v>
      </c>
      <c r="F57" s="210">
        <v>53670837</v>
      </c>
      <c r="G57" s="210">
        <v>54514041</v>
      </c>
      <c r="H57" s="210">
        <v>53221386</v>
      </c>
      <c r="I57" s="210">
        <v>51067392</v>
      </c>
      <c r="J57" s="210">
        <v>52045808</v>
      </c>
      <c r="K57" s="210">
        <v>53116666</v>
      </c>
      <c r="L57" s="210">
        <v>53839254</v>
      </c>
      <c r="M57" s="210">
        <v>53011054</v>
      </c>
      <c r="N57" s="210">
        <v>54083080</v>
      </c>
      <c r="O57" s="210">
        <v>53326157</v>
      </c>
      <c r="P57" s="210">
        <v>52535140</v>
      </c>
      <c r="Q57" s="210">
        <v>50381487</v>
      </c>
      <c r="R57" s="210">
        <v>50525724</v>
      </c>
      <c r="S57" s="210">
        <v>50062672</v>
      </c>
      <c r="T57" s="210">
        <v>65555983</v>
      </c>
      <c r="U57" s="210">
        <v>60213627</v>
      </c>
      <c r="V57" s="210">
        <v>60337713</v>
      </c>
      <c r="W57" s="210">
        <v>43183096</v>
      </c>
    </row>
    <row r="58" spans="2:23" ht="15.75" thickTop="1" x14ac:dyDescent="0.25"/>
    <row r="60" spans="2:23" hidden="1" x14ac:dyDescent="0.25">
      <c r="C60" s="153">
        <f t="shared" ref="C60:V60" si="0">SUM(C12:C28)-C29</f>
        <v>0</v>
      </c>
      <c r="D60" s="153">
        <f t="shared" si="0"/>
        <v>0</v>
      </c>
      <c r="E60" s="153">
        <f t="shared" si="0"/>
        <v>0</v>
      </c>
      <c r="F60" s="153">
        <f t="shared" si="0"/>
        <v>0</v>
      </c>
      <c r="G60" s="153">
        <f t="shared" si="0"/>
        <v>0</v>
      </c>
      <c r="H60" s="153">
        <f t="shared" si="0"/>
        <v>0</v>
      </c>
      <c r="I60" s="153">
        <f t="shared" si="0"/>
        <v>0</v>
      </c>
      <c r="J60" s="153">
        <f t="shared" si="0"/>
        <v>0</v>
      </c>
      <c r="K60" s="153">
        <f t="shared" si="0"/>
        <v>0</v>
      </c>
      <c r="L60" s="153">
        <f t="shared" si="0"/>
        <v>0</v>
      </c>
      <c r="M60" s="153">
        <f t="shared" si="0"/>
        <v>0</v>
      </c>
      <c r="N60" s="153">
        <f t="shared" si="0"/>
        <v>0</v>
      </c>
      <c r="O60" s="153">
        <f t="shared" si="0"/>
        <v>0</v>
      </c>
      <c r="P60" s="153">
        <f t="shared" si="0"/>
        <v>0</v>
      </c>
      <c r="Q60" s="153">
        <f t="shared" si="0"/>
        <v>0</v>
      </c>
      <c r="R60" s="153">
        <f t="shared" si="0"/>
        <v>0</v>
      </c>
      <c r="S60" s="153">
        <f t="shared" si="0"/>
        <v>0</v>
      </c>
      <c r="T60" s="153">
        <f t="shared" si="0"/>
        <v>0</v>
      </c>
      <c r="U60" s="153">
        <f t="shared" si="0"/>
        <v>0</v>
      </c>
      <c r="V60" s="153">
        <f t="shared" si="0"/>
        <v>0</v>
      </c>
      <c r="W60" s="153">
        <f>SUM(W12:W28)-W29</f>
        <v>0</v>
      </c>
    </row>
    <row r="61" spans="2:23" hidden="1" x14ac:dyDescent="0.25">
      <c r="C61" s="153">
        <f t="shared" ref="C61:V61" si="1">C29+C30-C31</f>
        <v>0</v>
      </c>
      <c r="D61" s="153">
        <f t="shared" si="1"/>
        <v>0</v>
      </c>
      <c r="E61" s="153">
        <f t="shared" si="1"/>
        <v>0</v>
      </c>
      <c r="F61" s="153">
        <f t="shared" si="1"/>
        <v>0</v>
      </c>
      <c r="G61" s="153">
        <f t="shared" si="1"/>
        <v>0</v>
      </c>
      <c r="H61" s="153">
        <f t="shared" si="1"/>
        <v>0</v>
      </c>
      <c r="I61" s="153">
        <f t="shared" si="1"/>
        <v>0</v>
      </c>
      <c r="J61" s="153">
        <f t="shared" si="1"/>
        <v>0</v>
      </c>
      <c r="K61" s="153">
        <f t="shared" si="1"/>
        <v>0</v>
      </c>
      <c r="L61" s="153">
        <f t="shared" si="1"/>
        <v>0</v>
      </c>
      <c r="M61" s="153">
        <f t="shared" si="1"/>
        <v>0</v>
      </c>
      <c r="N61" s="153">
        <f t="shared" si="1"/>
        <v>0</v>
      </c>
      <c r="O61" s="153">
        <f t="shared" si="1"/>
        <v>0</v>
      </c>
      <c r="P61" s="153">
        <f t="shared" si="1"/>
        <v>0</v>
      </c>
      <c r="Q61" s="153">
        <f t="shared" si="1"/>
        <v>0</v>
      </c>
      <c r="R61" s="153">
        <f t="shared" si="1"/>
        <v>0</v>
      </c>
      <c r="S61" s="153">
        <f t="shared" si="1"/>
        <v>0</v>
      </c>
      <c r="T61" s="153">
        <f t="shared" si="1"/>
        <v>0</v>
      </c>
      <c r="U61" s="153">
        <f t="shared" si="1"/>
        <v>0</v>
      </c>
      <c r="V61" s="153">
        <f t="shared" si="1"/>
        <v>0</v>
      </c>
      <c r="W61" s="153">
        <f>W29+W30-W31</f>
        <v>0</v>
      </c>
    </row>
    <row r="62" spans="2:23" hidden="1" x14ac:dyDescent="0.25">
      <c r="C62" s="153">
        <f t="shared" ref="C62:V62" si="2">SUM(C34:C44)-C45</f>
        <v>0</v>
      </c>
      <c r="D62" s="153">
        <f t="shared" si="2"/>
        <v>0</v>
      </c>
      <c r="E62" s="153">
        <f t="shared" si="2"/>
        <v>0</v>
      </c>
      <c r="F62" s="153">
        <f t="shared" si="2"/>
        <v>0</v>
      </c>
      <c r="G62" s="153">
        <f t="shared" si="2"/>
        <v>0</v>
      </c>
      <c r="H62" s="153">
        <f t="shared" si="2"/>
        <v>0</v>
      </c>
      <c r="I62" s="153">
        <f t="shared" si="2"/>
        <v>0</v>
      </c>
      <c r="J62" s="153">
        <f t="shared" si="2"/>
        <v>0</v>
      </c>
      <c r="K62" s="153">
        <f t="shared" si="2"/>
        <v>0</v>
      </c>
      <c r="L62" s="153">
        <f t="shared" si="2"/>
        <v>0</v>
      </c>
      <c r="M62" s="153">
        <f t="shared" si="2"/>
        <v>0</v>
      </c>
      <c r="N62" s="153">
        <f t="shared" si="2"/>
        <v>0</v>
      </c>
      <c r="O62" s="153">
        <f t="shared" si="2"/>
        <v>0</v>
      </c>
      <c r="P62" s="153">
        <f t="shared" si="2"/>
        <v>0</v>
      </c>
      <c r="Q62" s="153">
        <f t="shared" si="2"/>
        <v>0</v>
      </c>
      <c r="R62" s="153">
        <f t="shared" si="2"/>
        <v>0</v>
      </c>
      <c r="S62" s="153">
        <f t="shared" si="2"/>
        <v>0</v>
      </c>
      <c r="T62" s="153">
        <f t="shared" si="2"/>
        <v>0</v>
      </c>
      <c r="U62" s="153">
        <f t="shared" si="2"/>
        <v>0</v>
      </c>
      <c r="V62" s="153">
        <f t="shared" si="2"/>
        <v>0</v>
      </c>
      <c r="W62" s="153">
        <f>SUM(W34:W44)-W45</f>
        <v>0</v>
      </c>
    </row>
    <row r="63" spans="2:23" hidden="1" x14ac:dyDescent="0.25">
      <c r="C63" s="153">
        <f t="shared" ref="C63:V63" si="3">C31+C45-C46</f>
        <v>0</v>
      </c>
      <c r="D63" s="153">
        <f t="shared" si="3"/>
        <v>0</v>
      </c>
      <c r="E63" s="153">
        <f t="shared" si="3"/>
        <v>0</v>
      </c>
      <c r="F63" s="153">
        <f t="shared" si="3"/>
        <v>0</v>
      </c>
      <c r="G63" s="153">
        <f t="shared" si="3"/>
        <v>0</v>
      </c>
      <c r="H63" s="153">
        <f t="shared" si="3"/>
        <v>0</v>
      </c>
      <c r="I63" s="153">
        <f t="shared" si="3"/>
        <v>0</v>
      </c>
      <c r="J63" s="153">
        <f t="shared" si="3"/>
        <v>0</v>
      </c>
      <c r="K63" s="153">
        <f t="shared" si="3"/>
        <v>0</v>
      </c>
      <c r="L63" s="153">
        <f t="shared" si="3"/>
        <v>0</v>
      </c>
      <c r="M63" s="153">
        <f t="shared" si="3"/>
        <v>0</v>
      </c>
      <c r="N63" s="153">
        <f t="shared" si="3"/>
        <v>0</v>
      </c>
      <c r="O63" s="153">
        <f t="shared" si="3"/>
        <v>0</v>
      </c>
      <c r="P63" s="153">
        <f t="shared" si="3"/>
        <v>0</v>
      </c>
      <c r="Q63" s="153">
        <f t="shared" si="3"/>
        <v>0</v>
      </c>
      <c r="R63" s="153">
        <f t="shared" si="3"/>
        <v>0</v>
      </c>
      <c r="S63" s="153">
        <f t="shared" si="3"/>
        <v>0</v>
      </c>
      <c r="T63" s="153">
        <f t="shared" si="3"/>
        <v>0</v>
      </c>
      <c r="U63" s="153">
        <f t="shared" si="3"/>
        <v>0</v>
      </c>
      <c r="V63" s="153">
        <f t="shared" si="3"/>
        <v>0</v>
      </c>
      <c r="W63" s="153">
        <f>W31+W45-W46</f>
        <v>0</v>
      </c>
    </row>
    <row r="64" spans="2:23" hidden="1" x14ac:dyDescent="0.25">
      <c r="C64" s="153">
        <f t="shared" ref="C64:V64" si="4">SUM(C49:C53)-C54</f>
        <v>0</v>
      </c>
      <c r="D64" s="153">
        <f t="shared" si="4"/>
        <v>0</v>
      </c>
      <c r="E64" s="153">
        <f t="shared" si="4"/>
        <v>0</v>
      </c>
      <c r="F64" s="153">
        <f t="shared" si="4"/>
        <v>0</v>
      </c>
      <c r="G64" s="153">
        <f t="shared" si="4"/>
        <v>0</v>
      </c>
      <c r="H64" s="153">
        <f t="shared" si="4"/>
        <v>0</v>
      </c>
      <c r="I64" s="153">
        <f t="shared" si="4"/>
        <v>0</v>
      </c>
      <c r="J64" s="153">
        <f t="shared" si="4"/>
        <v>0</v>
      </c>
      <c r="K64" s="153">
        <f t="shared" si="4"/>
        <v>0</v>
      </c>
      <c r="L64" s="153">
        <f t="shared" si="4"/>
        <v>0</v>
      </c>
      <c r="M64" s="153">
        <f t="shared" si="4"/>
        <v>0</v>
      </c>
      <c r="N64" s="153">
        <f t="shared" si="4"/>
        <v>0</v>
      </c>
      <c r="O64" s="153">
        <f t="shared" si="4"/>
        <v>0</v>
      </c>
      <c r="P64" s="153">
        <f t="shared" si="4"/>
        <v>0</v>
      </c>
      <c r="Q64" s="153">
        <f t="shared" si="4"/>
        <v>0</v>
      </c>
      <c r="R64" s="153">
        <f t="shared" si="4"/>
        <v>0</v>
      </c>
      <c r="S64" s="153">
        <f t="shared" si="4"/>
        <v>0</v>
      </c>
      <c r="T64" s="153">
        <f t="shared" si="4"/>
        <v>0</v>
      </c>
      <c r="U64" s="153">
        <f t="shared" si="4"/>
        <v>0</v>
      </c>
      <c r="V64" s="153">
        <f t="shared" si="4"/>
        <v>0</v>
      </c>
      <c r="W64" s="153">
        <f>SUM(W49:W53)-W54</f>
        <v>0</v>
      </c>
    </row>
    <row r="65" spans="3:23" hidden="1" x14ac:dyDescent="0.25">
      <c r="C65" s="153">
        <f t="shared" ref="C65:V65" si="5">C54+C55-C56</f>
        <v>0</v>
      </c>
      <c r="D65" s="153">
        <f t="shared" si="5"/>
        <v>0</v>
      </c>
      <c r="E65" s="153">
        <f t="shared" si="5"/>
        <v>0</v>
      </c>
      <c r="F65" s="153">
        <f t="shared" si="5"/>
        <v>0</v>
      </c>
      <c r="G65" s="153">
        <f t="shared" si="5"/>
        <v>0</v>
      </c>
      <c r="H65" s="153">
        <f t="shared" si="5"/>
        <v>0</v>
      </c>
      <c r="I65" s="153">
        <f t="shared" si="5"/>
        <v>0</v>
      </c>
      <c r="J65" s="153">
        <f t="shared" si="5"/>
        <v>0</v>
      </c>
      <c r="K65" s="153">
        <f t="shared" si="5"/>
        <v>0</v>
      </c>
      <c r="L65" s="153">
        <f t="shared" si="5"/>
        <v>0</v>
      </c>
      <c r="M65" s="153">
        <f t="shared" si="5"/>
        <v>0</v>
      </c>
      <c r="N65" s="153">
        <f t="shared" si="5"/>
        <v>0</v>
      </c>
      <c r="O65" s="153">
        <f t="shared" si="5"/>
        <v>0</v>
      </c>
      <c r="P65" s="153">
        <f t="shared" si="5"/>
        <v>0</v>
      </c>
      <c r="Q65" s="153">
        <f t="shared" si="5"/>
        <v>0</v>
      </c>
      <c r="R65" s="153">
        <f t="shared" si="5"/>
        <v>0</v>
      </c>
      <c r="S65" s="153">
        <f t="shared" si="5"/>
        <v>0</v>
      </c>
      <c r="T65" s="153">
        <f t="shared" si="5"/>
        <v>0</v>
      </c>
      <c r="U65" s="153">
        <f t="shared" si="5"/>
        <v>0</v>
      </c>
      <c r="V65" s="153">
        <f t="shared" si="5"/>
        <v>0</v>
      </c>
      <c r="W65" s="153">
        <f>W54+W55-W56</f>
        <v>0</v>
      </c>
    </row>
    <row r="66" spans="3:23" hidden="1" x14ac:dyDescent="0.25">
      <c r="C66" s="153">
        <f t="shared" ref="C66:V66" si="6">C46+C56-C57</f>
        <v>0</v>
      </c>
      <c r="D66" s="153">
        <f t="shared" si="6"/>
        <v>0</v>
      </c>
      <c r="E66" s="153">
        <f t="shared" si="6"/>
        <v>0</v>
      </c>
      <c r="F66" s="153">
        <f t="shared" si="6"/>
        <v>0</v>
      </c>
      <c r="G66" s="153">
        <f t="shared" si="6"/>
        <v>0</v>
      </c>
      <c r="H66" s="153">
        <f t="shared" si="6"/>
        <v>0</v>
      </c>
      <c r="I66" s="153">
        <f t="shared" si="6"/>
        <v>0</v>
      </c>
      <c r="J66" s="153">
        <f t="shared" si="6"/>
        <v>0</v>
      </c>
      <c r="K66" s="153">
        <f t="shared" si="6"/>
        <v>0</v>
      </c>
      <c r="L66" s="153">
        <f t="shared" si="6"/>
        <v>0</v>
      </c>
      <c r="M66" s="153">
        <f t="shared" si="6"/>
        <v>0</v>
      </c>
      <c r="N66" s="153">
        <f t="shared" si="6"/>
        <v>0</v>
      </c>
      <c r="O66" s="153">
        <f t="shared" si="6"/>
        <v>0</v>
      </c>
      <c r="P66" s="153">
        <f t="shared" si="6"/>
        <v>0</v>
      </c>
      <c r="Q66" s="153">
        <f t="shared" si="6"/>
        <v>0</v>
      </c>
      <c r="R66" s="153">
        <f t="shared" si="6"/>
        <v>0</v>
      </c>
      <c r="S66" s="153">
        <f t="shared" si="6"/>
        <v>0</v>
      </c>
      <c r="T66" s="153">
        <f t="shared" si="6"/>
        <v>0</v>
      </c>
      <c r="U66" s="153">
        <f t="shared" si="6"/>
        <v>0</v>
      </c>
      <c r="V66" s="153">
        <f t="shared" si="6"/>
        <v>0</v>
      </c>
      <c r="W66" s="153">
        <f>W46+W56-W57</f>
        <v>0</v>
      </c>
    </row>
    <row r="68" spans="3:23" x14ac:dyDescent="0.25">
      <c r="C68" s="153"/>
    </row>
  </sheetData>
  <mergeCells count="1">
    <mergeCell ref="B6:E8"/>
  </mergeCells>
  <conditionalFormatting sqref="B11:B57">
    <cfRule type="expression" dxfId="34" priority="6">
      <formula>MOD(ROW(),2)=0</formula>
    </cfRule>
  </conditionalFormatting>
  <conditionalFormatting sqref="C11:W57">
    <cfRule type="expression" dxfId="33" priority="5">
      <formula>MOD(ROW(),2)=0</formula>
    </cfRule>
  </conditionalFormatting>
  <conditionalFormatting sqref="C68 C60:C66">
    <cfRule type="cellIs" dxfId="32" priority="4" operator="notEqual">
      <formula>0</formula>
    </cfRule>
  </conditionalFormatting>
  <conditionalFormatting sqref="C68">
    <cfRule type="cellIs" dxfId="31" priority="2" operator="notEqual">
      <formula>0</formula>
    </cfRule>
  </conditionalFormatting>
  <conditionalFormatting sqref="C60:W66">
    <cfRule type="cellIs" dxfId="30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AD55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54.7109375" customWidth="1"/>
    <col min="3" max="5" width="16.140625" customWidth="1"/>
    <col min="6" max="6" width="14.7109375" customWidth="1"/>
    <col min="7" max="7" width="14" customWidth="1"/>
    <col min="8" max="8" width="17.5703125" customWidth="1"/>
    <col min="9" max="9" width="16.28515625" customWidth="1"/>
    <col min="11" max="12" width="15.85546875" bestFit="1" customWidth="1"/>
    <col min="13" max="13" width="16" bestFit="1" customWidth="1"/>
    <col min="14" max="14" width="16.5703125" bestFit="1" customWidth="1"/>
    <col min="15" max="15" width="15" bestFit="1" customWidth="1"/>
    <col min="16" max="16" width="15.85546875" bestFit="1" customWidth="1"/>
    <col min="17" max="17" width="16" bestFit="1" customWidth="1"/>
    <col min="18" max="18" width="16.5703125" bestFit="1" customWidth="1"/>
    <col min="19" max="19" width="15" bestFit="1" customWidth="1"/>
    <col min="20" max="20" width="15.85546875" bestFit="1" customWidth="1"/>
    <col min="21" max="21" width="16" bestFit="1" customWidth="1"/>
    <col min="22" max="22" width="16.5703125" bestFit="1" customWidth="1"/>
    <col min="23" max="32" width="12.85546875" customWidth="1"/>
  </cols>
  <sheetData>
    <row r="6" spans="2:30" ht="27.95" customHeight="1" x14ac:dyDescent="0.25">
      <c r="B6" s="40"/>
      <c r="C6" s="40"/>
      <c r="D6" s="40"/>
      <c r="E6" s="40"/>
      <c r="F6" s="40"/>
      <c r="G6" s="14"/>
      <c r="H6" s="14"/>
    </row>
    <row r="7" spans="2:30" ht="23.45" customHeight="1" x14ac:dyDescent="0.25">
      <c r="F7" s="39"/>
    </row>
    <row r="8" spans="2:30" ht="23.45" customHeight="1" x14ac:dyDescent="0.25">
      <c r="B8" s="17" t="s">
        <v>96</v>
      </c>
      <c r="F8" s="39"/>
    </row>
    <row r="9" spans="2:30" ht="23.45" customHeight="1" x14ac:dyDescent="0.25">
      <c r="K9" s="406" t="s">
        <v>600</v>
      </c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</row>
    <row r="10" spans="2:30" ht="25.5" customHeight="1" x14ac:dyDescent="0.25">
      <c r="B10" s="139" t="s">
        <v>592</v>
      </c>
      <c r="C10" s="140" t="s">
        <v>288</v>
      </c>
      <c r="D10" s="140" t="s">
        <v>289</v>
      </c>
      <c r="E10" s="140" t="s">
        <v>352</v>
      </c>
      <c r="F10" s="140" t="s">
        <v>290</v>
      </c>
      <c r="G10" s="140" t="s">
        <v>292</v>
      </c>
      <c r="H10" s="140" t="s">
        <v>353</v>
      </c>
      <c r="I10" s="140" t="s">
        <v>188</v>
      </c>
      <c r="K10" s="83" t="s">
        <v>100</v>
      </c>
      <c r="L10" s="83" t="s">
        <v>101</v>
      </c>
      <c r="M10" s="83">
        <v>2022</v>
      </c>
      <c r="N10" s="83" t="s">
        <v>98</v>
      </c>
      <c r="O10" s="83" t="s">
        <v>102</v>
      </c>
      <c r="P10" s="83" t="s">
        <v>103</v>
      </c>
      <c r="Q10" s="83">
        <v>2021</v>
      </c>
      <c r="R10" s="83" t="s">
        <v>104</v>
      </c>
      <c r="S10" s="83" t="s">
        <v>105</v>
      </c>
      <c r="T10" s="83" t="s">
        <v>106</v>
      </c>
      <c r="U10" s="83">
        <v>2020</v>
      </c>
      <c r="V10" s="83" t="s">
        <v>107</v>
      </c>
      <c r="W10" s="83" t="s">
        <v>108</v>
      </c>
      <c r="X10" s="83" t="s">
        <v>109</v>
      </c>
      <c r="Y10" s="83">
        <v>2019</v>
      </c>
      <c r="Z10" s="83" t="s">
        <v>110</v>
      </c>
      <c r="AA10" s="83" t="s">
        <v>111</v>
      </c>
      <c r="AB10" s="83" t="s">
        <v>112</v>
      </c>
      <c r="AC10" s="83">
        <v>2018</v>
      </c>
      <c r="AD10" s="216" t="s">
        <v>113</v>
      </c>
    </row>
    <row r="11" spans="2:30" x14ac:dyDescent="0.25">
      <c r="B11" s="272" t="s">
        <v>354</v>
      </c>
      <c r="C11" s="189">
        <v>338718</v>
      </c>
      <c r="D11" s="189">
        <v>87658</v>
      </c>
      <c r="E11" s="189">
        <v>177506</v>
      </c>
      <c r="F11" s="189">
        <v>475927</v>
      </c>
      <c r="G11" s="189">
        <v>139339</v>
      </c>
      <c r="H11" s="189">
        <v>18159</v>
      </c>
      <c r="I11" s="189">
        <v>1237307</v>
      </c>
      <c r="K11" s="275">
        <v>1245382</v>
      </c>
      <c r="L11" s="276">
        <v>1398206</v>
      </c>
      <c r="M11" s="276">
        <v>4094367</v>
      </c>
      <c r="N11" s="276">
        <v>1182353</v>
      </c>
      <c r="O11" s="276">
        <v>49876</v>
      </c>
      <c r="P11" s="276">
        <v>1455571</v>
      </c>
      <c r="Q11" s="276">
        <v>3752869</v>
      </c>
      <c r="R11" s="277">
        <v>421477</v>
      </c>
      <c r="S11" s="276">
        <v>1946639</v>
      </c>
      <c r="T11" s="276">
        <v>422351</v>
      </c>
      <c r="U11" s="276">
        <v>2865121</v>
      </c>
      <c r="V11" s="276">
        <v>579299</v>
      </c>
      <c r="W11" s="276">
        <v>1081650</v>
      </c>
      <c r="X11" s="276">
        <v>-68133</v>
      </c>
      <c r="Y11" s="276">
        <v>3194353</v>
      </c>
      <c r="Z11" s="276">
        <v>-281834</v>
      </c>
      <c r="AA11" s="276">
        <v>2114986</v>
      </c>
      <c r="AB11" s="276">
        <v>797239</v>
      </c>
      <c r="AC11" s="276">
        <v>1741713</v>
      </c>
      <c r="AD11" s="276">
        <v>244540</v>
      </c>
    </row>
    <row r="12" spans="2:30" x14ac:dyDescent="0.25">
      <c r="B12" s="272" t="s">
        <v>355</v>
      </c>
      <c r="C12" s="189">
        <v>93507</v>
      </c>
      <c r="D12" s="189">
        <v>15687</v>
      </c>
      <c r="E12" s="189">
        <v>78275</v>
      </c>
      <c r="F12" s="189">
        <v>54973</v>
      </c>
      <c r="G12" s="189">
        <v>69265</v>
      </c>
      <c r="H12" s="189">
        <v>-69370</v>
      </c>
      <c r="I12" s="189">
        <v>242337</v>
      </c>
      <c r="K12" s="278">
        <v>370099</v>
      </c>
      <c r="L12" s="279">
        <v>355185</v>
      </c>
      <c r="M12" s="279">
        <v>26189</v>
      </c>
      <c r="N12" s="279">
        <v>209871</v>
      </c>
      <c r="O12" s="279">
        <v>-855151</v>
      </c>
      <c r="P12" s="279">
        <v>491496</v>
      </c>
      <c r="Q12" s="279">
        <v>945309</v>
      </c>
      <c r="R12" s="280">
        <v>49710</v>
      </c>
      <c r="S12" s="279">
        <v>880346</v>
      </c>
      <c r="T12" s="279">
        <v>-80673</v>
      </c>
      <c r="U12" s="279">
        <v>935716</v>
      </c>
      <c r="V12" s="279">
        <v>153921</v>
      </c>
      <c r="W12" s="279">
        <v>503384</v>
      </c>
      <c r="X12" s="279">
        <v>-110244</v>
      </c>
      <c r="Y12" s="279">
        <v>1599800</v>
      </c>
      <c r="Z12" s="279">
        <v>-85699</v>
      </c>
      <c r="AA12" s="279">
        <v>1356983</v>
      </c>
      <c r="AB12" s="279">
        <v>331489</v>
      </c>
      <c r="AC12" s="279">
        <v>599124</v>
      </c>
      <c r="AD12" s="279">
        <v>117269</v>
      </c>
    </row>
    <row r="13" spans="2:30" x14ac:dyDescent="0.25">
      <c r="B13" s="272" t="s">
        <v>356</v>
      </c>
      <c r="C13" s="189">
        <v>28977</v>
      </c>
      <c r="D13" s="189">
        <v>36236</v>
      </c>
      <c r="E13" s="189">
        <v>-9523</v>
      </c>
      <c r="F13" s="189">
        <v>99428</v>
      </c>
      <c r="G13" s="189">
        <v>-1205</v>
      </c>
      <c r="H13" s="189">
        <v>60939</v>
      </c>
      <c r="I13" s="189">
        <v>214852</v>
      </c>
      <c r="K13" s="275">
        <v>-39810</v>
      </c>
      <c r="L13" s="276">
        <v>105914</v>
      </c>
      <c r="M13" s="276">
        <v>1566621</v>
      </c>
      <c r="N13" s="276">
        <v>109461</v>
      </c>
      <c r="O13" s="276">
        <v>870949</v>
      </c>
      <c r="P13" s="276">
        <v>-314163</v>
      </c>
      <c r="Q13" s="276">
        <v>2252993</v>
      </c>
      <c r="R13" s="276">
        <v>1155490</v>
      </c>
      <c r="S13" s="276">
        <v>-478528</v>
      </c>
      <c r="T13" s="276">
        <v>1265220</v>
      </c>
      <c r="U13" s="276">
        <v>905459</v>
      </c>
      <c r="V13" s="276">
        <v>496619</v>
      </c>
      <c r="W13" s="276">
        <v>35317</v>
      </c>
      <c r="X13" s="276">
        <v>726746</v>
      </c>
      <c r="Y13" s="276">
        <v>-1360277</v>
      </c>
      <c r="Z13" s="276">
        <v>233791</v>
      </c>
      <c r="AA13" s="276">
        <v>-1908587</v>
      </c>
      <c r="AB13" s="276">
        <v>101560</v>
      </c>
      <c r="AC13" s="276">
        <v>518482</v>
      </c>
      <c r="AD13" s="276">
        <v>332698</v>
      </c>
    </row>
    <row r="14" spans="2:30" ht="15.75" thickBot="1" x14ac:dyDescent="0.3">
      <c r="B14" s="272" t="s">
        <v>180</v>
      </c>
      <c r="C14" s="189">
        <v>80826</v>
      </c>
      <c r="D14" s="189">
        <v>-60</v>
      </c>
      <c r="E14" s="189">
        <v>4</v>
      </c>
      <c r="F14" s="189">
        <v>205258</v>
      </c>
      <c r="G14" s="189">
        <v>23769</v>
      </c>
      <c r="H14" s="189">
        <v>6896</v>
      </c>
      <c r="I14" s="189">
        <v>316693</v>
      </c>
      <c r="K14" s="278">
        <v>303263</v>
      </c>
      <c r="L14" s="279">
        <v>302666</v>
      </c>
      <c r="M14" s="279">
        <v>1182084</v>
      </c>
      <c r="N14" s="279">
        <v>297607</v>
      </c>
      <c r="O14" s="279">
        <v>288020</v>
      </c>
      <c r="P14" s="279">
        <v>283909</v>
      </c>
      <c r="Q14" s="279">
        <v>1049109</v>
      </c>
      <c r="R14" s="279">
        <v>286400</v>
      </c>
      <c r="S14" s="279">
        <v>241733</v>
      </c>
      <c r="T14" s="279">
        <v>238431</v>
      </c>
      <c r="U14" s="279">
        <v>989053</v>
      </c>
      <c r="V14" s="279">
        <v>245089</v>
      </c>
      <c r="W14" s="279">
        <v>245697</v>
      </c>
      <c r="X14" s="279">
        <v>242752</v>
      </c>
      <c r="Y14" s="279">
        <v>958234</v>
      </c>
      <c r="Z14" s="279">
        <v>244023</v>
      </c>
      <c r="AA14" s="279">
        <v>248403</v>
      </c>
      <c r="AB14" s="279">
        <v>230896</v>
      </c>
      <c r="AC14" s="279">
        <v>834593</v>
      </c>
      <c r="AD14" s="279">
        <v>207804</v>
      </c>
    </row>
    <row r="15" spans="2:30" ht="15.75" thickBot="1" x14ac:dyDescent="0.3">
      <c r="B15" s="273" t="s">
        <v>357</v>
      </c>
      <c r="C15" s="282">
        <v>542028</v>
      </c>
      <c r="D15" s="282">
        <v>139521</v>
      </c>
      <c r="E15" s="282">
        <v>246262</v>
      </c>
      <c r="F15" s="282">
        <v>835586</v>
      </c>
      <c r="G15" s="282">
        <v>231168</v>
      </c>
      <c r="H15" s="282">
        <v>16624</v>
      </c>
      <c r="I15" s="282">
        <v>2011189</v>
      </c>
      <c r="K15" s="281">
        <f t="shared" ref="K15:AD15" si="0">SUM(K11:K14)</f>
        <v>1878934</v>
      </c>
      <c r="L15" s="281">
        <f t="shared" si="0"/>
        <v>2161971</v>
      </c>
      <c r="M15" s="281">
        <f t="shared" si="0"/>
        <v>6869261</v>
      </c>
      <c r="N15" s="281">
        <f t="shared" si="0"/>
        <v>1799292</v>
      </c>
      <c r="O15" s="281">
        <f t="shared" si="0"/>
        <v>353694</v>
      </c>
      <c r="P15" s="281">
        <f t="shared" si="0"/>
        <v>1916813</v>
      </c>
      <c r="Q15" s="281">
        <f>SUM(Q11:Q14)</f>
        <v>8000280</v>
      </c>
      <c r="R15" s="281">
        <f>SUM(R11:R14)</f>
        <v>1913077</v>
      </c>
      <c r="S15" s="281">
        <f t="shared" si="0"/>
        <v>2590190</v>
      </c>
      <c r="T15" s="281">
        <f t="shared" si="0"/>
        <v>1845329</v>
      </c>
      <c r="U15" s="281">
        <f t="shared" si="0"/>
        <v>5695349</v>
      </c>
      <c r="V15" s="281">
        <f t="shared" si="0"/>
        <v>1474928</v>
      </c>
      <c r="W15" s="281">
        <f t="shared" si="0"/>
        <v>1866048</v>
      </c>
      <c r="X15" s="281">
        <f t="shared" si="0"/>
        <v>791121</v>
      </c>
      <c r="Y15" s="281">
        <f t="shared" si="0"/>
        <v>4392110</v>
      </c>
      <c r="Z15" s="281">
        <f t="shared" si="0"/>
        <v>110281</v>
      </c>
      <c r="AA15" s="281">
        <f t="shared" si="0"/>
        <v>1811785</v>
      </c>
      <c r="AB15" s="281">
        <f t="shared" si="0"/>
        <v>1461184</v>
      </c>
      <c r="AC15" s="281">
        <f>SUM(AC11:AC14)</f>
        <v>3693912</v>
      </c>
      <c r="AD15" s="281">
        <f t="shared" si="0"/>
        <v>902311</v>
      </c>
    </row>
    <row r="16" spans="2:30" x14ac:dyDescent="0.25">
      <c r="B16" s="273" t="s">
        <v>358</v>
      </c>
      <c r="C16" s="189"/>
      <c r="D16" s="189"/>
      <c r="E16" s="189"/>
      <c r="F16" s="189"/>
      <c r="G16" s="189"/>
      <c r="H16" s="189"/>
      <c r="I16" s="189"/>
    </row>
    <row r="17" spans="2:30" x14ac:dyDescent="0.25">
      <c r="B17" s="272" t="s">
        <v>359</v>
      </c>
      <c r="C17" s="189" t="s">
        <v>72</v>
      </c>
      <c r="D17" s="189" t="s">
        <v>72</v>
      </c>
      <c r="E17" s="189" t="s">
        <v>72</v>
      </c>
      <c r="F17" s="189" t="s">
        <v>72</v>
      </c>
      <c r="G17" s="189">
        <v>-599</v>
      </c>
      <c r="H17" s="189" t="s">
        <v>72</v>
      </c>
      <c r="I17" s="189">
        <v>-599</v>
      </c>
      <c r="K17" s="153">
        <f t="shared" ref="K17:AD17" si="1">SUM(K11:K14)-K15</f>
        <v>0</v>
      </c>
      <c r="L17" s="153">
        <f t="shared" si="1"/>
        <v>0</v>
      </c>
      <c r="M17" s="153">
        <f t="shared" si="1"/>
        <v>0</v>
      </c>
      <c r="N17" s="153">
        <f t="shared" si="1"/>
        <v>0</v>
      </c>
      <c r="O17" s="153">
        <f t="shared" si="1"/>
        <v>0</v>
      </c>
      <c r="P17" s="153">
        <f t="shared" si="1"/>
        <v>0</v>
      </c>
      <c r="Q17" s="153">
        <f t="shared" si="1"/>
        <v>0</v>
      </c>
      <c r="R17" s="153">
        <f t="shared" si="1"/>
        <v>0</v>
      </c>
      <c r="S17" s="153">
        <f t="shared" si="1"/>
        <v>0</v>
      </c>
      <c r="T17" s="153">
        <f t="shared" si="1"/>
        <v>0</v>
      </c>
      <c r="U17" s="153">
        <f t="shared" si="1"/>
        <v>0</v>
      </c>
      <c r="V17" s="153">
        <f t="shared" si="1"/>
        <v>0</v>
      </c>
      <c r="W17" s="153">
        <f t="shared" si="1"/>
        <v>0</v>
      </c>
      <c r="X17" s="153">
        <f t="shared" si="1"/>
        <v>0</v>
      </c>
      <c r="Y17" s="153">
        <f t="shared" si="1"/>
        <v>0</v>
      </c>
      <c r="Z17" s="153">
        <f t="shared" si="1"/>
        <v>0</v>
      </c>
      <c r="AA17" s="153">
        <f t="shared" si="1"/>
        <v>0</v>
      </c>
      <c r="AB17" s="153">
        <f t="shared" si="1"/>
        <v>0</v>
      </c>
      <c r="AC17" s="153">
        <f t="shared" si="1"/>
        <v>0</v>
      </c>
      <c r="AD17" s="153">
        <f t="shared" si="1"/>
        <v>0</v>
      </c>
    </row>
    <row r="18" spans="2:30" ht="25.5" x14ac:dyDescent="0.25">
      <c r="B18" s="272" t="s">
        <v>598</v>
      </c>
      <c r="C18" s="189">
        <v>-45791</v>
      </c>
      <c r="D18" s="189" t="s">
        <v>72</v>
      </c>
      <c r="E18" s="189" t="s">
        <v>72</v>
      </c>
      <c r="F18" s="189" t="s">
        <v>72</v>
      </c>
      <c r="G18" s="189" t="s">
        <v>72</v>
      </c>
      <c r="H18" s="189" t="s">
        <v>72</v>
      </c>
      <c r="I18" s="189">
        <v>-45791</v>
      </c>
      <c r="K18" s="153">
        <f>K11-DRE!H63</f>
        <v>0</v>
      </c>
      <c r="L18" s="153">
        <f>L11-DRE!I63</f>
        <v>0</v>
      </c>
      <c r="M18" s="153">
        <f>M11-DRE!J63</f>
        <v>0</v>
      </c>
      <c r="N18" s="153">
        <f>N11-DRE!K63</f>
        <v>0</v>
      </c>
      <c r="O18" s="153">
        <f>O11-DRE!L63</f>
        <v>0</v>
      </c>
      <c r="P18" s="153">
        <f>P11-DRE!M63</f>
        <v>0</v>
      </c>
      <c r="Q18" s="153">
        <f>Q11-DRE!N63</f>
        <v>0</v>
      </c>
      <c r="R18" s="153">
        <f>R11-DRE!O63</f>
        <v>0</v>
      </c>
      <c r="S18" s="153">
        <f>S11-DRE!P63</f>
        <v>0</v>
      </c>
      <c r="T18" s="153">
        <f>T11-DRE!Q63</f>
        <v>0</v>
      </c>
      <c r="U18" s="153">
        <f>U11-DRE!R63</f>
        <v>0</v>
      </c>
      <c r="V18" s="153">
        <f>V11-DRE!S63</f>
        <v>0</v>
      </c>
      <c r="W18" s="153">
        <f>W11-DRE!T63</f>
        <v>0</v>
      </c>
      <c r="X18" s="153">
        <f>X11-DRE!U63</f>
        <v>0</v>
      </c>
      <c r="Y18" s="153">
        <f>Y11-DRE!V63</f>
        <v>0</v>
      </c>
      <c r="Z18" s="153">
        <f>Z11-DRE!W63</f>
        <v>0</v>
      </c>
      <c r="AA18" s="153">
        <f>AA11-DRE!X63</f>
        <v>0</v>
      </c>
      <c r="AB18" s="153">
        <f>AB11-DRE!Y63</f>
        <v>0</v>
      </c>
      <c r="AC18" s="153">
        <f>AC11-DRE!Z53</f>
        <v>0</v>
      </c>
      <c r="AD18" s="153">
        <f>AD11-DRE!AA63</f>
        <v>0</v>
      </c>
    </row>
    <row r="19" spans="2:30" ht="15.75" thickBot="1" x14ac:dyDescent="0.3">
      <c r="B19" s="273" t="s">
        <v>360</v>
      </c>
      <c r="C19" s="193">
        <v>496237</v>
      </c>
      <c r="D19" s="193">
        <v>139521</v>
      </c>
      <c r="E19" s="193">
        <v>246262</v>
      </c>
      <c r="F19" s="193">
        <v>835586</v>
      </c>
      <c r="G19" s="193">
        <v>230569</v>
      </c>
      <c r="H19" s="193">
        <v>16624</v>
      </c>
      <c r="I19" s="193">
        <v>1964799</v>
      </c>
      <c r="K19" s="153">
        <f>DRE!H47+DRE!H48+K12</f>
        <v>0</v>
      </c>
      <c r="L19" s="153">
        <f>DRE!I47+DRE!I48+L12</f>
        <v>0</v>
      </c>
      <c r="M19" s="153">
        <f>DRE!J47+DRE!J48+M12</f>
        <v>0</v>
      </c>
      <c r="N19" s="153">
        <f>DRE!K47+DRE!K48+N12</f>
        <v>0</v>
      </c>
      <c r="O19" s="153">
        <f>DRE!L47+DRE!L48+O12</f>
        <v>0</v>
      </c>
      <c r="P19" s="153">
        <f>DRE!M47+DRE!M48+P12</f>
        <v>0</v>
      </c>
      <c r="Q19" s="153">
        <f>DRE!N47+DRE!N48+Q12</f>
        <v>0</v>
      </c>
      <c r="R19" s="153">
        <f>DRE!O47+DRE!O48+R12</f>
        <v>0</v>
      </c>
      <c r="S19" s="153">
        <f>DRE!P47+DRE!P48+S12</f>
        <v>0</v>
      </c>
      <c r="T19" s="153">
        <f>DRE!Q47+DRE!Q48+T12</f>
        <v>0</v>
      </c>
      <c r="U19" s="153">
        <f>DRE!R47+DRE!R48+U12</f>
        <v>0</v>
      </c>
      <c r="V19" s="153">
        <f>DRE!S47+DRE!S48+V12</f>
        <v>0</v>
      </c>
      <c r="W19" s="153">
        <f>DRE!T47+DRE!T48+W12</f>
        <v>0</v>
      </c>
      <c r="X19" s="153">
        <f>DRE!U47+DRE!U48+X12</f>
        <v>0</v>
      </c>
      <c r="Y19" s="153">
        <f>DRE!V47+DRE!V48+Y12</f>
        <v>0</v>
      </c>
      <c r="Z19" s="153">
        <f>DRE!W47+DRE!W48+Z12</f>
        <v>0</v>
      </c>
      <c r="AA19" s="153">
        <f>DRE!X47+DRE!X48+AA12</f>
        <v>0</v>
      </c>
      <c r="AB19" s="153">
        <f>DRE!Y47+DRE!Y48+AB12</f>
        <v>0</v>
      </c>
      <c r="AC19" s="153">
        <f>DRE!Z47+DRE!Z48+AC12</f>
        <v>0</v>
      </c>
      <c r="AD19" s="153">
        <f>DRE!AA47+DRE!AA48+AD12</f>
        <v>0</v>
      </c>
    </row>
    <row r="20" spans="2:30" ht="15.75" thickTop="1" x14ac:dyDescent="0.25">
      <c r="K20" s="153">
        <f>DRE!H43+K13</f>
        <v>0</v>
      </c>
      <c r="L20" s="153">
        <f>DRE!I43+L13</f>
        <v>0</v>
      </c>
      <c r="M20" s="153">
        <f>DRE!J43+M13</f>
        <v>0</v>
      </c>
      <c r="N20" s="153">
        <f>DRE!K43+N13</f>
        <v>0</v>
      </c>
      <c r="O20" s="153">
        <f>DRE!L43+O13</f>
        <v>0</v>
      </c>
      <c r="P20" s="153">
        <f>DRE!M43+P13</f>
        <v>0</v>
      </c>
      <c r="Q20" s="153">
        <f>DRE!N43+Q13</f>
        <v>0</v>
      </c>
      <c r="R20" s="153">
        <f>DRE!O43+R13</f>
        <v>0</v>
      </c>
      <c r="S20" s="153">
        <f>DRE!P43+S13</f>
        <v>0</v>
      </c>
      <c r="T20" s="153">
        <f>DRE!Q43+T13</f>
        <v>0</v>
      </c>
      <c r="U20" s="153">
        <f>DRE!R43+U13</f>
        <v>0</v>
      </c>
      <c r="V20" s="153">
        <f>DRE!S43+V13</f>
        <v>0</v>
      </c>
      <c r="W20" s="153">
        <f>DRE!T43+W13</f>
        <v>0</v>
      </c>
      <c r="X20" s="153">
        <f>DRE!U43+X13</f>
        <v>0</v>
      </c>
      <c r="Y20" s="153">
        <f>DRE!V43+Y13</f>
        <v>0</v>
      </c>
      <c r="Z20" s="153">
        <f>DRE!W43+Z13</f>
        <v>0</v>
      </c>
      <c r="AA20" s="153">
        <f>DRE!X43+AA13</f>
        <v>0</v>
      </c>
      <c r="AB20" s="153">
        <f>DRE!Y43+AB13</f>
        <v>0</v>
      </c>
      <c r="AC20" s="153">
        <f>DRE!Z43+AC13</f>
        <v>0</v>
      </c>
      <c r="AD20" s="153">
        <f>DRE!AA43+AD13</f>
        <v>0</v>
      </c>
    </row>
    <row r="21" spans="2:30" hidden="1" x14ac:dyDescent="0.25">
      <c r="C21" s="153">
        <f>SUM(C11:C14)-C15</f>
        <v>0</v>
      </c>
      <c r="D21" s="153">
        <f t="shared" ref="D21:I21" si="2">SUM(D11:D14)-D15</f>
        <v>0</v>
      </c>
      <c r="E21" s="153">
        <f t="shared" si="2"/>
        <v>0</v>
      </c>
      <c r="F21" s="153">
        <f t="shared" si="2"/>
        <v>0</v>
      </c>
      <c r="G21" s="153">
        <f t="shared" si="2"/>
        <v>0</v>
      </c>
      <c r="H21" s="153">
        <f t="shared" si="2"/>
        <v>0</v>
      </c>
      <c r="I21" s="153">
        <f t="shared" si="2"/>
        <v>0</v>
      </c>
      <c r="K21" s="153">
        <f>'Custos e Despesas'!H21-K14</f>
        <v>0</v>
      </c>
      <c r="L21" s="153">
        <f>'Custos e Despesas'!I21-L14</f>
        <v>0</v>
      </c>
      <c r="M21" s="153">
        <f>'Custos e Despesas'!J21-M14</f>
        <v>0</v>
      </c>
      <c r="N21" s="153">
        <f>'Custos e Despesas'!K21-N14</f>
        <v>0</v>
      </c>
      <c r="O21" s="153">
        <f>'Custos e Despesas'!L21-O14</f>
        <v>0</v>
      </c>
      <c r="P21" s="153">
        <f>'Custos e Despesas'!M21-P14</f>
        <v>0</v>
      </c>
      <c r="Q21" s="153">
        <f>'Custos e Despesas'!N21-Q14</f>
        <v>0</v>
      </c>
      <c r="R21" s="153">
        <f>'Custos e Despesas'!O21-R14</f>
        <v>0</v>
      </c>
      <c r="S21" s="153">
        <f>'Custos e Despesas'!P21-S14</f>
        <v>0</v>
      </c>
      <c r="T21" s="153">
        <f>'Custos e Despesas'!Q21-T14</f>
        <v>0</v>
      </c>
      <c r="U21" s="153">
        <f>'Custos e Despesas'!R21-U14</f>
        <v>0</v>
      </c>
      <c r="V21" s="153">
        <f>'Custos e Despesas'!S21-V14</f>
        <v>0</v>
      </c>
      <c r="W21" s="153">
        <f>'Custos e Despesas'!T21-W14</f>
        <v>0</v>
      </c>
      <c r="X21" s="153">
        <f>'Custos e Despesas'!U21-X14</f>
        <v>0</v>
      </c>
      <c r="Y21" s="153">
        <f>'Custos e Despesas'!V21-Y14</f>
        <v>0</v>
      </c>
      <c r="Z21" s="153">
        <f>'Custos e Despesas'!W21-Z14</f>
        <v>0</v>
      </c>
      <c r="AA21" s="153">
        <f>'Custos e Despesas'!X21-AA14</f>
        <v>0</v>
      </c>
      <c r="AB21" s="153">
        <f>'Custos e Despesas'!Y21-AB14</f>
        <v>0</v>
      </c>
      <c r="AC21" s="153">
        <f>'Custos e Despesas'!Z21-AC14</f>
        <v>0</v>
      </c>
      <c r="AD21" s="153">
        <f>'Custos e Despesas'!AA21-AD14</f>
        <v>0</v>
      </c>
    </row>
    <row r="22" spans="2:30" hidden="1" x14ac:dyDescent="0.25">
      <c r="C22" s="153">
        <f>SUM(C15:C18)-C19</f>
        <v>0</v>
      </c>
      <c r="D22" s="153">
        <f t="shared" ref="D22:I22" si="3">SUM(D15:D18)-D19</f>
        <v>0</v>
      </c>
      <c r="E22" s="153">
        <f t="shared" si="3"/>
        <v>0</v>
      </c>
      <c r="F22" s="153">
        <f t="shared" si="3"/>
        <v>0</v>
      </c>
      <c r="G22" s="153">
        <f t="shared" si="3"/>
        <v>0</v>
      </c>
      <c r="H22" s="153">
        <f t="shared" si="3"/>
        <v>0</v>
      </c>
      <c r="I22" s="153">
        <f t="shared" si="3"/>
        <v>0</v>
      </c>
    </row>
    <row r="23" spans="2:30" hidden="1" x14ac:dyDescent="0.25">
      <c r="C23" s="153"/>
      <c r="D23" s="153"/>
      <c r="E23" s="153"/>
      <c r="F23" s="153"/>
      <c r="G23" s="153"/>
      <c r="H23" s="153"/>
      <c r="I23" s="153">
        <f>I11-DRE!C63</f>
        <v>0</v>
      </c>
      <c r="Y23" s="23"/>
      <c r="Z23" s="23"/>
    </row>
    <row r="24" spans="2:30" hidden="1" x14ac:dyDescent="0.25">
      <c r="C24" s="153"/>
      <c r="D24" s="153"/>
      <c r="E24" s="153"/>
      <c r="F24" s="153"/>
      <c r="G24" s="153"/>
      <c r="H24" s="153"/>
      <c r="I24" s="153">
        <f>DRE!C47+DRE!C48+I12</f>
        <v>0</v>
      </c>
      <c r="Y24" s="23"/>
    </row>
    <row r="25" spans="2:30" hidden="1" x14ac:dyDescent="0.25">
      <c r="C25" s="153"/>
      <c r="D25" s="153"/>
      <c r="E25" s="153"/>
      <c r="F25" s="153"/>
      <c r="G25" s="153"/>
      <c r="H25" s="153"/>
      <c r="I25" s="153">
        <f>DRE!C43+I13</f>
        <v>0</v>
      </c>
      <c r="Y25" s="23"/>
    </row>
    <row r="26" spans="2:30" hidden="1" x14ac:dyDescent="0.25">
      <c r="C26" s="153"/>
      <c r="D26" s="153"/>
      <c r="E26" s="153"/>
      <c r="F26" s="153"/>
      <c r="G26" s="153"/>
      <c r="H26" s="153"/>
      <c r="I26" s="153">
        <f>'Custos e Despesas'!C21-I14</f>
        <v>0</v>
      </c>
    </row>
    <row r="29" spans="2:30" ht="32.25" customHeight="1" x14ac:dyDescent="0.25">
      <c r="B29" s="139" t="s">
        <v>593</v>
      </c>
      <c r="C29" s="140" t="s">
        <v>288</v>
      </c>
      <c r="D29" s="140" t="s">
        <v>289</v>
      </c>
      <c r="E29" s="140" t="s">
        <v>352</v>
      </c>
      <c r="F29" s="140" t="s">
        <v>290</v>
      </c>
      <c r="G29" s="140" t="s">
        <v>292</v>
      </c>
      <c r="H29" s="140" t="s">
        <v>353</v>
      </c>
      <c r="I29" s="140" t="s">
        <v>188</v>
      </c>
    </row>
    <row r="30" spans="2:30" ht="17.25" customHeight="1" x14ac:dyDescent="0.25">
      <c r="B30" s="272" t="s">
        <v>354</v>
      </c>
      <c r="C30" s="189">
        <v>12378</v>
      </c>
      <c r="D30" s="189">
        <v>88740</v>
      </c>
      <c r="E30" s="189">
        <v>102888</v>
      </c>
      <c r="F30" s="189">
        <v>506930</v>
      </c>
      <c r="G30" s="189">
        <v>112814</v>
      </c>
      <c r="H30" s="189">
        <v>358603</v>
      </c>
      <c r="I30" s="189">
        <v>1182353</v>
      </c>
    </row>
    <row r="31" spans="2:30" ht="17.25" customHeight="1" x14ac:dyDescent="0.25">
      <c r="B31" s="272" t="s">
        <v>355</v>
      </c>
      <c r="C31" s="189">
        <v>64662</v>
      </c>
      <c r="D31" s="189">
        <v>58301</v>
      </c>
      <c r="E31" s="189">
        <v>27053</v>
      </c>
      <c r="F31" s="189">
        <v>175268</v>
      </c>
      <c r="G31" s="189">
        <v>48991</v>
      </c>
      <c r="H31" s="189">
        <v>-164404</v>
      </c>
      <c r="I31" s="189">
        <v>209871</v>
      </c>
    </row>
    <row r="32" spans="2:30" x14ac:dyDescent="0.25">
      <c r="B32" s="272" t="s">
        <v>356</v>
      </c>
      <c r="C32" s="189">
        <v>46242</v>
      </c>
      <c r="D32" s="189">
        <v>28656</v>
      </c>
      <c r="E32" s="189">
        <v>-6414</v>
      </c>
      <c r="F32" s="189">
        <v>-11466</v>
      </c>
      <c r="G32" s="189">
        <v>-22043</v>
      </c>
      <c r="H32" s="189">
        <v>74486</v>
      </c>
      <c r="I32" s="189">
        <v>109461</v>
      </c>
    </row>
    <row r="33" spans="2:30" x14ac:dyDescent="0.25">
      <c r="B33" s="272" t="s">
        <v>180</v>
      </c>
      <c r="C33" s="189">
        <v>82280</v>
      </c>
      <c r="D33" s="189">
        <v>1</v>
      </c>
      <c r="E33" s="189">
        <v>4</v>
      </c>
      <c r="F33" s="189">
        <v>188247</v>
      </c>
      <c r="G33" s="189">
        <v>23018</v>
      </c>
      <c r="H33" s="189">
        <v>4057</v>
      </c>
      <c r="I33" s="189">
        <v>297607</v>
      </c>
    </row>
    <row r="34" spans="2:30" s="118" customFormat="1" ht="15.75" thickBot="1" x14ac:dyDescent="0.3">
      <c r="B34" s="273" t="s">
        <v>357</v>
      </c>
      <c r="C34" s="282">
        <v>205562</v>
      </c>
      <c r="D34" s="282">
        <v>175698</v>
      </c>
      <c r="E34" s="282">
        <v>123531</v>
      </c>
      <c r="F34" s="282">
        <v>858979</v>
      </c>
      <c r="G34" s="282">
        <v>162780</v>
      </c>
      <c r="H34" s="282">
        <v>272742</v>
      </c>
      <c r="I34" s="282">
        <v>1799292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2:30" x14ac:dyDescent="0.25">
      <c r="B35" s="273" t="s">
        <v>358</v>
      </c>
      <c r="C35" s="274"/>
      <c r="D35" s="274"/>
      <c r="E35" s="274"/>
      <c r="F35" s="274"/>
      <c r="G35" s="274"/>
      <c r="H35" s="274"/>
      <c r="I35" s="274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</row>
    <row r="36" spans="2:30" x14ac:dyDescent="0.25">
      <c r="B36" s="272" t="s">
        <v>359</v>
      </c>
      <c r="C36" s="189" t="s">
        <v>72</v>
      </c>
      <c r="D36" s="189" t="s">
        <v>72</v>
      </c>
      <c r="E36" s="189" t="s">
        <v>72</v>
      </c>
      <c r="F36" s="189" t="s">
        <v>72</v>
      </c>
      <c r="G36" s="189">
        <v>-485</v>
      </c>
      <c r="H36" s="189" t="s">
        <v>72</v>
      </c>
      <c r="I36" s="189">
        <v>-485</v>
      </c>
    </row>
    <row r="37" spans="2:30" x14ac:dyDescent="0.25">
      <c r="B37" s="272" t="s">
        <v>185</v>
      </c>
      <c r="C37" s="189" t="s">
        <v>72</v>
      </c>
      <c r="D37" s="189" t="s">
        <v>72</v>
      </c>
      <c r="E37" s="189" t="s">
        <v>72</v>
      </c>
      <c r="F37" s="189" t="s">
        <v>72</v>
      </c>
      <c r="G37" s="189" t="s">
        <v>72</v>
      </c>
      <c r="H37" s="189">
        <v>-504</v>
      </c>
      <c r="I37" s="189">
        <v>-504</v>
      </c>
    </row>
    <row r="38" spans="2:30" x14ac:dyDescent="0.25">
      <c r="B38" s="272" t="s">
        <v>594</v>
      </c>
      <c r="C38" s="189">
        <v>-40648</v>
      </c>
      <c r="D38" s="189">
        <v>-37360</v>
      </c>
      <c r="E38" s="189">
        <v>-6839</v>
      </c>
      <c r="F38" s="189">
        <v>-42433</v>
      </c>
      <c r="G38" s="189" t="s">
        <v>72</v>
      </c>
      <c r="H38" s="189">
        <v>-8834</v>
      </c>
      <c r="I38" s="189">
        <v>-136114</v>
      </c>
    </row>
    <row r="39" spans="2:30" x14ac:dyDescent="0.25">
      <c r="B39" s="272" t="s">
        <v>595</v>
      </c>
      <c r="C39" s="189">
        <v>16475</v>
      </c>
      <c r="D39" s="189">
        <v>15142</v>
      </c>
      <c r="E39" s="189">
        <v>2772</v>
      </c>
      <c r="F39" s="189">
        <v>95861</v>
      </c>
      <c r="G39" s="189" t="s">
        <v>72</v>
      </c>
      <c r="H39" s="189">
        <v>3581</v>
      </c>
      <c r="I39" s="189">
        <v>133831</v>
      </c>
    </row>
    <row r="40" spans="2:30" x14ac:dyDescent="0.25">
      <c r="B40" s="272" t="s">
        <v>596</v>
      </c>
      <c r="C40" s="189" t="s">
        <v>72</v>
      </c>
      <c r="D40" s="189" t="s">
        <v>72</v>
      </c>
      <c r="E40" s="189" t="s">
        <v>72</v>
      </c>
      <c r="F40" s="189" t="s">
        <v>72</v>
      </c>
      <c r="G40" s="189" t="s">
        <v>72</v>
      </c>
      <c r="H40" s="189">
        <v>-34748</v>
      </c>
      <c r="I40" s="189">
        <v>-34748</v>
      </c>
    </row>
    <row r="41" spans="2:30" x14ac:dyDescent="0.25">
      <c r="B41" s="272" t="s">
        <v>599</v>
      </c>
      <c r="C41" s="189" t="s">
        <v>72</v>
      </c>
      <c r="D41" s="189" t="s">
        <v>72</v>
      </c>
      <c r="E41" s="189" t="s">
        <v>72</v>
      </c>
      <c r="F41" s="189">
        <v>-130569</v>
      </c>
      <c r="G41" s="189" t="s">
        <v>72</v>
      </c>
      <c r="H41" s="189" t="s">
        <v>72</v>
      </c>
      <c r="I41" s="189">
        <v>-130569</v>
      </c>
    </row>
    <row r="42" spans="2:30" s="118" customFormat="1" x14ac:dyDescent="0.25">
      <c r="B42" s="272" t="s">
        <v>182</v>
      </c>
      <c r="C42" s="189" t="s">
        <v>72</v>
      </c>
      <c r="D42" s="189" t="s">
        <v>72</v>
      </c>
      <c r="E42" s="189">
        <v>37182</v>
      </c>
      <c r="F42" s="189" t="s">
        <v>72</v>
      </c>
      <c r="G42" s="189" t="s">
        <v>72</v>
      </c>
      <c r="H42" s="189" t="s">
        <v>72</v>
      </c>
      <c r="I42" s="189">
        <v>37182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2:30" x14ac:dyDescent="0.25">
      <c r="B43" s="272" t="s">
        <v>597</v>
      </c>
      <c r="C43" s="189" t="s">
        <v>72</v>
      </c>
      <c r="D43" s="189" t="s">
        <v>72</v>
      </c>
      <c r="E43" s="189" t="s">
        <v>72</v>
      </c>
      <c r="F43" s="189" t="s">
        <v>72</v>
      </c>
      <c r="G43" s="189" t="s">
        <v>72</v>
      </c>
      <c r="H43" s="189">
        <v>-132821</v>
      </c>
      <c r="I43" s="189">
        <v>-132821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</row>
    <row r="44" spans="2:30" ht="15.75" thickBot="1" x14ac:dyDescent="0.3">
      <c r="B44" s="273" t="s">
        <v>360</v>
      </c>
      <c r="C44" s="193">
        <v>181389</v>
      </c>
      <c r="D44" s="193">
        <v>153480</v>
      </c>
      <c r="E44" s="193">
        <v>156646</v>
      </c>
      <c r="F44" s="193">
        <v>781838</v>
      </c>
      <c r="G44" s="193">
        <v>162295</v>
      </c>
      <c r="H44" s="193">
        <v>99416</v>
      </c>
      <c r="I44" s="193">
        <v>1535064</v>
      </c>
    </row>
    <row r="45" spans="2:30" ht="15.75" thickTop="1" x14ac:dyDescent="0.25"/>
    <row r="46" spans="2:30" hidden="1" x14ac:dyDescent="0.25">
      <c r="C46" s="153">
        <f>SUM(C30:C33)-C34</f>
        <v>0</v>
      </c>
      <c r="D46" s="153">
        <f t="shared" ref="D46:I46" si="4">SUM(D30:D33)-D34</f>
        <v>0</v>
      </c>
      <c r="E46" s="153">
        <f t="shared" si="4"/>
        <v>0</v>
      </c>
      <c r="F46" s="153">
        <f t="shared" si="4"/>
        <v>0</v>
      </c>
      <c r="G46" s="153">
        <f t="shared" si="4"/>
        <v>0</v>
      </c>
      <c r="H46" s="153">
        <f t="shared" si="4"/>
        <v>0</v>
      </c>
      <c r="I46" s="153">
        <f t="shared" si="4"/>
        <v>0</v>
      </c>
    </row>
    <row r="47" spans="2:30" hidden="1" x14ac:dyDescent="0.25">
      <c r="C47" s="153">
        <f>SUM(C34:C43)-C44</f>
        <v>0</v>
      </c>
      <c r="D47" s="153">
        <f t="shared" ref="D47:I47" si="5">SUM(D34:D43)-D44</f>
        <v>0</v>
      </c>
      <c r="E47" s="153">
        <f t="shared" si="5"/>
        <v>0</v>
      </c>
      <c r="F47" s="153">
        <f t="shared" si="5"/>
        <v>0</v>
      </c>
      <c r="G47" s="153">
        <f t="shared" si="5"/>
        <v>0</v>
      </c>
      <c r="H47" s="153">
        <f t="shared" si="5"/>
        <v>0</v>
      </c>
      <c r="I47" s="153">
        <f t="shared" si="5"/>
        <v>0</v>
      </c>
    </row>
    <row r="48" spans="2:30" hidden="1" x14ac:dyDescent="0.25">
      <c r="I48" s="153">
        <f>I30-DRE!D63</f>
        <v>0</v>
      </c>
    </row>
    <row r="49" spans="9:9" hidden="1" x14ac:dyDescent="0.25">
      <c r="I49" s="153">
        <f>DRE!D47+DRE!D48+I31</f>
        <v>0</v>
      </c>
    </row>
    <row r="50" spans="9:9" hidden="1" x14ac:dyDescent="0.25">
      <c r="I50" s="153">
        <f>DRE!D43+I32</f>
        <v>0</v>
      </c>
    </row>
    <row r="51" spans="9:9" hidden="1" x14ac:dyDescent="0.25">
      <c r="I51" s="153">
        <f>'Custos e Despesas'!D21-I33</f>
        <v>0</v>
      </c>
    </row>
    <row r="52" spans="9:9" hidden="1" x14ac:dyDescent="0.25"/>
    <row r="53" spans="9:9" hidden="1" x14ac:dyDescent="0.25"/>
    <row r="54" spans="9:9" hidden="1" x14ac:dyDescent="0.25"/>
    <row r="55" spans="9:9" hidden="1" x14ac:dyDescent="0.25"/>
  </sheetData>
  <mergeCells count="1">
    <mergeCell ref="K9:AD9"/>
  </mergeCells>
  <conditionalFormatting sqref="C27:H27 K17:K21">
    <cfRule type="cellIs" dxfId="29" priority="20" operator="notEqual">
      <formula>0</formula>
    </cfRule>
  </conditionalFormatting>
  <conditionalFormatting sqref="C11:I19">
    <cfRule type="expression" dxfId="28" priority="18">
      <formula>MOD(ROW(),2)=0</formula>
    </cfRule>
  </conditionalFormatting>
  <conditionalFormatting sqref="C30:I44">
    <cfRule type="expression" dxfId="27" priority="17">
      <formula>MOD(ROW(),2)=0</formula>
    </cfRule>
  </conditionalFormatting>
  <conditionalFormatting sqref="B11:B19">
    <cfRule type="expression" dxfId="26" priority="16">
      <formula>MOD(ROW(),2)=0</formula>
    </cfRule>
  </conditionalFormatting>
  <conditionalFormatting sqref="B30:B44">
    <cfRule type="expression" dxfId="25" priority="15">
      <formula>MOD(ROW(),2)=0</formula>
    </cfRule>
  </conditionalFormatting>
  <conditionalFormatting sqref="C21:C26">
    <cfRule type="cellIs" dxfId="24" priority="14" operator="notEqual">
      <formula>0</formula>
    </cfRule>
  </conditionalFormatting>
  <conditionalFormatting sqref="C21:C26">
    <cfRule type="cellIs" dxfId="23" priority="13" operator="notEqual">
      <formula>0</formula>
    </cfRule>
  </conditionalFormatting>
  <conditionalFormatting sqref="D21:I22 D23:H25 I23:I26">
    <cfRule type="cellIs" dxfId="22" priority="11" operator="notEqual">
      <formula>0</formula>
    </cfRule>
  </conditionalFormatting>
  <conditionalFormatting sqref="D21:I22 D23:H25 I23:I26">
    <cfRule type="cellIs" dxfId="21" priority="10" operator="notEqual">
      <formula>0</formula>
    </cfRule>
  </conditionalFormatting>
  <conditionalFormatting sqref="C46:I47">
    <cfRule type="cellIs" dxfId="20" priority="9" operator="notEqual">
      <formula>0</formula>
    </cfRule>
  </conditionalFormatting>
  <conditionalFormatting sqref="C46:I47">
    <cfRule type="cellIs" dxfId="19" priority="8" operator="notEqual">
      <formula>0</formula>
    </cfRule>
  </conditionalFormatting>
  <conditionalFormatting sqref="D26:H26">
    <cfRule type="cellIs" dxfId="18" priority="7" operator="notEqual">
      <formula>0</formula>
    </cfRule>
  </conditionalFormatting>
  <conditionalFormatting sqref="D26:H26">
    <cfRule type="cellIs" dxfId="17" priority="6" operator="notEqual">
      <formula>0</formula>
    </cfRule>
  </conditionalFormatting>
  <conditionalFormatting sqref="I48:I51">
    <cfRule type="cellIs" dxfId="16" priority="5" operator="notEqual">
      <formula>0</formula>
    </cfRule>
  </conditionalFormatting>
  <conditionalFormatting sqref="I48:I51">
    <cfRule type="cellIs" dxfId="15" priority="4" operator="notEqual">
      <formula>0</formula>
    </cfRule>
  </conditionalFormatting>
  <conditionalFormatting sqref="K17:AD21">
    <cfRule type="cellIs" dxfId="14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Y15 M17 M15 Q17 Q15 U17 U15 Y17 AC17 AC15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AA86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54" bestFit="1" customWidth="1"/>
    <col min="3" max="3" width="10.5703125" bestFit="1" customWidth="1"/>
    <col min="4" max="4" width="10.28515625" bestFit="1" customWidth="1"/>
    <col min="5" max="6" width="11.28515625" bestFit="1" customWidth="1"/>
    <col min="7" max="7" width="9.85546875" customWidth="1"/>
    <col min="8" max="9" width="10.28515625" bestFit="1" customWidth="1"/>
    <col min="10" max="10" width="11.28515625" bestFit="1" customWidth="1"/>
    <col min="11" max="13" width="10.28515625" bestFit="1" customWidth="1"/>
    <col min="14" max="14" width="11.28515625" bestFit="1" customWidth="1"/>
    <col min="15" max="17" width="10.28515625" bestFit="1" customWidth="1"/>
    <col min="18" max="18" width="11.28515625" bestFit="1" customWidth="1"/>
    <col min="19" max="21" width="10.28515625" bestFit="1" customWidth="1"/>
    <col min="22" max="22" width="11.28515625" bestFit="1" customWidth="1"/>
    <col min="23" max="25" width="10.28515625" bestFit="1" customWidth="1"/>
    <col min="26" max="26" width="11.28515625" bestFit="1" customWidth="1"/>
    <col min="27" max="27" width="10.28515625" bestFit="1" customWidth="1"/>
  </cols>
  <sheetData>
    <row r="5" spans="2:27" x14ac:dyDescent="0.25">
      <c r="B5" s="407"/>
      <c r="C5" s="407"/>
      <c r="D5" s="407"/>
      <c r="E5" s="407"/>
      <c r="F5" s="407"/>
      <c r="G5" s="407"/>
      <c r="H5" s="407"/>
      <c r="I5" s="407"/>
    </row>
    <row r="6" spans="2:27" x14ac:dyDescent="0.25">
      <c r="B6" s="407"/>
      <c r="C6" s="407"/>
      <c r="D6" s="407"/>
      <c r="E6" s="407"/>
      <c r="F6" s="407"/>
      <c r="G6" s="407"/>
      <c r="H6" s="407"/>
      <c r="I6" s="407"/>
    </row>
    <row r="7" spans="2:27" x14ac:dyDescent="0.25">
      <c r="B7" s="407"/>
      <c r="C7" s="407"/>
      <c r="D7" s="407"/>
      <c r="E7" s="407"/>
      <c r="F7" s="407"/>
      <c r="G7" s="407"/>
      <c r="H7" s="407"/>
      <c r="I7" s="407"/>
    </row>
    <row r="8" spans="2:27" ht="18.75" x14ac:dyDescent="0.25">
      <c r="B8" s="178"/>
      <c r="C8" s="178"/>
      <c r="D8" s="178"/>
      <c r="E8" s="178"/>
      <c r="F8" s="178"/>
      <c r="G8" s="178"/>
      <c r="H8" s="178"/>
      <c r="I8" s="178"/>
    </row>
    <row r="9" spans="2:27" ht="18.75" x14ac:dyDescent="0.25">
      <c r="B9" s="178"/>
      <c r="C9" s="178"/>
      <c r="D9" s="178"/>
      <c r="E9" s="178"/>
      <c r="F9" s="178"/>
      <c r="G9" s="178"/>
      <c r="H9" s="178"/>
      <c r="I9" s="178"/>
    </row>
    <row r="10" spans="2:27" x14ac:dyDescent="0.25">
      <c r="B10" s="57" t="s">
        <v>362</v>
      </c>
      <c r="C10" s="2"/>
      <c r="D10" s="2"/>
      <c r="E10" s="2"/>
      <c r="F10" s="2"/>
      <c r="G10" s="2"/>
      <c r="H10" s="2"/>
      <c r="I10" s="2"/>
    </row>
    <row r="11" spans="2:27" x14ac:dyDescent="0.25">
      <c r="B11" s="404"/>
      <c r="C11" s="396" t="s">
        <v>143</v>
      </c>
      <c r="D11" s="396"/>
      <c r="E11" s="396" t="s">
        <v>144</v>
      </c>
      <c r="F11" s="396"/>
      <c r="G11" s="226"/>
      <c r="H11" s="406" t="s">
        <v>587</v>
      </c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</row>
    <row r="12" spans="2:27" x14ac:dyDescent="0.25">
      <c r="B12" s="404"/>
      <c r="C12" s="216" t="s">
        <v>97</v>
      </c>
      <c r="D12" s="216" t="s">
        <v>98</v>
      </c>
      <c r="E12" s="216" t="s">
        <v>145</v>
      </c>
      <c r="F12" s="216" t="s">
        <v>146</v>
      </c>
      <c r="G12" s="226"/>
      <c r="H12" s="83" t="s">
        <v>100</v>
      </c>
      <c r="I12" s="83" t="s">
        <v>101</v>
      </c>
      <c r="J12" s="83">
        <v>2022</v>
      </c>
      <c r="K12" s="83" t="s">
        <v>98</v>
      </c>
      <c r="L12" s="83" t="s">
        <v>102</v>
      </c>
      <c r="M12" s="83" t="s">
        <v>103</v>
      </c>
      <c r="N12" s="83">
        <v>2021</v>
      </c>
      <c r="O12" s="83" t="s">
        <v>104</v>
      </c>
      <c r="P12" s="83" t="s">
        <v>105</v>
      </c>
      <c r="Q12" s="83" t="s">
        <v>106</v>
      </c>
      <c r="R12" s="83">
        <v>2020</v>
      </c>
      <c r="S12" s="83" t="s">
        <v>107</v>
      </c>
      <c r="T12" s="83" t="s">
        <v>108</v>
      </c>
      <c r="U12" s="83" t="s">
        <v>109</v>
      </c>
      <c r="V12" s="83">
        <v>2019</v>
      </c>
      <c r="W12" s="83" t="s">
        <v>110</v>
      </c>
      <c r="X12" s="83" t="s">
        <v>111</v>
      </c>
      <c r="Y12" s="83" t="s">
        <v>112</v>
      </c>
      <c r="Z12" s="83">
        <v>2018</v>
      </c>
      <c r="AA12" s="216" t="s">
        <v>113</v>
      </c>
    </row>
    <row r="13" spans="2:27" x14ac:dyDescent="0.25">
      <c r="B13" s="283" t="s">
        <v>363</v>
      </c>
      <c r="C13" s="30">
        <v>9426629</v>
      </c>
      <c r="D13" s="30">
        <v>9223311</v>
      </c>
      <c r="E13" s="30">
        <v>26893083</v>
      </c>
      <c r="F13" s="30">
        <v>24709606</v>
      </c>
      <c r="G13" s="226"/>
      <c r="H13" s="30">
        <v>8819517</v>
      </c>
      <c r="I13" s="30">
        <v>8646937</v>
      </c>
      <c r="J13" s="30">
        <v>34462808</v>
      </c>
      <c r="K13" s="30">
        <v>9223311</v>
      </c>
      <c r="L13" s="30">
        <v>8213380</v>
      </c>
      <c r="M13" s="30">
        <v>7847448</v>
      </c>
      <c r="N13" s="30">
        <v>33646118</v>
      </c>
      <c r="O13" s="30">
        <v>9524667</v>
      </c>
      <c r="P13" s="30">
        <v>7353982</v>
      </c>
      <c r="Q13" s="30">
        <v>7110741</v>
      </c>
      <c r="R13" s="30">
        <v>25227625</v>
      </c>
      <c r="S13" s="30">
        <v>6421183</v>
      </c>
      <c r="T13" s="30">
        <v>5500117</v>
      </c>
      <c r="U13" s="30">
        <v>6041984</v>
      </c>
      <c r="V13" s="30">
        <v>25486973</v>
      </c>
      <c r="W13" s="30">
        <v>6070786</v>
      </c>
      <c r="X13" s="30">
        <v>7016793</v>
      </c>
      <c r="Y13" s="30">
        <v>5913178</v>
      </c>
      <c r="Z13" s="30">
        <v>22266217</v>
      </c>
      <c r="AA13" s="284">
        <v>6252282</v>
      </c>
    </row>
    <row r="14" spans="2:27" x14ac:dyDescent="0.25">
      <c r="B14" s="283"/>
      <c r="C14" s="28"/>
      <c r="D14" s="28"/>
      <c r="E14" s="28"/>
      <c r="F14" s="28"/>
      <c r="G14" s="226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5"/>
    </row>
    <row r="15" spans="2:27" x14ac:dyDescent="0.25">
      <c r="B15" s="283" t="s">
        <v>364</v>
      </c>
      <c r="C15" s="28"/>
      <c r="D15" s="28"/>
      <c r="E15" s="28"/>
      <c r="F15" s="28"/>
      <c r="G15" s="22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5"/>
    </row>
    <row r="16" spans="2:27" x14ac:dyDescent="0.25">
      <c r="B16" s="286" t="s">
        <v>365</v>
      </c>
      <c r="C16" s="28">
        <v>-5075117</v>
      </c>
      <c r="D16" s="28">
        <v>-5496572</v>
      </c>
      <c r="E16" s="28">
        <v>-14579853</v>
      </c>
      <c r="F16" s="28">
        <v>-14730461</v>
      </c>
      <c r="G16" s="226"/>
      <c r="H16" s="28">
        <v>-4745685</v>
      </c>
      <c r="I16" s="28">
        <v>-4759051</v>
      </c>
      <c r="J16" s="28">
        <v>-20020182</v>
      </c>
      <c r="K16" s="28">
        <v>-5496572</v>
      </c>
      <c r="L16" s="28">
        <v>-4698194</v>
      </c>
      <c r="M16" s="28">
        <v>-4535695</v>
      </c>
      <c r="N16" s="28">
        <v>-21449579</v>
      </c>
      <c r="O16" s="28">
        <v>-6515849</v>
      </c>
      <c r="P16" s="28">
        <v>-4491666</v>
      </c>
      <c r="Q16" s="28">
        <v>-4241951</v>
      </c>
      <c r="R16" s="28">
        <v>-14942389</v>
      </c>
      <c r="S16" s="28">
        <v>-3700828</v>
      </c>
      <c r="T16" s="28">
        <v>-3244057</v>
      </c>
      <c r="U16" s="28">
        <v>-3491432</v>
      </c>
      <c r="V16" s="28">
        <v>-14148180</v>
      </c>
      <c r="W16" s="28">
        <v>-3785464</v>
      </c>
      <c r="X16" s="28">
        <v>-3223574</v>
      </c>
      <c r="Y16" s="28">
        <v>-3322959</v>
      </c>
      <c r="Z16" s="28">
        <v>-13801693</v>
      </c>
      <c r="AA16" s="285">
        <v>-4167231</v>
      </c>
    </row>
    <row r="17" spans="2:27" x14ac:dyDescent="0.25">
      <c r="B17" s="286" t="s">
        <v>174</v>
      </c>
      <c r="C17" s="62">
        <v>-1193629</v>
      </c>
      <c r="D17" s="62">
        <v>-1135414</v>
      </c>
      <c r="E17" s="62">
        <v>-2861150</v>
      </c>
      <c r="F17" s="62">
        <v>-2397836</v>
      </c>
      <c r="G17" s="226"/>
      <c r="H17" s="62">
        <v>-964240</v>
      </c>
      <c r="I17" s="62">
        <v>-703281</v>
      </c>
      <c r="J17" s="62">
        <v>-3536442</v>
      </c>
      <c r="K17" s="62">
        <v>-1135414</v>
      </c>
      <c r="L17" s="62">
        <v>-771160</v>
      </c>
      <c r="M17" s="62">
        <v>-491262</v>
      </c>
      <c r="N17" s="62">
        <v>-2035648</v>
      </c>
      <c r="O17" s="62">
        <v>-552536</v>
      </c>
      <c r="P17" s="62">
        <v>-437186</v>
      </c>
      <c r="Q17" s="62">
        <v>-348375</v>
      </c>
      <c r="R17" s="62">
        <v>-1581475</v>
      </c>
      <c r="S17" s="62">
        <v>-438960</v>
      </c>
      <c r="T17" s="62">
        <v>-373405</v>
      </c>
      <c r="U17" s="62">
        <v>-310271</v>
      </c>
      <c r="V17" s="62">
        <v>-1199698</v>
      </c>
      <c r="W17" s="62">
        <v>-341503</v>
      </c>
      <c r="X17" s="62">
        <v>-266107</v>
      </c>
      <c r="Y17" s="62">
        <v>-199118</v>
      </c>
      <c r="Z17" s="62">
        <v>-897490</v>
      </c>
      <c r="AA17" s="287">
        <v>-208563</v>
      </c>
    </row>
    <row r="18" spans="2:27" x14ac:dyDescent="0.25">
      <c r="B18" s="286" t="s">
        <v>366</v>
      </c>
      <c r="C18" s="59">
        <v>-1114637</v>
      </c>
      <c r="D18" s="59">
        <v>-1027631</v>
      </c>
      <c r="E18" s="59">
        <v>-3304632</v>
      </c>
      <c r="F18" s="59">
        <v>-2935068</v>
      </c>
      <c r="G18" s="226"/>
      <c r="H18" s="59">
        <v>-1090219</v>
      </c>
      <c r="I18" s="59">
        <v>-1099776</v>
      </c>
      <c r="J18" s="59">
        <v>-4095391</v>
      </c>
      <c r="K18" s="59">
        <v>-945962</v>
      </c>
      <c r="L18" s="59">
        <v>-2388293</v>
      </c>
      <c r="M18" s="59">
        <v>-924250</v>
      </c>
      <c r="N18" s="59">
        <v>-3438643</v>
      </c>
      <c r="O18" s="59">
        <v>-788479</v>
      </c>
      <c r="P18" s="59">
        <v>-968335</v>
      </c>
      <c r="Q18" s="59">
        <v>-737591</v>
      </c>
      <c r="R18" s="59">
        <v>-3320888</v>
      </c>
      <c r="S18" s="59">
        <v>-777767</v>
      </c>
      <c r="T18" s="59">
        <v>-898888</v>
      </c>
      <c r="U18" s="59">
        <v>-725185</v>
      </c>
      <c r="V18" s="59">
        <v>-4250795</v>
      </c>
      <c r="W18" s="59">
        <v>-1766909</v>
      </c>
      <c r="X18" s="59">
        <v>-928365</v>
      </c>
      <c r="Y18" s="59">
        <v>-693019</v>
      </c>
      <c r="Z18" s="59">
        <v>-2978009</v>
      </c>
      <c r="AA18" s="288">
        <v>-746296</v>
      </c>
    </row>
    <row r="19" spans="2:27" x14ac:dyDescent="0.25">
      <c r="B19" s="283" t="s">
        <v>367</v>
      </c>
      <c r="C19" s="30">
        <v>-7383383</v>
      </c>
      <c r="D19" s="30">
        <v>-7659617</v>
      </c>
      <c r="E19" s="30">
        <v>-20745635</v>
      </c>
      <c r="F19" s="30">
        <v>-20063365</v>
      </c>
      <c r="G19" s="226"/>
      <c r="H19" s="30">
        <v>-6800144</v>
      </c>
      <c r="I19" s="30">
        <v>-6562108</v>
      </c>
      <c r="J19" s="30">
        <v>-27652015</v>
      </c>
      <c r="K19" s="30">
        <v>-7577948</v>
      </c>
      <c r="L19" s="30">
        <v>-7857647</v>
      </c>
      <c r="M19" s="30">
        <v>-5951207</v>
      </c>
      <c r="N19" s="30">
        <v>-26923870</v>
      </c>
      <c r="O19" s="30">
        <v>-7856864</v>
      </c>
      <c r="P19" s="30">
        <v>-5897187</v>
      </c>
      <c r="Q19" s="30">
        <v>-5327917</v>
      </c>
      <c r="R19" s="30">
        <v>-19844752</v>
      </c>
      <c r="S19" s="30">
        <v>-4917555</v>
      </c>
      <c r="T19" s="30">
        <v>-4516350</v>
      </c>
      <c r="U19" s="30">
        <v>-4526888</v>
      </c>
      <c r="V19" s="30">
        <v>-19598673</v>
      </c>
      <c r="W19" s="30">
        <v>-5893876</v>
      </c>
      <c r="X19" s="30">
        <v>-4418046</v>
      </c>
      <c r="Y19" s="30">
        <v>-4215096</v>
      </c>
      <c r="Z19" s="30">
        <v>-17677192</v>
      </c>
      <c r="AA19" s="284">
        <v>-5122090</v>
      </c>
    </row>
    <row r="20" spans="2:27" x14ac:dyDescent="0.25">
      <c r="B20" s="283"/>
      <c r="C20" s="93"/>
      <c r="D20" s="93"/>
      <c r="E20" s="93"/>
      <c r="F20" s="93"/>
      <c r="G20" s="226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289"/>
    </row>
    <row r="21" spans="2:27" x14ac:dyDescent="0.25">
      <c r="B21" s="283" t="s">
        <v>368</v>
      </c>
      <c r="C21" s="64">
        <v>2043246</v>
      </c>
      <c r="D21" s="64">
        <v>1563694</v>
      </c>
      <c r="E21" s="64">
        <v>6147448</v>
      </c>
      <c r="F21" s="64">
        <v>4646241</v>
      </c>
      <c r="G21" s="226"/>
      <c r="H21" s="64">
        <v>2019373</v>
      </c>
      <c r="I21" s="64">
        <v>2084829</v>
      </c>
      <c r="J21" s="64">
        <v>6810793</v>
      </c>
      <c r="K21" s="64">
        <v>1645363</v>
      </c>
      <c r="L21" s="64">
        <v>355733</v>
      </c>
      <c r="M21" s="64">
        <v>1896241</v>
      </c>
      <c r="N21" s="64">
        <v>6722248</v>
      </c>
      <c r="O21" s="64">
        <v>1667803</v>
      </c>
      <c r="P21" s="64">
        <v>1456795</v>
      </c>
      <c r="Q21" s="64">
        <v>1782824</v>
      </c>
      <c r="R21" s="64">
        <v>5382873</v>
      </c>
      <c r="S21" s="64">
        <v>1503628</v>
      </c>
      <c r="T21" s="64">
        <v>983767</v>
      </c>
      <c r="U21" s="64">
        <v>1515096</v>
      </c>
      <c r="V21" s="64">
        <v>5888300</v>
      </c>
      <c r="W21" s="64">
        <v>176910</v>
      </c>
      <c r="X21" s="64">
        <v>2598747</v>
      </c>
      <c r="Y21" s="64">
        <v>1698082</v>
      </c>
      <c r="Z21" s="64">
        <v>4589025</v>
      </c>
      <c r="AA21" s="290">
        <v>1130192</v>
      </c>
    </row>
    <row r="22" spans="2:27" x14ac:dyDescent="0.25">
      <c r="B22" s="44"/>
      <c r="C22" s="28"/>
      <c r="D22" s="28"/>
      <c r="E22" s="28"/>
      <c r="F22" s="28"/>
      <c r="G22" s="22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5"/>
    </row>
    <row r="23" spans="2:27" x14ac:dyDescent="0.25">
      <c r="B23" s="283" t="s">
        <v>369</v>
      </c>
      <c r="C23" s="62"/>
      <c r="D23" s="62"/>
      <c r="E23" s="62"/>
      <c r="F23" s="62"/>
      <c r="G23" s="226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287"/>
    </row>
    <row r="24" spans="2:27" x14ac:dyDescent="0.25">
      <c r="B24" s="44" t="s">
        <v>183</v>
      </c>
      <c r="C24" s="28">
        <v>-43160</v>
      </c>
      <c r="D24" s="28">
        <v>84852</v>
      </c>
      <c r="E24" s="28">
        <v>-72352</v>
      </c>
      <c r="F24" s="28">
        <v>-48606</v>
      </c>
      <c r="G24" s="226"/>
      <c r="H24" s="28">
        <v>-21266</v>
      </c>
      <c r="I24" s="28">
        <v>-7926</v>
      </c>
      <c r="J24" s="28">
        <v>-108731</v>
      </c>
      <c r="K24" s="28">
        <v>84852</v>
      </c>
      <c r="L24" s="28">
        <v>-90366</v>
      </c>
      <c r="M24" s="28">
        <v>-43092</v>
      </c>
      <c r="N24" s="28">
        <v>-143856</v>
      </c>
      <c r="O24" s="28">
        <v>-37295</v>
      </c>
      <c r="P24" s="28">
        <v>985</v>
      </c>
      <c r="Q24" s="28">
        <v>-43153</v>
      </c>
      <c r="R24" s="28">
        <v>-146705</v>
      </c>
      <c r="S24" s="28">
        <v>156829</v>
      </c>
      <c r="T24" s="28">
        <v>-115360</v>
      </c>
      <c r="U24" s="28">
        <v>-99740</v>
      </c>
      <c r="V24" s="28">
        <v>-237733</v>
      </c>
      <c r="W24" s="28">
        <v>-101383</v>
      </c>
      <c r="X24" s="28">
        <v>-47627</v>
      </c>
      <c r="Y24" s="28">
        <v>-79351</v>
      </c>
      <c r="Z24" s="28">
        <v>-264416</v>
      </c>
      <c r="AA24" s="285">
        <v>-60232</v>
      </c>
    </row>
    <row r="25" spans="2:27" x14ac:dyDescent="0.25">
      <c r="B25" s="44" t="s">
        <v>370</v>
      </c>
      <c r="C25" s="28">
        <v>-156809</v>
      </c>
      <c r="D25" s="28">
        <v>-140788</v>
      </c>
      <c r="E25" s="28">
        <v>-484652</v>
      </c>
      <c r="F25" s="28">
        <v>-499177</v>
      </c>
      <c r="G25" s="226"/>
      <c r="H25" s="28">
        <v>-169172</v>
      </c>
      <c r="I25" s="28">
        <v>-158671</v>
      </c>
      <c r="J25" s="28">
        <v>-789389</v>
      </c>
      <c r="K25" s="28">
        <v>-222457</v>
      </c>
      <c r="L25" s="28">
        <v>-202641</v>
      </c>
      <c r="M25" s="28">
        <v>-155748</v>
      </c>
      <c r="N25" s="28">
        <v>-576612</v>
      </c>
      <c r="O25" s="28">
        <v>-167452</v>
      </c>
      <c r="P25" s="28">
        <v>-53409</v>
      </c>
      <c r="Q25" s="28">
        <v>-205265</v>
      </c>
      <c r="R25" s="28">
        <v>-582457</v>
      </c>
      <c r="S25" s="28">
        <v>-141539</v>
      </c>
      <c r="T25" s="28">
        <v>-71110</v>
      </c>
      <c r="U25" s="28">
        <v>-191980</v>
      </c>
      <c r="V25" s="28">
        <v>-641810</v>
      </c>
      <c r="W25" s="28">
        <v>-157357</v>
      </c>
      <c r="X25" s="28">
        <v>-63328</v>
      </c>
      <c r="Y25" s="28">
        <v>-222710</v>
      </c>
      <c r="Z25" s="28">
        <v>-671923</v>
      </c>
      <c r="AA25" s="285">
        <v>-157063</v>
      </c>
    </row>
    <row r="26" spans="2:27" x14ac:dyDescent="0.25">
      <c r="B26" s="44" t="s">
        <v>371</v>
      </c>
      <c r="C26" s="93">
        <v>-219697</v>
      </c>
      <c r="D26" s="93">
        <v>-262258</v>
      </c>
      <c r="E26" s="93">
        <v>-754210</v>
      </c>
      <c r="F26" s="93">
        <v>-844703</v>
      </c>
      <c r="G26" s="226"/>
      <c r="H26" s="93">
        <v>-322545</v>
      </c>
      <c r="I26" s="93">
        <v>-211968</v>
      </c>
      <c r="J26" s="93">
        <v>-1124891</v>
      </c>
      <c r="K26" s="93">
        <v>-262258</v>
      </c>
      <c r="L26" s="93">
        <v>-333520</v>
      </c>
      <c r="M26" s="93">
        <v>-248925</v>
      </c>
      <c r="N26" s="93">
        <v>-592005</v>
      </c>
      <c r="O26" s="93">
        <v>-245906</v>
      </c>
      <c r="P26" s="93">
        <v>-209554</v>
      </c>
      <c r="Q26" s="93">
        <v>-160561</v>
      </c>
      <c r="R26" s="93">
        <v>-857957</v>
      </c>
      <c r="S26" s="93">
        <v>-250657</v>
      </c>
      <c r="T26" s="93">
        <v>-214320</v>
      </c>
      <c r="U26" s="93">
        <v>-199525</v>
      </c>
      <c r="V26" s="93">
        <v>-1997037</v>
      </c>
      <c r="W26" s="93">
        <v>-333759</v>
      </c>
      <c r="X26" s="93">
        <v>-960684</v>
      </c>
      <c r="Y26" s="93">
        <v>-232959</v>
      </c>
      <c r="Z26" s="93">
        <v>-806696</v>
      </c>
      <c r="AA26" s="289">
        <v>-182913</v>
      </c>
    </row>
    <row r="27" spans="2:27" x14ac:dyDescent="0.25">
      <c r="B27" s="44"/>
      <c r="C27" s="64">
        <v>-419666</v>
      </c>
      <c r="D27" s="64">
        <v>-318194</v>
      </c>
      <c r="E27" s="64">
        <v>-1311214</v>
      </c>
      <c r="F27" s="64">
        <v>-1392486</v>
      </c>
      <c r="G27" s="226"/>
      <c r="H27" s="64">
        <v>-512983</v>
      </c>
      <c r="I27" s="64">
        <v>-378565</v>
      </c>
      <c r="J27" s="64">
        <v>-2023011</v>
      </c>
      <c r="K27" s="64">
        <v>-399863</v>
      </c>
      <c r="L27" s="64">
        <v>-626527</v>
      </c>
      <c r="M27" s="64">
        <v>-447765</v>
      </c>
      <c r="N27" s="64">
        <v>-1312473</v>
      </c>
      <c r="O27" s="64">
        <v>-450653</v>
      </c>
      <c r="P27" s="64">
        <v>-261978</v>
      </c>
      <c r="Q27" s="64">
        <v>-408979</v>
      </c>
      <c r="R27" s="64">
        <v>-1587119</v>
      </c>
      <c r="S27" s="64">
        <v>-235367</v>
      </c>
      <c r="T27" s="64">
        <v>-400790</v>
      </c>
      <c r="U27" s="64">
        <v>-491245</v>
      </c>
      <c r="V27" s="64">
        <v>-2876580</v>
      </c>
      <c r="W27" s="64">
        <v>-592499</v>
      </c>
      <c r="X27" s="64">
        <v>-1071639</v>
      </c>
      <c r="Y27" s="64">
        <v>-535020</v>
      </c>
      <c r="Z27" s="64">
        <v>-1743035</v>
      </c>
      <c r="AA27" s="290">
        <v>-400208</v>
      </c>
    </row>
    <row r="28" spans="2:27" x14ac:dyDescent="0.25">
      <c r="B28" s="44"/>
      <c r="C28" s="28"/>
      <c r="D28" s="28"/>
      <c r="E28" s="28"/>
      <c r="F28" s="28"/>
      <c r="G28" s="22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5"/>
    </row>
    <row r="29" spans="2:27" x14ac:dyDescent="0.25">
      <c r="B29" s="44" t="s">
        <v>372</v>
      </c>
      <c r="C29" s="285" t="s">
        <v>72</v>
      </c>
      <c r="D29" s="287" t="s">
        <v>72</v>
      </c>
      <c r="E29" s="285" t="s">
        <v>72</v>
      </c>
      <c r="F29" s="285" t="s">
        <v>72</v>
      </c>
      <c r="G29" s="226"/>
      <c r="H29" s="62" t="s">
        <v>72</v>
      </c>
      <c r="I29" s="62" t="s">
        <v>72</v>
      </c>
      <c r="J29" s="62" t="s">
        <v>72</v>
      </c>
      <c r="K29" s="62" t="s">
        <v>72</v>
      </c>
      <c r="L29" s="62" t="s">
        <v>72</v>
      </c>
      <c r="M29" s="62" t="s">
        <v>72</v>
      </c>
      <c r="N29" s="287">
        <v>214955</v>
      </c>
      <c r="O29" s="62" t="s">
        <v>72</v>
      </c>
      <c r="P29" s="62">
        <v>211247</v>
      </c>
      <c r="Q29" s="62">
        <v>5816</v>
      </c>
      <c r="R29" s="62">
        <v>502108</v>
      </c>
      <c r="S29" s="62" t="s">
        <v>72</v>
      </c>
      <c r="T29" s="62">
        <v>479703</v>
      </c>
      <c r="U29" s="62" t="s">
        <v>72</v>
      </c>
      <c r="V29" s="62" t="s">
        <v>72</v>
      </c>
      <c r="W29" s="62" t="s">
        <v>72</v>
      </c>
      <c r="X29" s="62" t="s">
        <v>72</v>
      </c>
      <c r="Y29" s="62" t="s">
        <v>72</v>
      </c>
      <c r="Z29" s="62" t="s">
        <v>72</v>
      </c>
      <c r="AA29" s="62" t="s">
        <v>72</v>
      </c>
    </row>
    <row r="30" spans="2:27" ht="25.5" x14ac:dyDescent="0.25">
      <c r="B30" s="44" t="s">
        <v>373</v>
      </c>
      <c r="C30" s="285" t="s">
        <v>72</v>
      </c>
      <c r="D30" s="287" t="s">
        <v>72</v>
      </c>
      <c r="E30" s="285" t="s">
        <v>72</v>
      </c>
      <c r="F30" s="285" t="s">
        <v>72</v>
      </c>
      <c r="G30" s="226"/>
      <c r="H30" s="62" t="s">
        <v>72</v>
      </c>
      <c r="I30" s="62" t="s">
        <v>72</v>
      </c>
      <c r="J30" s="62" t="s">
        <v>72</v>
      </c>
      <c r="K30" s="62" t="s">
        <v>72</v>
      </c>
      <c r="L30" s="62" t="s">
        <v>72</v>
      </c>
      <c r="M30" s="62" t="s">
        <v>72</v>
      </c>
      <c r="N30" s="287">
        <v>1031809</v>
      </c>
      <c r="O30" s="62">
        <v>122208</v>
      </c>
      <c r="P30" s="62">
        <v>909601</v>
      </c>
      <c r="Q30" s="62" t="s">
        <v>72</v>
      </c>
      <c r="R30" s="62" t="s">
        <v>72</v>
      </c>
      <c r="S30" s="62" t="s">
        <v>72</v>
      </c>
      <c r="T30" s="62" t="s">
        <v>72</v>
      </c>
      <c r="U30" s="62" t="s">
        <v>72</v>
      </c>
      <c r="V30" s="62" t="s">
        <v>72</v>
      </c>
      <c r="W30" s="62" t="s">
        <v>72</v>
      </c>
      <c r="X30" s="62" t="s">
        <v>72</v>
      </c>
      <c r="Y30" s="62" t="s">
        <v>72</v>
      </c>
      <c r="Z30" s="62" t="s">
        <v>72</v>
      </c>
      <c r="AA30" s="62" t="s">
        <v>72</v>
      </c>
    </row>
    <row r="31" spans="2:27" x14ac:dyDescent="0.25">
      <c r="B31" s="44" t="s">
        <v>613</v>
      </c>
      <c r="C31" s="62"/>
      <c r="D31" s="287"/>
      <c r="E31" s="285"/>
      <c r="F31" s="285"/>
      <c r="G31" s="226"/>
      <c r="H31" s="62"/>
      <c r="I31" s="62"/>
      <c r="J31" s="62">
        <v>51512</v>
      </c>
      <c r="K31" s="62"/>
      <c r="L31" s="62"/>
      <c r="M31" s="62"/>
      <c r="N31" s="62">
        <v>108550</v>
      </c>
      <c r="O31" s="62"/>
      <c r="P31" s="62"/>
      <c r="Q31" s="62">
        <v>108550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2:27" x14ac:dyDescent="0.25">
      <c r="B32" s="44" t="s">
        <v>601</v>
      </c>
      <c r="C32" s="62" t="s">
        <v>72</v>
      </c>
      <c r="D32" s="287">
        <v>8641</v>
      </c>
      <c r="E32" s="285" t="s">
        <v>72</v>
      </c>
      <c r="F32" s="285">
        <v>8641</v>
      </c>
      <c r="G32" s="226"/>
      <c r="H32" s="62" t="s">
        <v>72</v>
      </c>
      <c r="I32" s="62" t="s">
        <v>72</v>
      </c>
      <c r="J32" s="62">
        <v>5340</v>
      </c>
      <c r="K32" s="62" t="s">
        <v>72</v>
      </c>
      <c r="L32" s="62" t="s">
        <v>72</v>
      </c>
      <c r="M32" s="62" t="s">
        <v>72</v>
      </c>
      <c r="N32" s="62">
        <v>4006</v>
      </c>
      <c r="O32" s="62" t="s">
        <v>72</v>
      </c>
      <c r="P32" s="62" t="s">
        <v>72</v>
      </c>
      <c r="Q32" s="62" t="s">
        <v>72</v>
      </c>
      <c r="R32" s="62" t="s">
        <v>72</v>
      </c>
      <c r="S32" s="62" t="s">
        <v>72</v>
      </c>
      <c r="T32" s="62" t="s">
        <v>72</v>
      </c>
      <c r="U32" s="62" t="s">
        <v>72</v>
      </c>
      <c r="V32" s="62" t="s">
        <v>72</v>
      </c>
      <c r="W32" s="62" t="s">
        <v>72</v>
      </c>
      <c r="X32" s="62" t="s">
        <v>72</v>
      </c>
      <c r="Y32" s="62" t="s">
        <v>72</v>
      </c>
      <c r="Z32" s="62" t="s">
        <v>72</v>
      </c>
      <c r="AA32" s="62" t="s">
        <v>72</v>
      </c>
    </row>
    <row r="33" spans="2:27" x14ac:dyDescent="0.25">
      <c r="B33" s="44" t="s">
        <v>614</v>
      </c>
      <c r="C33" s="62">
        <v>0</v>
      </c>
      <c r="D33" s="62">
        <v>0</v>
      </c>
      <c r="E33" s="62">
        <v>0</v>
      </c>
      <c r="F33" s="62">
        <v>0</v>
      </c>
      <c r="G33" s="226"/>
      <c r="H33" s="62">
        <v>0</v>
      </c>
      <c r="I33" s="62">
        <v>0</v>
      </c>
      <c r="J33" s="62">
        <v>0</v>
      </c>
      <c r="K33" s="62">
        <v>8641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51736</v>
      </c>
      <c r="S33" s="62"/>
      <c r="T33" s="62"/>
      <c r="U33" s="62">
        <v>51736</v>
      </c>
      <c r="V33" s="62"/>
      <c r="W33" s="62">
        <v>0</v>
      </c>
      <c r="X33" s="62">
        <v>0</v>
      </c>
      <c r="Y33" s="62">
        <v>0</v>
      </c>
      <c r="Z33" s="62">
        <v>0</v>
      </c>
      <c r="AA33" s="62">
        <v>0</v>
      </c>
    </row>
    <row r="34" spans="2:27" x14ac:dyDescent="0.25">
      <c r="B34" s="44" t="s">
        <v>407</v>
      </c>
      <c r="C34" s="62">
        <v>0</v>
      </c>
      <c r="D34" s="62">
        <v>0</v>
      </c>
      <c r="E34" s="62">
        <v>0</v>
      </c>
      <c r="F34" s="62">
        <v>0</v>
      </c>
      <c r="G34" s="226"/>
      <c r="H34" s="62">
        <v>0</v>
      </c>
      <c r="I34" s="62">
        <v>0</v>
      </c>
      <c r="J34" s="62">
        <v>0</v>
      </c>
      <c r="K34" s="62"/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/>
      <c r="S34" s="62">
        <v>-136244</v>
      </c>
      <c r="T34" s="62">
        <v>475137</v>
      </c>
      <c r="U34" s="62">
        <v>-609160</v>
      </c>
      <c r="V34" s="62"/>
      <c r="W34" s="62">
        <v>0</v>
      </c>
      <c r="X34" s="62">
        <v>0</v>
      </c>
      <c r="Y34" s="62">
        <v>0</v>
      </c>
      <c r="Z34" s="62">
        <v>0</v>
      </c>
      <c r="AA34" s="62">
        <v>0</v>
      </c>
    </row>
    <row r="35" spans="2:27" ht="25.5" x14ac:dyDescent="0.25">
      <c r="B35" s="44" t="s">
        <v>615</v>
      </c>
      <c r="C35" s="62">
        <v>0</v>
      </c>
      <c r="D35" s="62">
        <v>0</v>
      </c>
      <c r="E35" s="62">
        <v>0</v>
      </c>
      <c r="F35" s="62">
        <v>0</v>
      </c>
      <c r="G35" s="226"/>
      <c r="H35" s="62">
        <v>0</v>
      </c>
      <c r="I35" s="62">
        <v>0</v>
      </c>
      <c r="J35" s="62">
        <v>0</v>
      </c>
      <c r="K35" s="62"/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72738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</row>
    <row r="36" spans="2:27" ht="25.5" x14ac:dyDescent="0.25">
      <c r="B36" s="44" t="s">
        <v>410</v>
      </c>
      <c r="C36" s="62">
        <v>0</v>
      </c>
      <c r="D36" s="62">
        <v>0</v>
      </c>
      <c r="E36" s="62">
        <v>0</v>
      </c>
      <c r="F36" s="62">
        <v>0</v>
      </c>
      <c r="G36" s="226"/>
      <c r="H36" s="62">
        <v>0</v>
      </c>
      <c r="I36" s="62">
        <v>0</v>
      </c>
      <c r="J36" s="62">
        <v>0</v>
      </c>
      <c r="K36" s="62"/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/>
      <c r="W36" s="62">
        <v>0</v>
      </c>
      <c r="X36" s="62">
        <v>0</v>
      </c>
      <c r="Y36" s="62">
        <v>0</v>
      </c>
      <c r="Z36" s="62">
        <v>-119117</v>
      </c>
      <c r="AA36" s="62">
        <v>0</v>
      </c>
    </row>
    <row r="37" spans="2:27" x14ac:dyDescent="0.25">
      <c r="B37" s="44" t="s">
        <v>411</v>
      </c>
      <c r="C37" s="62">
        <v>0</v>
      </c>
      <c r="D37" s="62">
        <v>0</v>
      </c>
      <c r="E37" s="62">
        <v>0</v>
      </c>
      <c r="F37" s="62">
        <v>0</v>
      </c>
      <c r="G37" s="226"/>
      <c r="H37" s="62">
        <v>0</v>
      </c>
      <c r="I37" s="62">
        <v>0</v>
      </c>
      <c r="J37" s="62">
        <v>0</v>
      </c>
      <c r="K37" s="62"/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/>
      <c r="W37" s="62">
        <v>0</v>
      </c>
      <c r="X37" s="62">
        <v>0</v>
      </c>
      <c r="Y37" s="62">
        <v>0</v>
      </c>
      <c r="Z37" s="62">
        <v>-127427</v>
      </c>
      <c r="AA37" s="62">
        <v>0</v>
      </c>
    </row>
    <row r="38" spans="2:27" x14ac:dyDescent="0.25">
      <c r="B38" s="44" t="s">
        <v>375</v>
      </c>
      <c r="C38" s="93">
        <v>70916</v>
      </c>
      <c r="D38" s="93">
        <v>247544</v>
      </c>
      <c r="E38" s="93">
        <v>293238</v>
      </c>
      <c r="F38" s="93">
        <v>768440</v>
      </c>
      <c r="G38" s="226"/>
      <c r="H38" s="93">
        <v>69281</v>
      </c>
      <c r="I38" s="93">
        <v>153041</v>
      </c>
      <c r="J38" s="93">
        <v>842543</v>
      </c>
      <c r="K38" s="93">
        <v>247544</v>
      </c>
      <c r="L38" s="93">
        <v>336468</v>
      </c>
      <c r="M38" s="93">
        <v>184428</v>
      </c>
      <c r="N38" s="93">
        <v>182076</v>
      </c>
      <c r="O38" s="93">
        <v>287319</v>
      </c>
      <c r="P38" s="93">
        <v>32792</v>
      </c>
      <c r="Q38" s="93">
        <v>118687</v>
      </c>
      <c r="R38" s="93">
        <v>356698</v>
      </c>
      <c r="S38" s="93">
        <v>97822</v>
      </c>
      <c r="T38" s="93">
        <v>82534</v>
      </c>
      <c r="U38" s="93">
        <v>81942</v>
      </c>
      <c r="V38" s="93">
        <v>125351</v>
      </c>
      <c r="W38" s="93">
        <v>57780</v>
      </c>
      <c r="X38" s="93">
        <v>36274</v>
      </c>
      <c r="Y38" s="93">
        <v>67226</v>
      </c>
      <c r="Z38" s="93">
        <v>-103549</v>
      </c>
      <c r="AA38" s="289">
        <v>-49753</v>
      </c>
    </row>
    <row r="39" spans="2:27" ht="25.5" x14ac:dyDescent="0.25">
      <c r="B39" s="283" t="s">
        <v>376</v>
      </c>
      <c r="C39" s="61">
        <v>1694496</v>
      </c>
      <c r="D39" s="61">
        <v>1501685</v>
      </c>
      <c r="E39" s="61">
        <v>5129472</v>
      </c>
      <c r="F39" s="61">
        <v>4030836</v>
      </c>
      <c r="G39" s="226"/>
      <c r="H39" s="61">
        <v>1575671</v>
      </c>
      <c r="I39" s="61">
        <v>1859305</v>
      </c>
      <c r="J39" s="61">
        <v>5687177</v>
      </c>
      <c r="K39" s="61">
        <v>1501685</v>
      </c>
      <c r="L39" s="61">
        <v>65674</v>
      </c>
      <c r="M39" s="61">
        <v>1632904</v>
      </c>
      <c r="N39" s="61">
        <v>6951171</v>
      </c>
      <c r="O39" s="61">
        <v>1626677</v>
      </c>
      <c r="P39" s="61">
        <v>2348457</v>
      </c>
      <c r="Q39" s="61">
        <v>1606898</v>
      </c>
      <c r="R39" s="61">
        <v>4706296</v>
      </c>
      <c r="S39" s="61">
        <v>1229839</v>
      </c>
      <c r="T39" s="61">
        <v>1620351</v>
      </c>
      <c r="U39" s="61">
        <v>548369</v>
      </c>
      <c r="V39" s="61">
        <v>3209809</v>
      </c>
      <c r="W39" s="61">
        <v>-357809</v>
      </c>
      <c r="X39" s="61">
        <v>1563382</v>
      </c>
      <c r="Y39" s="61">
        <v>1230288</v>
      </c>
      <c r="Z39" s="61">
        <v>2495897</v>
      </c>
      <c r="AA39" s="291">
        <v>680231</v>
      </c>
    </row>
    <row r="40" spans="2:27" x14ac:dyDescent="0.25">
      <c r="B40" s="44"/>
      <c r="C40" s="28"/>
      <c r="D40" s="28"/>
      <c r="E40" s="28"/>
      <c r="F40" s="28"/>
      <c r="G40" s="22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5"/>
    </row>
    <row r="41" spans="2:27" x14ac:dyDescent="0.25">
      <c r="B41" s="44" t="s">
        <v>377</v>
      </c>
      <c r="C41" s="62">
        <v>345678</v>
      </c>
      <c r="D41" s="62">
        <v>411748</v>
      </c>
      <c r="E41" s="62">
        <v>903728</v>
      </c>
      <c r="F41" s="62">
        <v>1020269</v>
      </c>
      <c r="G41" s="226"/>
      <c r="H41" s="62">
        <v>512131</v>
      </c>
      <c r="I41" s="62">
        <v>329784</v>
      </c>
      <c r="J41" s="62">
        <v>1499794</v>
      </c>
      <c r="K41" s="62">
        <v>411748</v>
      </c>
      <c r="L41" s="62">
        <v>362931</v>
      </c>
      <c r="M41" s="62">
        <v>1109025</v>
      </c>
      <c r="N41" s="62">
        <v>843306</v>
      </c>
      <c r="O41" s="62">
        <v>278827</v>
      </c>
      <c r="P41" s="62">
        <v>1288425</v>
      </c>
      <c r="Q41" s="62">
        <v>154415</v>
      </c>
      <c r="R41" s="62">
        <v>2445405</v>
      </c>
      <c r="S41" s="62">
        <v>165368</v>
      </c>
      <c r="T41" s="62">
        <v>670078</v>
      </c>
      <c r="U41" s="62">
        <v>1482735</v>
      </c>
      <c r="V41" s="62">
        <v>3206850</v>
      </c>
      <c r="W41" s="62">
        <v>618975</v>
      </c>
      <c r="X41" s="62">
        <v>2272470</v>
      </c>
      <c r="Y41" s="62">
        <v>350518</v>
      </c>
      <c r="Z41" s="62">
        <v>1705679</v>
      </c>
      <c r="AA41" s="287">
        <v>362795</v>
      </c>
    </row>
    <row r="42" spans="2:27" x14ac:dyDescent="0.25">
      <c r="B42" s="44" t="s">
        <v>378</v>
      </c>
      <c r="C42" s="59">
        <v>-560530</v>
      </c>
      <c r="D42" s="59">
        <v>-521209</v>
      </c>
      <c r="E42" s="59">
        <v>-1184684</v>
      </c>
      <c r="F42" s="59">
        <v>-2517089</v>
      </c>
      <c r="G42" s="226"/>
      <c r="H42" s="59">
        <v>-472321</v>
      </c>
      <c r="I42" s="59">
        <v>-435698</v>
      </c>
      <c r="J42" s="59">
        <v>-3066415</v>
      </c>
      <c r="K42" s="59">
        <v>-521209</v>
      </c>
      <c r="L42" s="59">
        <v>-1233880</v>
      </c>
      <c r="M42" s="59">
        <v>-794862</v>
      </c>
      <c r="N42" s="59">
        <v>-3096299</v>
      </c>
      <c r="O42" s="59">
        <v>-1434317</v>
      </c>
      <c r="P42" s="59">
        <v>-809897</v>
      </c>
      <c r="Q42" s="59">
        <v>-1419635</v>
      </c>
      <c r="R42" s="59">
        <v>-3350864</v>
      </c>
      <c r="S42" s="59">
        <v>-661987</v>
      </c>
      <c r="T42" s="59">
        <v>-705395</v>
      </c>
      <c r="U42" s="59">
        <v>-2209481</v>
      </c>
      <c r="V42" s="59">
        <v>-1846573</v>
      </c>
      <c r="W42" s="59">
        <v>-852766</v>
      </c>
      <c r="X42" s="59">
        <v>-363883</v>
      </c>
      <c r="Y42" s="59">
        <v>-452078</v>
      </c>
      <c r="Z42" s="59">
        <v>-2224161</v>
      </c>
      <c r="AA42" s="288">
        <v>-695493</v>
      </c>
    </row>
    <row r="43" spans="2:27" x14ac:dyDescent="0.25">
      <c r="B43" s="283" t="s">
        <v>379</v>
      </c>
      <c r="C43" s="61">
        <v>-214852</v>
      </c>
      <c r="D43" s="61">
        <v>-109461</v>
      </c>
      <c r="E43" s="61">
        <v>-280956</v>
      </c>
      <c r="F43" s="61">
        <v>-1496820</v>
      </c>
      <c r="G43" s="226"/>
      <c r="H43" s="61">
        <v>39810</v>
      </c>
      <c r="I43" s="61">
        <v>-105914</v>
      </c>
      <c r="J43" s="61">
        <v>-1566621</v>
      </c>
      <c r="K43" s="61">
        <v>-109461</v>
      </c>
      <c r="L43" s="61">
        <v>-870949</v>
      </c>
      <c r="M43" s="61">
        <v>314163</v>
      </c>
      <c r="N43" s="61">
        <v>-2252993</v>
      </c>
      <c r="O43" s="61">
        <v>-1155490</v>
      </c>
      <c r="P43" s="61">
        <v>478528</v>
      </c>
      <c r="Q43" s="61">
        <v>-1265220</v>
      </c>
      <c r="R43" s="61">
        <v>-905459</v>
      </c>
      <c r="S43" s="61">
        <v>-496619</v>
      </c>
      <c r="T43" s="61">
        <v>-35317</v>
      </c>
      <c r="U43" s="61">
        <v>-726746</v>
      </c>
      <c r="V43" s="61">
        <v>1360277</v>
      </c>
      <c r="W43" s="61">
        <v>-233791</v>
      </c>
      <c r="X43" s="61">
        <v>1908587</v>
      </c>
      <c r="Y43" s="61">
        <v>-101560</v>
      </c>
      <c r="Z43" s="61">
        <v>-518482</v>
      </c>
      <c r="AA43" s="291">
        <v>-332698</v>
      </c>
    </row>
    <row r="44" spans="2:27" x14ac:dyDescent="0.25">
      <c r="B44" s="44"/>
      <c r="C44" s="136"/>
      <c r="D44" s="136"/>
      <c r="E44" s="136"/>
      <c r="F44" s="136"/>
      <c r="G44" s="22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292"/>
    </row>
    <row r="45" spans="2:27" ht="25.5" x14ac:dyDescent="0.25">
      <c r="B45" s="283" t="s">
        <v>380</v>
      </c>
      <c r="C45" s="61">
        <v>1479644</v>
      </c>
      <c r="D45" s="61">
        <v>1392224</v>
      </c>
      <c r="E45" s="61">
        <v>4848516</v>
      </c>
      <c r="F45" s="61">
        <v>2534016</v>
      </c>
      <c r="G45" s="226"/>
      <c r="H45" s="61">
        <v>1615481</v>
      </c>
      <c r="I45" s="61">
        <v>1753391</v>
      </c>
      <c r="J45" s="61">
        <v>4120556</v>
      </c>
      <c r="K45" s="61">
        <v>1392224</v>
      </c>
      <c r="L45" s="61">
        <v>-805275</v>
      </c>
      <c r="M45" s="61">
        <v>1947067</v>
      </c>
      <c r="N45" s="61">
        <v>4698178</v>
      </c>
      <c r="O45" s="61">
        <v>471187</v>
      </c>
      <c r="P45" s="61">
        <v>2826985</v>
      </c>
      <c r="Q45" s="61">
        <v>341678</v>
      </c>
      <c r="R45" s="61">
        <v>3800837</v>
      </c>
      <c r="S45" s="61">
        <v>733220</v>
      </c>
      <c r="T45" s="61">
        <v>1585034</v>
      </c>
      <c r="U45" s="61">
        <v>-178377</v>
      </c>
      <c r="V45" s="61">
        <v>4570086</v>
      </c>
      <c r="W45" s="61">
        <v>-591600</v>
      </c>
      <c r="X45" s="61">
        <v>3471969</v>
      </c>
      <c r="Y45" s="61">
        <v>1128728</v>
      </c>
      <c r="Z45" s="61">
        <v>1977415</v>
      </c>
      <c r="AA45" s="291">
        <v>347533</v>
      </c>
    </row>
    <row r="46" spans="2:27" x14ac:dyDescent="0.25">
      <c r="B46" s="44"/>
      <c r="C46" s="28"/>
      <c r="D46" s="28"/>
      <c r="E46" s="28"/>
      <c r="F46" s="28"/>
      <c r="G46" s="22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5"/>
    </row>
    <row r="47" spans="2:27" x14ac:dyDescent="0.25">
      <c r="B47" s="44" t="s">
        <v>381</v>
      </c>
      <c r="C47" s="62">
        <v>-181282</v>
      </c>
      <c r="D47" s="62">
        <v>-284047</v>
      </c>
      <c r="E47" s="62">
        <v>-744313</v>
      </c>
      <c r="F47" s="62">
        <v>-654736</v>
      </c>
      <c r="G47" s="226"/>
      <c r="H47" s="62">
        <v>-163698</v>
      </c>
      <c r="I47" s="62">
        <v>-399333</v>
      </c>
      <c r="J47" s="62">
        <v>-950490</v>
      </c>
      <c r="K47" s="62">
        <v>-284047</v>
      </c>
      <c r="L47" s="62">
        <v>203225</v>
      </c>
      <c r="M47" s="62">
        <v>-573914</v>
      </c>
      <c r="N47" s="62">
        <v>-1156082</v>
      </c>
      <c r="O47" s="62">
        <v>-71213</v>
      </c>
      <c r="P47" s="62">
        <v>-601560</v>
      </c>
      <c r="Q47" s="62">
        <v>-263706</v>
      </c>
      <c r="R47" s="62">
        <v>-683681</v>
      </c>
      <c r="S47" s="62">
        <v>-172776</v>
      </c>
      <c r="T47" s="62">
        <v>-198803</v>
      </c>
      <c r="U47" s="62">
        <v>-195516</v>
      </c>
      <c r="V47" s="62">
        <v>-1454341</v>
      </c>
      <c r="W47" s="62">
        <v>-30508</v>
      </c>
      <c r="X47" s="62">
        <v>-973424</v>
      </c>
      <c r="Y47" s="62">
        <v>-304722</v>
      </c>
      <c r="Z47" s="62">
        <v>-583273</v>
      </c>
      <c r="AA47" s="287">
        <v>-182812</v>
      </c>
    </row>
    <row r="48" spans="2:27" x14ac:dyDescent="0.25">
      <c r="B48" s="44" t="s">
        <v>382</v>
      </c>
      <c r="C48" s="28">
        <v>-61055</v>
      </c>
      <c r="D48" s="28">
        <v>74176</v>
      </c>
      <c r="E48" s="28">
        <v>-223308</v>
      </c>
      <c r="F48" s="28">
        <v>808520</v>
      </c>
      <c r="G48" s="226"/>
      <c r="H48" s="28">
        <v>-206401</v>
      </c>
      <c r="I48" s="28">
        <v>44148</v>
      </c>
      <c r="J48" s="28">
        <v>924301</v>
      </c>
      <c r="K48" s="28">
        <v>74176</v>
      </c>
      <c r="L48" s="28">
        <v>651926</v>
      </c>
      <c r="M48" s="28">
        <v>82418</v>
      </c>
      <c r="N48" s="28">
        <v>210773</v>
      </c>
      <c r="O48" s="28">
        <v>21503</v>
      </c>
      <c r="P48" s="28">
        <v>-278786</v>
      </c>
      <c r="Q48" s="28">
        <v>344379</v>
      </c>
      <c r="R48" s="28">
        <v>-252035</v>
      </c>
      <c r="S48" s="28">
        <v>18855</v>
      </c>
      <c r="T48" s="28">
        <v>-304581</v>
      </c>
      <c r="U48" s="28">
        <v>305760</v>
      </c>
      <c r="V48" s="28">
        <v>-145459</v>
      </c>
      <c r="W48" s="28">
        <v>116207</v>
      </c>
      <c r="X48" s="28">
        <v>-383559</v>
      </c>
      <c r="Y48" s="28">
        <v>-26767</v>
      </c>
      <c r="Z48" s="28">
        <v>-15851</v>
      </c>
      <c r="AA48" s="285">
        <v>65543</v>
      </c>
    </row>
    <row r="49" spans="2:27" ht="25.5" x14ac:dyDescent="0.25">
      <c r="B49" s="283" t="s">
        <v>383</v>
      </c>
      <c r="C49" s="211">
        <f>SUM(C45:C48)</f>
        <v>1237307</v>
      </c>
      <c r="D49" s="211">
        <f t="shared" ref="D49:F49" si="0">SUM(D45:D48)</f>
        <v>1182353</v>
      </c>
      <c r="E49" s="211">
        <f t="shared" si="0"/>
        <v>3880895</v>
      </c>
      <c r="F49" s="211">
        <f t="shared" si="0"/>
        <v>2687800</v>
      </c>
      <c r="G49" s="226"/>
      <c r="H49" s="211">
        <v>1245382</v>
      </c>
      <c r="I49" s="211">
        <v>1398206</v>
      </c>
      <c r="J49" s="211">
        <v>4094367</v>
      </c>
      <c r="K49" s="211">
        <v>1182353</v>
      </c>
      <c r="L49" s="211">
        <v>49876</v>
      </c>
      <c r="M49" s="211">
        <v>1455571</v>
      </c>
      <c r="N49" s="211">
        <v>3752869</v>
      </c>
      <c r="O49" s="211">
        <v>421477</v>
      </c>
      <c r="P49" s="211">
        <v>1946639</v>
      </c>
      <c r="Q49" s="211">
        <v>422351</v>
      </c>
      <c r="R49" s="211">
        <v>2865121</v>
      </c>
      <c r="S49" s="211">
        <v>579299</v>
      </c>
      <c r="T49" s="211">
        <v>1081650</v>
      </c>
      <c r="U49" s="211">
        <v>-68133</v>
      </c>
      <c r="V49" s="211">
        <v>2970286</v>
      </c>
      <c r="W49" s="211">
        <v>-505901</v>
      </c>
      <c r="X49" s="211">
        <v>2114986</v>
      </c>
      <c r="Y49" s="211">
        <v>797239</v>
      </c>
      <c r="Z49" s="211">
        <v>1378291</v>
      </c>
      <c r="AA49" s="293">
        <v>230264</v>
      </c>
    </row>
    <row r="50" spans="2:27" x14ac:dyDescent="0.25">
      <c r="B50" s="283"/>
      <c r="C50" s="30"/>
      <c r="D50" s="30"/>
      <c r="E50" s="30"/>
      <c r="F50" s="30"/>
      <c r="G50" s="226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4"/>
    </row>
    <row r="51" spans="2:27" x14ac:dyDescent="0.25">
      <c r="B51" s="283" t="s">
        <v>384</v>
      </c>
      <c r="C51" s="30"/>
      <c r="D51" s="30"/>
      <c r="E51" s="30"/>
      <c r="F51" s="30"/>
      <c r="G51" s="226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84"/>
    </row>
    <row r="52" spans="2:27" ht="25.5" x14ac:dyDescent="0.25">
      <c r="B52" s="283" t="s">
        <v>385</v>
      </c>
      <c r="C52" s="212" t="s">
        <v>72</v>
      </c>
      <c r="D52" s="212" t="s">
        <v>72</v>
      </c>
      <c r="E52" s="212" t="s">
        <v>72</v>
      </c>
      <c r="F52" s="212" t="s">
        <v>72</v>
      </c>
      <c r="G52" s="226"/>
      <c r="H52" s="212" t="s">
        <v>72</v>
      </c>
      <c r="I52" s="212" t="s">
        <v>72</v>
      </c>
      <c r="J52" s="212" t="s">
        <v>72</v>
      </c>
      <c r="K52" s="212" t="s">
        <v>72</v>
      </c>
      <c r="L52" s="212" t="s">
        <v>72</v>
      </c>
      <c r="M52" s="212" t="s">
        <v>72</v>
      </c>
      <c r="N52" s="212" t="s">
        <v>72</v>
      </c>
      <c r="O52" s="212" t="s">
        <v>72</v>
      </c>
      <c r="P52" s="212" t="s">
        <v>72</v>
      </c>
      <c r="Q52" s="212" t="s">
        <v>72</v>
      </c>
      <c r="R52" s="212" t="s">
        <v>72</v>
      </c>
      <c r="S52" s="212" t="s">
        <v>72</v>
      </c>
      <c r="T52" s="212" t="s">
        <v>72</v>
      </c>
      <c r="U52" s="212" t="s">
        <v>72</v>
      </c>
      <c r="V52" s="212">
        <v>224067</v>
      </c>
      <c r="W52" s="212">
        <v>224067</v>
      </c>
      <c r="X52" s="212" t="s">
        <v>72</v>
      </c>
      <c r="Y52" s="212" t="s">
        <v>72</v>
      </c>
      <c r="Z52" s="212">
        <v>363422</v>
      </c>
      <c r="AA52" s="213">
        <v>14276</v>
      </c>
    </row>
    <row r="53" spans="2:27" x14ac:dyDescent="0.25">
      <c r="B53" s="283" t="s">
        <v>386</v>
      </c>
      <c r="C53" s="61">
        <v>1237307</v>
      </c>
      <c r="D53" s="61">
        <v>1182353</v>
      </c>
      <c r="E53" s="61">
        <v>3880895</v>
      </c>
      <c r="F53" s="61">
        <v>2687800</v>
      </c>
      <c r="G53" s="226"/>
      <c r="H53" s="61">
        <v>1245382</v>
      </c>
      <c r="I53" s="61">
        <v>1398206</v>
      </c>
      <c r="J53" s="61">
        <v>4094367</v>
      </c>
      <c r="K53" s="61">
        <v>1182353</v>
      </c>
      <c r="L53" s="61">
        <v>49876</v>
      </c>
      <c r="M53" s="61">
        <v>1455571</v>
      </c>
      <c r="N53" s="61">
        <v>3752869</v>
      </c>
      <c r="O53" s="61">
        <v>421477</v>
      </c>
      <c r="P53" s="61">
        <v>1946639</v>
      </c>
      <c r="Q53" s="61">
        <v>422351</v>
      </c>
      <c r="R53" s="61">
        <v>2865121</v>
      </c>
      <c r="S53" s="61">
        <v>579299</v>
      </c>
      <c r="T53" s="61">
        <v>1081650</v>
      </c>
      <c r="U53" s="61">
        <v>-68133</v>
      </c>
      <c r="V53" s="61">
        <v>3194353</v>
      </c>
      <c r="W53" s="61">
        <v>-281834</v>
      </c>
      <c r="X53" s="61">
        <v>2114986</v>
      </c>
      <c r="Y53" s="61">
        <v>797239</v>
      </c>
      <c r="Z53" s="61">
        <v>1741713</v>
      </c>
      <c r="AA53" s="291">
        <v>244540</v>
      </c>
    </row>
    <row r="54" spans="2:27" x14ac:dyDescent="0.25">
      <c r="B54" s="283"/>
      <c r="C54" s="63"/>
      <c r="D54" s="63"/>
      <c r="E54" s="63"/>
      <c r="F54" s="63"/>
      <c r="G54" s="226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294"/>
    </row>
    <row r="55" spans="2:27" x14ac:dyDescent="0.25">
      <c r="B55" s="283" t="s">
        <v>387</v>
      </c>
      <c r="C55" s="62"/>
      <c r="D55" s="62"/>
      <c r="E55" s="62"/>
      <c r="F55" s="62"/>
      <c r="G55" s="226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287"/>
    </row>
    <row r="56" spans="2:27" x14ac:dyDescent="0.25">
      <c r="B56" s="283" t="s">
        <v>388</v>
      </c>
      <c r="C56" s="62"/>
      <c r="D56" s="62"/>
      <c r="E56" s="62"/>
      <c r="F56" s="62"/>
      <c r="G56" s="226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287"/>
    </row>
    <row r="57" spans="2:27" ht="25.5" x14ac:dyDescent="0.25">
      <c r="B57" s="44" t="s">
        <v>383</v>
      </c>
      <c r="C57" s="62">
        <v>1236708</v>
      </c>
      <c r="D57" s="62">
        <v>1181868</v>
      </c>
      <c r="E57" s="62">
        <v>3878929</v>
      </c>
      <c r="F57" s="62">
        <v>2686577</v>
      </c>
      <c r="G57" s="226"/>
      <c r="H57" s="62">
        <v>1244683</v>
      </c>
      <c r="I57" s="62">
        <v>1397538</v>
      </c>
      <c r="J57" s="62">
        <v>4092313</v>
      </c>
      <c r="K57" s="62">
        <v>1181868</v>
      </c>
      <c r="L57" s="62">
        <v>49520</v>
      </c>
      <c r="M57" s="62">
        <v>1455189</v>
      </c>
      <c r="N57" s="62">
        <v>3751321</v>
      </c>
      <c r="O57" s="62">
        <v>421051</v>
      </c>
      <c r="P57" s="62">
        <v>1946237</v>
      </c>
      <c r="Q57" s="62">
        <v>422032</v>
      </c>
      <c r="R57" s="62">
        <v>2864110</v>
      </c>
      <c r="S57" s="62">
        <v>578987</v>
      </c>
      <c r="T57" s="62">
        <v>1081462</v>
      </c>
      <c r="U57" s="62">
        <v>-68402</v>
      </c>
      <c r="V57" s="62">
        <v>2969611</v>
      </c>
      <c r="W57" s="62">
        <v>-506053</v>
      </c>
      <c r="X57" s="62">
        <v>2114774</v>
      </c>
      <c r="Y57" s="62">
        <v>797076</v>
      </c>
      <c r="Z57" s="62">
        <v>1377530</v>
      </c>
      <c r="AA57" s="287">
        <v>230044</v>
      </c>
    </row>
    <row r="58" spans="2:27" ht="25.5" x14ac:dyDescent="0.25">
      <c r="B58" s="44" t="s">
        <v>385</v>
      </c>
      <c r="C58" s="62">
        <v>0</v>
      </c>
      <c r="D58" s="62">
        <v>0</v>
      </c>
      <c r="E58" s="62">
        <v>0</v>
      </c>
      <c r="F58" s="62">
        <v>0</v>
      </c>
      <c r="G58" s="226"/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224067</v>
      </c>
      <c r="W58" s="62">
        <v>224067</v>
      </c>
      <c r="X58" s="62">
        <v>0</v>
      </c>
      <c r="Y58" s="62">
        <v>0</v>
      </c>
      <c r="Z58" s="62">
        <v>322569</v>
      </c>
      <c r="AA58" s="287">
        <v>14276</v>
      </c>
    </row>
    <row r="59" spans="2:27" ht="25.5" x14ac:dyDescent="0.25">
      <c r="B59" s="283" t="s">
        <v>389</v>
      </c>
      <c r="C59" s="64">
        <v>1236708</v>
      </c>
      <c r="D59" s="64">
        <v>1181868</v>
      </c>
      <c r="E59" s="64">
        <v>3878929</v>
      </c>
      <c r="F59" s="64">
        <v>2686577</v>
      </c>
      <c r="G59" s="226"/>
      <c r="H59" s="64">
        <v>1244683</v>
      </c>
      <c r="I59" s="64">
        <v>1397538</v>
      </c>
      <c r="J59" s="64">
        <v>4092313</v>
      </c>
      <c r="K59" s="64">
        <v>1181868</v>
      </c>
      <c r="L59" s="64">
        <v>49520</v>
      </c>
      <c r="M59" s="64">
        <v>1455189</v>
      </c>
      <c r="N59" s="64">
        <v>3751321</v>
      </c>
      <c r="O59" s="64">
        <v>421051</v>
      </c>
      <c r="P59" s="64">
        <v>1946237</v>
      </c>
      <c r="Q59" s="64">
        <v>422032</v>
      </c>
      <c r="R59" s="64">
        <v>2864110</v>
      </c>
      <c r="S59" s="64">
        <v>578987</v>
      </c>
      <c r="T59" s="64">
        <v>1081462</v>
      </c>
      <c r="U59" s="64">
        <v>-68402</v>
      </c>
      <c r="V59" s="64">
        <v>3193678</v>
      </c>
      <c r="W59" s="64">
        <v>-281986</v>
      </c>
      <c r="X59" s="64">
        <v>2114774</v>
      </c>
      <c r="Y59" s="64">
        <v>797076</v>
      </c>
      <c r="Z59" s="64">
        <v>1700099</v>
      </c>
      <c r="AA59" s="290">
        <v>244320</v>
      </c>
    </row>
    <row r="60" spans="2:27" x14ac:dyDescent="0.25">
      <c r="B60" s="283" t="s">
        <v>390</v>
      </c>
      <c r="C60" s="62"/>
      <c r="D60" s="62"/>
      <c r="E60" s="62"/>
      <c r="F60" s="62"/>
      <c r="G60" s="226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287"/>
    </row>
    <row r="61" spans="2:27" ht="25.5" x14ac:dyDescent="0.25">
      <c r="B61" s="44" t="s">
        <v>383</v>
      </c>
      <c r="C61" s="28">
        <v>599</v>
      </c>
      <c r="D61" s="28">
        <v>485</v>
      </c>
      <c r="E61" s="28">
        <v>1966</v>
      </c>
      <c r="F61" s="28">
        <v>1223</v>
      </c>
      <c r="G61" s="226"/>
      <c r="H61" s="28">
        <v>699</v>
      </c>
      <c r="I61" s="28">
        <v>668</v>
      </c>
      <c r="J61" s="28">
        <v>2054</v>
      </c>
      <c r="K61" s="28">
        <v>485</v>
      </c>
      <c r="L61" s="28">
        <v>356</v>
      </c>
      <c r="M61" s="28">
        <v>382</v>
      </c>
      <c r="N61" s="28">
        <v>1548</v>
      </c>
      <c r="O61" s="28">
        <v>426</v>
      </c>
      <c r="P61" s="28">
        <v>402</v>
      </c>
      <c r="Q61" s="28">
        <v>319</v>
      </c>
      <c r="R61" s="28">
        <v>1011</v>
      </c>
      <c r="S61" s="28">
        <v>312</v>
      </c>
      <c r="T61" s="28">
        <v>188</v>
      </c>
      <c r="U61" s="28">
        <v>269</v>
      </c>
      <c r="V61" s="28">
        <v>675</v>
      </c>
      <c r="W61" s="28">
        <v>152</v>
      </c>
      <c r="X61" s="28">
        <v>212</v>
      </c>
      <c r="Y61" s="28">
        <v>163</v>
      </c>
      <c r="Z61" s="28">
        <v>761</v>
      </c>
      <c r="AA61" s="285">
        <v>220</v>
      </c>
    </row>
    <row r="62" spans="2:27" ht="25.5" x14ac:dyDescent="0.25">
      <c r="B62" s="44" t="s">
        <v>385</v>
      </c>
      <c r="C62" s="62">
        <v>0</v>
      </c>
      <c r="D62" s="287">
        <v>0</v>
      </c>
      <c r="E62" s="287">
        <v>0</v>
      </c>
      <c r="F62" s="287">
        <v>0</v>
      </c>
      <c r="G62" s="226"/>
      <c r="H62" s="287">
        <v>0</v>
      </c>
      <c r="I62" s="287">
        <v>0</v>
      </c>
      <c r="J62" s="287">
        <v>0</v>
      </c>
      <c r="K62" s="287">
        <v>0</v>
      </c>
      <c r="L62" s="287">
        <v>0</v>
      </c>
      <c r="M62" s="287">
        <v>0</v>
      </c>
      <c r="N62" s="287">
        <v>0</v>
      </c>
      <c r="O62" s="287">
        <v>0</v>
      </c>
      <c r="P62" s="287">
        <v>0</v>
      </c>
      <c r="Q62" s="287">
        <v>0</v>
      </c>
      <c r="R62" s="287">
        <v>0</v>
      </c>
      <c r="S62" s="287">
        <v>0</v>
      </c>
      <c r="T62" s="287">
        <v>0</v>
      </c>
      <c r="U62" s="287">
        <v>0</v>
      </c>
      <c r="V62" s="287">
        <v>0</v>
      </c>
      <c r="W62" s="287">
        <v>0</v>
      </c>
      <c r="X62" s="287">
        <v>0</v>
      </c>
      <c r="Y62" s="287">
        <v>0</v>
      </c>
      <c r="Z62" s="62">
        <v>40853</v>
      </c>
      <c r="AA62" s="287">
        <v>0</v>
      </c>
    </row>
    <row r="63" spans="2:27" ht="15.75" thickBot="1" x14ac:dyDescent="0.3">
      <c r="B63" s="44"/>
      <c r="C63" s="135">
        <v>1237307</v>
      </c>
      <c r="D63" s="135">
        <v>1182353</v>
      </c>
      <c r="E63" s="135">
        <v>3880895</v>
      </c>
      <c r="F63" s="135">
        <v>2687800</v>
      </c>
      <c r="G63" s="226"/>
      <c r="H63" s="135">
        <v>1245382</v>
      </c>
      <c r="I63" s="135">
        <v>1398206</v>
      </c>
      <c r="J63" s="135">
        <v>4094367</v>
      </c>
      <c r="K63" s="135">
        <v>1182353</v>
      </c>
      <c r="L63" s="135">
        <v>49876</v>
      </c>
      <c r="M63" s="135">
        <v>1455571</v>
      </c>
      <c r="N63" s="135">
        <v>3752869</v>
      </c>
      <c r="O63" s="135">
        <v>421477</v>
      </c>
      <c r="P63" s="135">
        <v>1946639</v>
      </c>
      <c r="Q63" s="135">
        <v>422351</v>
      </c>
      <c r="R63" s="135">
        <v>2865121</v>
      </c>
      <c r="S63" s="135">
        <v>579299</v>
      </c>
      <c r="T63" s="135">
        <v>1081650</v>
      </c>
      <c r="U63" s="135">
        <v>-68133</v>
      </c>
      <c r="V63" s="135">
        <v>3194353</v>
      </c>
      <c r="W63" s="135">
        <v>-281834</v>
      </c>
      <c r="X63" s="135">
        <v>2114986</v>
      </c>
      <c r="Y63" s="135">
        <v>797239</v>
      </c>
      <c r="Z63" s="135">
        <v>1741713</v>
      </c>
      <c r="AA63" s="295">
        <v>244540</v>
      </c>
    </row>
    <row r="64" spans="2:27" ht="15.75" thickTop="1" x14ac:dyDescent="0.25">
      <c r="B64" s="283" t="s">
        <v>391</v>
      </c>
      <c r="C64" s="134">
        <v>0.56000000000000005</v>
      </c>
      <c r="D64" s="134">
        <v>0.54</v>
      </c>
      <c r="E64" s="134">
        <v>1.76</v>
      </c>
      <c r="F64" s="134">
        <v>1.22</v>
      </c>
      <c r="G64" s="226"/>
      <c r="H64" s="134">
        <v>0.56999999999999995</v>
      </c>
      <c r="I64" s="134">
        <v>0.64</v>
      </c>
      <c r="J64" s="134">
        <v>1.86</v>
      </c>
      <c r="K64" s="134">
        <v>0.54</v>
      </c>
      <c r="L64" s="134">
        <v>0.02</v>
      </c>
      <c r="M64" s="134">
        <v>0.66</v>
      </c>
      <c r="N64" s="134">
        <v>1.7</v>
      </c>
      <c r="O64" s="134">
        <v>0.25</v>
      </c>
      <c r="P64" s="134">
        <v>1.1499999999999999</v>
      </c>
      <c r="Q64" s="134">
        <v>0.19</v>
      </c>
      <c r="R64" s="134">
        <v>1.69</v>
      </c>
      <c r="S64" s="134">
        <v>0.34</v>
      </c>
      <c r="T64" s="134">
        <v>0.64</v>
      </c>
      <c r="U64" s="134">
        <v>-0.04</v>
      </c>
      <c r="V64" s="134">
        <v>2.1</v>
      </c>
      <c r="W64" s="134">
        <v>-0.27</v>
      </c>
      <c r="X64" s="134">
        <v>1.45</v>
      </c>
      <c r="Y64" s="134">
        <v>0.55000000000000004</v>
      </c>
      <c r="Z64" s="134">
        <v>1.17</v>
      </c>
      <c r="AA64" s="296">
        <v>0.17</v>
      </c>
    </row>
    <row r="65" spans="2:27" x14ac:dyDescent="0.25">
      <c r="B65" s="283" t="s">
        <v>392</v>
      </c>
      <c r="C65" s="134">
        <v>0.56000000000000005</v>
      </c>
      <c r="D65" s="134">
        <v>0.54</v>
      </c>
      <c r="E65" s="134">
        <v>1.76</v>
      </c>
      <c r="F65" s="134">
        <v>1.22</v>
      </c>
      <c r="G65" s="226"/>
      <c r="H65" s="134">
        <v>0.56999999999999995</v>
      </c>
      <c r="I65" s="134">
        <v>0.64</v>
      </c>
      <c r="J65" s="134">
        <v>1.86</v>
      </c>
      <c r="K65" s="134">
        <v>0.54</v>
      </c>
      <c r="L65" s="134">
        <v>0.02</v>
      </c>
      <c r="M65" s="134">
        <v>0.66</v>
      </c>
      <c r="N65" s="134">
        <v>1.7</v>
      </c>
      <c r="O65" s="134">
        <v>0.25</v>
      </c>
      <c r="P65" s="134">
        <v>1.1499999999999999</v>
      </c>
      <c r="Q65" s="134">
        <v>0.19</v>
      </c>
      <c r="R65" s="134">
        <v>1.69</v>
      </c>
      <c r="S65" s="134">
        <v>0.34</v>
      </c>
      <c r="T65" s="134">
        <v>0.64</v>
      </c>
      <c r="U65" s="134">
        <v>-0.04</v>
      </c>
      <c r="V65" s="134">
        <v>2.1</v>
      </c>
      <c r="W65" s="134">
        <v>-0.27</v>
      </c>
      <c r="X65" s="134">
        <v>1.45</v>
      </c>
      <c r="Y65" s="134">
        <v>0.55000000000000004</v>
      </c>
      <c r="Z65" s="134">
        <v>1.17</v>
      </c>
      <c r="AA65" s="296">
        <v>0.17</v>
      </c>
    </row>
    <row r="66" spans="2:27" x14ac:dyDescent="0.25">
      <c r="G66" s="2"/>
    </row>
    <row r="67" spans="2:27" x14ac:dyDescent="0.25">
      <c r="C67" s="153">
        <f>SUM(C16:C18)-C19</f>
        <v>0</v>
      </c>
      <c r="D67" s="153">
        <f t="shared" ref="D67:F67" si="1">SUM(D16:D18)-D19</f>
        <v>0</v>
      </c>
      <c r="E67" s="153">
        <f t="shared" si="1"/>
        <v>0</v>
      </c>
      <c r="F67" s="153">
        <f t="shared" si="1"/>
        <v>0</v>
      </c>
      <c r="G67" s="2"/>
      <c r="H67" s="153">
        <f t="shared" ref="H67:Z67" si="2">SUM(H16:H18)-H19</f>
        <v>0</v>
      </c>
      <c r="I67" s="153">
        <f t="shared" si="2"/>
        <v>0</v>
      </c>
      <c r="J67" s="153">
        <f t="shared" si="2"/>
        <v>0</v>
      </c>
      <c r="K67" s="153">
        <f t="shared" si="2"/>
        <v>0</v>
      </c>
      <c r="L67" s="153">
        <f t="shared" si="2"/>
        <v>0</v>
      </c>
      <c r="M67" s="153">
        <f t="shared" si="2"/>
        <v>0</v>
      </c>
      <c r="N67" s="153">
        <f t="shared" si="2"/>
        <v>0</v>
      </c>
      <c r="O67" s="153">
        <f t="shared" si="2"/>
        <v>0</v>
      </c>
      <c r="P67" s="153">
        <f t="shared" si="2"/>
        <v>0</v>
      </c>
      <c r="Q67" s="153">
        <f t="shared" si="2"/>
        <v>0</v>
      </c>
      <c r="R67" s="153">
        <f t="shared" si="2"/>
        <v>0</v>
      </c>
      <c r="S67" s="153">
        <f t="shared" si="2"/>
        <v>0</v>
      </c>
      <c r="T67" s="153">
        <f t="shared" si="2"/>
        <v>0</v>
      </c>
      <c r="U67" s="153">
        <f t="shared" si="2"/>
        <v>0</v>
      </c>
      <c r="V67" s="153">
        <f t="shared" si="2"/>
        <v>0</v>
      </c>
      <c r="W67" s="153">
        <f t="shared" si="2"/>
        <v>0</v>
      </c>
      <c r="X67" s="153">
        <f t="shared" si="2"/>
        <v>0</v>
      </c>
      <c r="Y67" s="153">
        <f t="shared" si="2"/>
        <v>0</v>
      </c>
      <c r="Z67" s="153">
        <f t="shared" si="2"/>
        <v>0</v>
      </c>
      <c r="AA67" s="153">
        <f>SUM(AA16:AA18)-AA19</f>
        <v>0</v>
      </c>
    </row>
    <row r="68" spans="2:27" x14ac:dyDescent="0.25">
      <c r="C68" s="153">
        <f>C13+C19-C21</f>
        <v>0</v>
      </c>
      <c r="D68" s="153">
        <f t="shared" ref="D68:F68" si="3">D13+D19-D21</f>
        <v>0</v>
      </c>
      <c r="E68" s="153">
        <f t="shared" si="3"/>
        <v>0</v>
      </c>
      <c r="F68" s="153">
        <f t="shared" si="3"/>
        <v>0</v>
      </c>
      <c r="G68" s="2"/>
      <c r="H68" s="153">
        <f t="shared" ref="H68:Z68" si="4">H13+H19-H21</f>
        <v>0</v>
      </c>
      <c r="I68" s="153">
        <f t="shared" si="4"/>
        <v>0</v>
      </c>
      <c r="J68" s="153">
        <f t="shared" si="4"/>
        <v>0</v>
      </c>
      <c r="K68" s="153">
        <f t="shared" si="4"/>
        <v>0</v>
      </c>
      <c r="L68" s="153">
        <f t="shared" si="4"/>
        <v>0</v>
      </c>
      <c r="M68" s="153">
        <f t="shared" si="4"/>
        <v>0</v>
      </c>
      <c r="N68" s="153">
        <f t="shared" si="4"/>
        <v>0</v>
      </c>
      <c r="O68" s="153">
        <f t="shared" si="4"/>
        <v>0</v>
      </c>
      <c r="P68" s="153">
        <f t="shared" si="4"/>
        <v>0</v>
      </c>
      <c r="Q68" s="153">
        <f t="shared" si="4"/>
        <v>0</v>
      </c>
      <c r="R68" s="153">
        <f t="shared" si="4"/>
        <v>0</v>
      </c>
      <c r="S68" s="153">
        <f t="shared" si="4"/>
        <v>0</v>
      </c>
      <c r="T68" s="153">
        <f t="shared" si="4"/>
        <v>0</v>
      </c>
      <c r="U68" s="153">
        <f t="shared" si="4"/>
        <v>0</v>
      </c>
      <c r="V68" s="153">
        <f t="shared" si="4"/>
        <v>0</v>
      </c>
      <c r="W68" s="153">
        <f t="shared" si="4"/>
        <v>0</v>
      </c>
      <c r="X68" s="153">
        <f t="shared" si="4"/>
        <v>0</v>
      </c>
      <c r="Y68" s="153">
        <f t="shared" si="4"/>
        <v>0</v>
      </c>
      <c r="Z68" s="153">
        <f t="shared" si="4"/>
        <v>0</v>
      </c>
      <c r="AA68" s="153">
        <f>AA13+AA19-AA21</f>
        <v>0</v>
      </c>
    </row>
    <row r="69" spans="2:27" x14ac:dyDescent="0.25">
      <c r="C69" s="153">
        <f>SUM(C24:C26)-C27</f>
        <v>0</v>
      </c>
      <c r="D69" s="153">
        <f t="shared" ref="D69:F69" si="5">SUM(D24:D26)-D27</f>
        <v>0</v>
      </c>
      <c r="E69" s="153">
        <f t="shared" si="5"/>
        <v>0</v>
      </c>
      <c r="F69" s="153">
        <f t="shared" si="5"/>
        <v>0</v>
      </c>
      <c r="G69" s="2"/>
      <c r="H69" s="153">
        <f t="shared" ref="H69:Z69" si="6">SUM(H24:H26)-H27</f>
        <v>0</v>
      </c>
      <c r="I69" s="153">
        <f t="shared" si="6"/>
        <v>0</v>
      </c>
      <c r="J69" s="153">
        <f t="shared" si="6"/>
        <v>0</v>
      </c>
      <c r="K69" s="153">
        <f t="shared" si="6"/>
        <v>0</v>
      </c>
      <c r="L69" s="153">
        <f t="shared" si="6"/>
        <v>0</v>
      </c>
      <c r="M69" s="153">
        <f t="shared" si="6"/>
        <v>0</v>
      </c>
      <c r="N69" s="153">
        <f t="shared" si="6"/>
        <v>0</v>
      </c>
      <c r="O69" s="153">
        <f t="shared" si="6"/>
        <v>0</v>
      </c>
      <c r="P69" s="153">
        <f t="shared" si="6"/>
        <v>0</v>
      </c>
      <c r="Q69" s="153">
        <f t="shared" si="6"/>
        <v>0</v>
      </c>
      <c r="R69" s="153">
        <f t="shared" si="6"/>
        <v>0</v>
      </c>
      <c r="S69" s="153">
        <f t="shared" si="6"/>
        <v>0</v>
      </c>
      <c r="T69" s="153">
        <f t="shared" si="6"/>
        <v>0</v>
      </c>
      <c r="U69" s="153">
        <f t="shared" si="6"/>
        <v>0</v>
      </c>
      <c r="V69" s="153">
        <f t="shared" si="6"/>
        <v>0</v>
      </c>
      <c r="W69" s="153">
        <f t="shared" si="6"/>
        <v>0</v>
      </c>
      <c r="X69" s="153">
        <f t="shared" si="6"/>
        <v>0</v>
      </c>
      <c r="Y69" s="153">
        <f t="shared" si="6"/>
        <v>0</v>
      </c>
      <c r="Z69" s="153">
        <f t="shared" si="6"/>
        <v>0</v>
      </c>
      <c r="AA69" s="153">
        <f>SUM(AA24:AA26)-AA27</f>
        <v>0</v>
      </c>
    </row>
    <row r="70" spans="2:27" x14ac:dyDescent="0.25">
      <c r="C70" s="153">
        <f>C21+C27+SUM(C29:C38)-C39</f>
        <v>0</v>
      </c>
      <c r="D70" s="153">
        <f t="shared" ref="D70:F70" si="7">D21+D27+SUM(D29:D38)-D39</f>
        <v>0</v>
      </c>
      <c r="E70" s="153">
        <f t="shared" si="7"/>
        <v>0</v>
      </c>
      <c r="F70" s="153">
        <f t="shared" si="7"/>
        <v>0</v>
      </c>
      <c r="G70" s="2"/>
      <c r="H70" s="153">
        <f t="shared" ref="H70:Z70" si="8">H21+H27+SUM(H29:H38)-H39</f>
        <v>0</v>
      </c>
      <c r="I70" s="153">
        <f t="shared" si="8"/>
        <v>0</v>
      </c>
      <c r="J70" s="153">
        <f t="shared" si="8"/>
        <v>0</v>
      </c>
      <c r="K70" s="153">
        <f t="shared" si="8"/>
        <v>0</v>
      </c>
      <c r="L70" s="153">
        <f t="shared" si="8"/>
        <v>0</v>
      </c>
      <c r="M70" s="153">
        <f t="shared" si="8"/>
        <v>0</v>
      </c>
      <c r="N70" s="153">
        <f t="shared" si="8"/>
        <v>0</v>
      </c>
      <c r="O70" s="153">
        <f t="shared" si="8"/>
        <v>0</v>
      </c>
      <c r="P70" s="153">
        <f t="shared" si="8"/>
        <v>0</v>
      </c>
      <c r="Q70" s="153">
        <f t="shared" si="8"/>
        <v>0</v>
      </c>
      <c r="R70" s="153">
        <f t="shared" si="8"/>
        <v>0</v>
      </c>
      <c r="S70" s="153">
        <f t="shared" si="8"/>
        <v>0</v>
      </c>
      <c r="T70" s="153">
        <f t="shared" si="8"/>
        <v>0</v>
      </c>
      <c r="U70" s="153">
        <f t="shared" si="8"/>
        <v>0</v>
      </c>
      <c r="V70" s="153">
        <f t="shared" si="8"/>
        <v>0</v>
      </c>
      <c r="W70" s="153">
        <f t="shared" si="8"/>
        <v>0</v>
      </c>
      <c r="X70" s="153">
        <f t="shared" si="8"/>
        <v>0</v>
      </c>
      <c r="Y70" s="153">
        <f t="shared" si="8"/>
        <v>0</v>
      </c>
      <c r="Z70" s="153">
        <f t="shared" si="8"/>
        <v>0</v>
      </c>
      <c r="AA70" s="153">
        <f>AA21+AA27+SUM(AA29:AA38)-AA39</f>
        <v>0</v>
      </c>
    </row>
    <row r="71" spans="2:27" x14ac:dyDescent="0.25">
      <c r="C71" s="153">
        <f>SUM(C41:C42)-C43</f>
        <v>0</v>
      </c>
      <c r="D71" s="153">
        <f t="shared" ref="D71:F71" si="9">SUM(D41:D42)-D43</f>
        <v>0</v>
      </c>
      <c r="E71" s="153">
        <f t="shared" si="9"/>
        <v>0</v>
      </c>
      <c r="F71" s="153">
        <f t="shared" si="9"/>
        <v>0</v>
      </c>
      <c r="G71" s="2"/>
      <c r="H71" s="153">
        <f t="shared" ref="H71:Z71" si="10">SUM(H41:H42)-H43</f>
        <v>0</v>
      </c>
      <c r="I71" s="153">
        <f t="shared" si="10"/>
        <v>0</v>
      </c>
      <c r="J71" s="153">
        <f t="shared" si="10"/>
        <v>0</v>
      </c>
      <c r="K71" s="153">
        <f t="shared" si="10"/>
        <v>0</v>
      </c>
      <c r="L71" s="153">
        <f t="shared" si="10"/>
        <v>0</v>
      </c>
      <c r="M71" s="153">
        <f t="shared" si="10"/>
        <v>0</v>
      </c>
      <c r="N71" s="153">
        <f t="shared" si="10"/>
        <v>0</v>
      </c>
      <c r="O71" s="153">
        <f t="shared" si="10"/>
        <v>0</v>
      </c>
      <c r="P71" s="153">
        <f t="shared" si="10"/>
        <v>0</v>
      </c>
      <c r="Q71" s="153">
        <f t="shared" si="10"/>
        <v>0</v>
      </c>
      <c r="R71" s="153">
        <f t="shared" si="10"/>
        <v>0</v>
      </c>
      <c r="S71" s="153">
        <f t="shared" si="10"/>
        <v>0</v>
      </c>
      <c r="T71" s="153">
        <f t="shared" si="10"/>
        <v>0</v>
      </c>
      <c r="U71" s="153">
        <f t="shared" si="10"/>
        <v>0</v>
      </c>
      <c r="V71" s="153">
        <f t="shared" si="10"/>
        <v>0</v>
      </c>
      <c r="W71" s="153">
        <f t="shared" si="10"/>
        <v>0</v>
      </c>
      <c r="X71" s="153">
        <f t="shared" si="10"/>
        <v>0</v>
      </c>
      <c r="Y71" s="153">
        <f t="shared" si="10"/>
        <v>0</v>
      </c>
      <c r="Z71" s="153">
        <f t="shared" si="10"/>
        <v>0</v>
      </c>
      <c r="AA71" s="153">
        <f>SUM(AA41:AA42)-AA43</f>
        <v>0</v>
      </c>
    </row>
    <row r="72" spans="2:27" x14ac:dyDescent="0.25">
      <c r="C72" s="153">
        <f>C39+C43-C45</f>
        <v>0</v>
      </c>
      <c r="D72" s="153">
        <f t="shared" ref="D72:F72" si="11">D39+D43-D45</f>
        <v>0</v>
      </c>
      <c r="E72" s="153">
        <f t="shared" si="11"/>
        <v>0</v>
      </c>
      <c r="F72" s="153">
        <f t="shared" si="11"/>
        <v>0</v>
      </c>
      <c r="G72" s="2"/>
      <c r="H72" s="153">
        <f t="shared" ref="H72:Z72" si="12">H39+H43-H45</f>
        <v>0</v>
      </c>
      <c r="I72" s="153">
        <f t="shared" si="12"/>
        <v>0</v>
      </c>
      <c r="J72" s="153">
        <f t="shared" si="12"/>
        <v>0</v>
      </c>
      <c r="K72" s="153">
        <f t="shared" si="12"/>
        <v>0</v>
      </c>
      <c r="L72" s="153">
        <f t="shared" si="12"/>
        <v>0</v>
      </c>
      <c r="M72" s="153">
        <f t="shared" si="12"/>
        <v>0</v>
      </c>
      <c r="N72" s="153">
        <f t="shared" si="12"/>
        <v>0</v>
      </c>
      <c r="O72" s="153">
        <f t="shared" si="12"/>
        <v>0</v>
      </c>
      <c r="P72" s="153">
        <f t="shared" si="12"/>
        <v>0</v>
      </c>
      <c r="Q72" s="153">
        <f t="shared" si="12"/>
        <v>0</v>
      </c>
      <c r="R72" s="153">
        <f t="shared" si="12"/>
        <v>0</v>
      </c>
      <c r="S72" s="153">
        <f t="shared" si="12"/>
        <v>0</v>
      </c>
      <c r="T72" s="153">
        <f t="shared" si="12"/>
        <v>0</v>
      </c>
      <c r="U72" s="153">
        <f t="shared" si="12"/>
        <v>0</v>
      </c>
      <c r="V72" s="153">
        <f t="shared" si="12"/>
        <v>0</v>
      </c>
      <c r="W72" s="153">
        <f t="shared" si="12"/>
        <v>0</v>
      </c>
      <c r="X72" s="153">
        <f t="shared" si="12"/>
        <v>0</v>
      </c>
      <c r="Y72" s="153">
        <f t="shared" si="12"/>
        <v>0</v>
      </c>
      <c r="Z72" s="153">
        <f t="shared" si="12"/>
        <v>0</v>
      </c>
      <c r="AA72" s="153">
        <f>AA39+AA43-AA45</f>
        <v>0</v>
      </c>
    </row>
    <row r="73" spans="2:27" x14ac:dyDescent="0.25">
      <c r="C73" s="153">
        <f>SUM(C45:C48)-C49</f>
        <v>0</v>
      </c>
      <c r="D73" s="153">
        <f t="shared" ref="D73:F73" si="13">SUM(D45:D48)-D49</f>
        <v>0</v>
      </c>
      <c r="E73" s="153">
        <f t="shared" si="13"/>
        <v>0</v>
      </c>
      <c r="F73" s="153">
        <f t="shared" si="13"/>
        <v>0</v>
      </c>
      <c r="G73" s="2"/>
      <c r="H73" s="153">
        <f t="shared" ref="H73:Z73" si="14">SUM(H45:H48)-H49</f>
        <v>0</v>
      </c>
      <c r="I73" s="153">
        <f t="shared" si="14"/>
        <v>0</v>
      </c>
      <c r="J73" s="153">
        <f t="shared" si="14"/>
        <v>0</v>
      </c>
      <c r="K73" s="153">
        <f t="shared" si="14"/>
        <v>0</v>
      </c>
      <c r="L73" s="153">
        <f t="shared" si="14"/>
        <v>0</v>
      </c>
      <c r="M73" s="153">
        <f t="shared" si="14"/>
        <v>0</v>
      </c>
      <c r="N73" s="153">
        <f t="shared" si="14"/>
        <v>0</v>
      </c>
      <c r="O73" s="153">
        <f t="shared" si="14"/>
        <v>0</v>
      </c>
      <c r="P73" s="153">
        <f t="shared" si="14"/>
        <v>0</v>
      </c>
      <c r="Q73" s="153">
        <f t="shared" si="14"/>
        <v>0</v>
      </c>
      <c r="R73" s="153">
        <f t="shared" si="14"/>
        <v>0</v>
      </c>
      <c r="S73" s="153">
        <f t="shared" si="14"/>
        <v>0</v>
      </c>
      <c r="T73" s="153">
        <f t="shared" si="14"/>
        <v>0</v>
      </c>
      <c r="U73" s="153">
        <f t="shared" si="14"/>
        <v>0</v>
      </c>
      <c r="V73" s="153">
        <f t="shared" si="14"/>
        <v>0</v>
      </c>
      <c r="W73" s="153">
        <f t="shared" si="14"/>
        <v>0</v>
      </c>
      <c r="X73" s="153">
        <f t="shared" si="14"/>
        <v>0</v>
      </c>
      <c r="Y73" s="153">
        <f t="shared" si="14"/>
        <v>0</v>
      </c>
      <c r="Z73" s="153">
        <f t="shared" si="14"/>
        <v>0</v>
      </c>
      <c r="AA73" s="153">
        <f>SUM(AA45:AA48)-AA49</f>
        <v>0</v>
      </c>
    </row>
    <row r="74" spans="2:27" x14ac:dyDescent="0.25">
      <c r="C74" s="153">
        <f>SUM(C49:C52)-C53</f>
        <v>0</v>
      </c>
      <c r="D74" s="153">
        <f t="shared" ref="D74:F74" si="15">SUM(D49:D52)-D53</f>
        <v>0</v>
      </c>
      <c r="E74" s="153">
        <f t="shared" si="15"/>
        <v>0</v>
      </c>
      <c r="F74" s="153">
        <f t="shared" si="15"/>
        <v>0</v>
      </c>
      <c r="G74" s="2"/>
      <c r="H74" s="153">
        <f t="shared" ref="H74:Z74" si="16">SUM(H49:H52)-H53</f>
        <v>0</v>
      </c>
      <c r="I74" s="153">
        <f t="shared" si="16"/>
        <v>0</v>
      </c>
      <c r="J74" s="153">
        <f t="shared" si="16"/>
        <v>0</v>
      </c>
      <c r="K74" s="153">
        <f t="shared" si="16"/>
        <v>0</v>
      </c>
      <c r="L74" s="153">
        <f t="shared" si="16"/>
        <v>0</v>
      </c>
      <c r="M74" s="153">
        <f t="shared" si="16"/>
        <v>0</v>
      </c>
      <c r="N74" s="153">
        <f t="shared" si="16"/>
        <v>0</v>
      </c>
      <c r="O74" s="153">
        <f t="shared" si="16"/>
        <v>0</v>
      </c>
      <c r="P74" s="153">
        <f t="shared" si="16"/>
        <v>0</v>
      </c>
      <c r="Q74" s="153">
        <f t="shared" si="16"/>
        <v>0</v>
      </c>
      <c r="R74" s="153">
        <f t="shared" si="16"/>
        <v>0</v>
      </c>
      <c r="S74" s="153">
        <f t="shared" si="16"/>
        <v>0</v>
      </c>
      <c r="T74" s="153">
        <f t="shared" si="16"/>
        <v>0</v>
      </c>
      <c r="U74" s="153">
        <f t="shared" si="16"/>
        <v>0</v>
      </c>
      <c r="V74" s="153">
        <f t="shared" si="16"/>
        <v>0</v>
      </c>
      <c r="W74" s="153">
        <f t="shared" si="16"/>
        <v>0</v>
      </c>
      <c r="X74" s="153">
        <f t="shared" si="16"/>
        <v>0</v>
      </c>
      <c r="Y74" s="153">
        <f t="shared" si="16"/>
        <v>0</v>
      </c>
      <c r="Z74" s="153">
        <f t="shared" si="16"/>
        <v>0</v>
      </c>
      <c r="AA74" s="153">
        <f>SUM(AA49:AA52)-AA53</f>
        <v>0</v>
      </c>
    </row>
    <row r="75" spans="2:27" x14ac:dyDescent="0.25">
      <c r="C75" s="153">
        <f>C57+C58-C59</f>
        <v>0</v>
      </c>
      <c r="D75" s="153">
        <f t="shared" ref="D75:F75" si="17">D57+D58-D59</f>
        <v>0</v>
      </c>
      <c r="E75" s="153">
        <f t="shared" si="17"/>
        <v>0</v>
      </c>
      <c r="F75" s="153">
        <f t="shared" si="17"/>
        <v>0</v>
      </c>
      <c r="G75" s="2"/>
      <c r="H75" s="153">
        <f t="shared" ref="H75:Z75" si="18">H57+H58-H59</f>
        <v>0</v>
      </c>
      <c r="I75" s="153">
        <f t="shared" si="18"/>
        <v>0</v>
      </c>
      <c r="J75" s="153">
        <f t="shared" si="18"/>
        <v>0</v>
      </c>
      <c r="K75" s="153">
        <f t="shared" si="18"/>
        <v>0</v>
      </c>
      <c r="L75" s="153">
        <f t="shared" si="18"/>
        <v>0</v>
      </c>
      <c r="M75" s="153">
        <f t="shared" si="18"/>
        <v>0</v>
      </c>
      <c r="N75" s="153">
        <f t="shared" si="18"/>
        <v>0</v>
      </c>
      <c r="O75" s="153">
        <f t="shared" si="18"/>
        <v>0</v>
      </c>
      <c r="P75" s="153">
        <f t="shared" si="18"/>
        <v>0</v>
      </c>
      <c r="Q75" s="153">
        <f t="shared" si="18"/>
        <v>0</v>
      </c>
      <c r="R75" s="153">
        <f t="shared" si="18"/>
        <v>0</v>
      </c>
      <c r="S75" s="153">
        <f t="shared" si="18"/>
        <v>0</v>
      </c>
      <c r="T75" s="153">
        <f t="shared" si="18"/>
        <v>0</v>
      </c>
      <c r="U75" s="153">
        <f t="shared" si="18"/>
        <v>0</v>
      </c>
      <c r="V75" s="153">
        <f t="shared" si="18"/>
        <v>0</v>
      </c>
      <c r="W75" s="153">
        <f t="shared" si="18"/>
        <v>0</v>
      </c>
      <c r="X75" s="153">
        <f t="shared" si="18"/>
        <v>0</v>
      </c>
      <c r="Y75" s="153">
        <f t="shared" si="18"/>
        <v>0</v>
      </c>
      <c r="Z75" s="153">
        <f t="shared" si="18"/>
        <v>0</v>
      </c>
      <c r="AA75" s="153">
        <f>AA57+AA58-AA59</f>
        <v>0</v>
      </c>
    </row>
    <row r="76" spans="2:27" x14ac:dyDescent="0.25">
      <c r="C76" s="153">
        <f>C61+C62+C59-C63</f>
        <v>0</v>
      </c>
      <c r="D76" s="153">
        <f t="shared" ref="D76:F76" si="19">D61+D62+D59-D63</f>
        <v>0</v>
      </c>
      <c r="E76" s="153">
        <f t="shared" si="19"/>
        <v>0</v>
      </c>
      <c r="F76" s="153">
        <f t="shared" si="19"/>
        <v>0</v>
      </c>
      <c r="G76" s="2"/>
      <c r="H76" s="153">
        <f t="shared" ref="H76:Z76" si="20">H61+H62+H59-H63</f>
        <v>0</v>
      </c>
      <c r="I76" s="153">
        <f t="shared" si="20"/>
        <v>0</v>
      </c>
      <c r="J76" s="153">
        <f t="shared" si="20"/>
        <v>0</v>
      </c>
      <c r="K76" s="153">
        <f t="shared" si="20"/>
        <v>0</v>
      </c>
      <c r="L76" s="153">
        <f t="shared" si="20"/>
        <v>0</v>
      </c>
      <c r="M76" s="153">
        <f t="shared" si="20"/>
        <v>0</v>
      </c>
      <c r="N76" s="153">
        <f t="shared" si="20"/>
        <v>0</v>
      </c>
      <c r="O76" s="153">
        <f t="shared" si="20"/>
        <v>0</v>
      </c>
      <c r="P76" s="153">
        <f t="shared" si="20"/>
        <v>0</v>
      </c>
      <c r="Q76" s="153">
        <f t="shared" si="20"/>
        <v>0</v>
      </c>
      <c r="R76" s="153">
        <f t="shared" si="20"/>
        <v>0</v>
      </c>
      <c r="S76" s="153">
        <f t="shared" si="20"/>
        <v>0</v>
      </c>
      <c r="T76" s="153">
        <f t="shared" si="20"/>
        <v>0</v>
      </c>
      <c r="U76" s="153">
        <f t="shared" si="20"/>
        <v>0</v>
      </c>
      <c r="V76" s="153">
        <f t="shared" si="20"/>
        <v>0</v>
      </c>
      <c r="W76" s="153">
        <f t="shared" si="20"/>
        <v>0</v>
      </c>
      <c r="X76" s="153">
        <f t="shared" si="20"/>
        <v>0</v>
      </c>
      <c r="Y76" s="153">
        <f t="shared" si="20"/>
        <v>0</v>
      </c>
      <c r="Z76" s="153">
        <f t="shared" si="20"/>
        <v>0</v>
      </c>
      <c r="AA76" s="153">
        <f>AA61+AA62+AA59-AA63</f>
        <v>0</v>
      </c>
    </row>
    <row r="77" spans="2:27" x14ac:dyDescent="0.25">
      <c r="G77" s="2"/>
    </row>
    <row r="78" spans="2:27" x14ac:dyDescent="0.25">
      <c r="G78" s="2"/>
    </row>
    <row r="79" spans="2:27" x14ac:dyDescent="0.25">
      <c r="G79" s="2"/>
    </row>
    <row r="80" spans="2:27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</sheetData>
  <mergeCells count="5">
    <mergeCell ref="B5:I7"/>
    <mergeCell ref="B11:B12"/>
    <mergeCell ref="C11:D11"/>
    <mergeCell ref="E11:F11"/>
    <mergeCell ref="H11:AA11"/>
  </mergeCells>
  <conditionalFormatting sqref="H13:AA65 B13:F65">
    <cfRule type="expression" dxfId="13" priority="10">
      <formula>MOD(ROW(),2)=0</formula>
    </cfRule>
  </conditionalFormatting>
  <conditionalFormatting sqref="C67:C76">
    <cfRule type="cellIs" dxfId="12" priority="6" operator="notEqual">
      <formula>0</formula>
    </cfRule>
  </conditionalFormatting>
  <conditionalFormatting sqref="C67:C76">
    <cfRule type="cellIs" dxfId="11" priority="5" operator="notEqual">
      <formula>0</formula>
    </cfRule>
  </conditionalFormatting>
  <conditionalFormatting sqref="D67:F76">
    <cfRule type="cellIs" dxfId="10" priority="4" operator="notEqual">
      <formula>0</formula>
    </cfRule>
  </conditionalFormatting>
  <conditionalFormatting sqref="D67:F76">
    <cfRule type="cellIs" dxfId="9" priority="3" operator="notEqual">
      <formula>0</formula>
    </cfRule>
  </conditionalFormatting>
  <conditionalFormatting sqref="H67:AA76">
    <cfRule type="cellIs" dxfId="8" priority="2" operator="notEqual">
      <formula>0</formula>
    </cfRule>
  </conditionalFormatting>
  <conditionalFormatting sqref="H67:AA76">
    <cfRule type="cellIs" dxfId="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B4:AA119"/>
  <sheetViews>
    <sheetView showGridLines="0" showRowColHeaders="0" zoomScaleNormal="100" workbookViewId="0">
      <selection activeCell="H6" sqref="H6"/>
    </sheetView>
  </sheetViews>
  <sheetFormatPr defaultColWidth="8.7109375" defaultRowHeight="15" x14ac:dyDescent="0.25"/>
  <cols>
    <col min="1" max="1" width="9.85546875" customWidth="1"/>
    <col min="2" max="2" width="96.140625" bestFit="1" customWidth="1"/>
    <col min="3" max="23" width="10.28515625" bestFit="1" customWidth="1"/>
  </cols>
  <sheetData>
    <row r="4" spans="2:27" x14ac:dyDescent="0.25">
      <c r="S4" s="23"/>
    </row>
    <row r="5" spans="2:27" x14ac:dyDescent="0.25">
      <c r="S5" s="23"/>
    </row>
    <row r="7" spans="2:27" x14ac:dyDescent="0.25">
      <c r="S7" s="23"/>
    </row>
    <row r="10" spans="2:27" ht="9.6" customHeight="1" x14ac:dyDescent="0.25">
      <c r="B10" s="400"/>
      <c r="C10" s="401"/>
      <c r="D10" s="401"/>
      <c r="E10" s="401"/>
    </row>
    <row r="11" spans="2:27" x14ac:dyDescent="0.25">
      <c r="B11" s="17" t="s">
        <v>96</v>
      </c>
      <c r="C11" s="2"/>
      <c r="D11" s="2"/>
      <c r="E11" s="2"/>
    </row>
    <row r="12" spans="2:27" ht="56.25" customHeight="1" x14ac:dyDescent="0.25">
      <c r="B12" s="229"/>
      <c r="C12" s="214" t="s">
        <v>145</v>
      </c>
      <c r="D12" s="138" t="s">
        <v>393</v>
      </c>
      <c r="E12" s="138" t="s">
        <v>101</v>
      </c>
      <c r="F12" s="138">
        <v>2022</v>
      </c>
      <c r="G12" s="216" t="s">
        <v>146</v>
      </c>
      <c r="H12" s="217" t="s">
        <v>394</v>
      </c>
      <c r="I12" s="138" t="s">
        <v>103</v>
      </c>
      <c r="J12" s="138">
        <v>2021</v>
      </c>
      <c r="K12" s="216" t="s">
        <v>395</v>
      </c>
      <c r="L12" s="217" t="s">
        <v>396</v>
      </c>
      <c r="M12" s="138" t="s">
        <v>106</v>
      </c>
      <c r="N12" s="138">
        <v>2020</v>
      </c>
      <c r="O12" s="138" t="s">
        <v>577</v>
      </c>
      <c r="P12" s="138" t="s">
        <v>578</v>
      </c>
      <c r="Q12" s="138" t="s">
        <v>579</v>
      </c>
      <c r="R12" s="138">
        <v>2019</v>
      </c>
      <c r="S12" s="216" t="s">
        <v>397</v>
      </c>
      <c r="T12" s="217" t="s">
        <v>398</v>
      </c>
      <c r="U12" s="138" t="s">
        <v>112</v>
      </c>
      <c r="V12" s="138">
        <v>2018</v>
      </c>
      <c r="W12" s="138" t="s">
        <v>580</v>
      </c>
    </row>
    <row r="13" spans="2:27" ht="21" customHeight="1" x14ac:dyDescent="0.25">
      <c r="B13" s="116" t="s">
        <v>399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2:27" ht="21" customHeight="1" x14ac:dyDescent="0.25">
      <c r="B14" s="117" t="s">
        <v>400</v>
      </c>
      <c r="C14" s="62">
        <v>3880895</v>
      </c>
      <c r="D14" s="62">
        <v>2643588</v>
      </c>
      <c r="E14" s="62">
        <v>1398206</v>
      </c>
      <c r="F14" s="62">
        <v>4094367</v>
      </c>
      <c r="G14" s="62">
        <v>2687800</v>
      </c>
      <c r="H14" s="62">
        <v>1505447</v>
      </c>
      <c r="I14" s="62">
        <v>1455571</v>
      </c>
      <c r="J14" s="62">
        <v>3752869</v>
      </c>
      <c r="K14" s="62">
        <v>2790467</v>
      </c>
      <c r="L14" s="62">
        <v>2368990</v>
      </c>
      <c r="M14" s="62">
        <v>422351</v>
      </c>
      <c r="N14" s="62">
        <v>2865121</v>
      </c>
      <c r="O14" s="62">
        <v>1592816</v>
      </c>
      <c r="P14" s="62">
        <v>1013517</v>
      </c>
      <c r="Q14" s="62">
        <v>-68133</v>
      </c>
      <c r="R14" s="62">
        <v>3194353</v>
      </c>
      <c r="S14" s="62">
        <v>2630391</v>
      </c>
      <c r="T14" s="62">
        <v>2912225</v>
      </c>
      <c r="U14" s="62">
        <v>797239</v>
      </c>
      <c r="V14" s="62">
        <v>1700099</v>
      </c>
      <c r="W14" s="62">
        <v>698249</v>
      </c>
      <c r="AA14" s="23"/>
    </row>
    <row r="15" spans="2:27" ht="27.75" customHeight="1" x14ac:dyDescent="0.25">
      <c r="B15" s="116" t="s">
        <v>401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AA15" s="23"/>
    </row>
    <row r="16" spans="2:27" ht="21" customHeight="1" x14ac:dyDescent="0.25">
      <c r="B16" s="117" t="s">
        <v>402</v>
      </c>
      <c r="C16" s="62">
        <v>223308</v>
      </c>
      <c r="D16" s="62">
        <v>162253</v>
      </c>
      <c r="E16" s="62">
        <v>-44148</v>
      </c>
      <c r="F16" s="62">
        <v>-924301</v>
      </c>
      <c r="G16" s="62">
        <v>-808520</v>
      </c>
      <c r="H16" s="62">
        <v>-734344</v>
      </c>
      <c r="I16" s="62">
        <v>-82418</v>
      </c>
      <c r="J16" s="62">
        <v>-210773</v>
      </c>
      <c r="K16" s="62">
        <v>-87096</v>
      </c>
      <c r="L16" s="62">
        <v>-65593</v>
      </c>
      <c r="M16" s="62">
        <v>-344379</v>
      </c>
      <c r="N16" s="62">
        <v>252035</v>
      </c>
      <c r="O16" s="62">
        <v>-20034</v>
      </c>
      <c r="P16" s="62">
        <v>-1179</v>
      </c>
      <c r="Q16" s="62">
        <v>-305760</v>
      </c>
      <c r="R16" s="62">
        <v>145459</v>
      </c>
      <c r="S16" s="62">
        <v>294119</v>
      </c>
      <c r="T16" s="62">
        <v>410326</v>
      </c>
      <c r="U16" s="62">
        <v>26767</v>
      </c>
      <c r="V16" s="62">
        <v>15851</v>
      </c>
      <c r="W16" s="62">
        <v>-91117</v>
      </c>
    </row>
    <row r="17" spans="2:27" ht="21" customHeight="1" x14ac:dyDescent="0.25">
      <c r="B17" s="117" t="s">
        <v>180</v>
      </c>
      <c r="C17" s="62">
        <v>922622</v>
      </c>
      <c r="D17" s="62">
        <v>607698</v>
      </c>
      <c r="E17" s="62">
        <v>302932</v>
      </c>
      <c r="F17" s="62">
        <v>1182084</v>
      </c>
      <c r="G17" s="62">
        <v>869536</v>
      </c>
      <c r="H17" s="62">
        <v>571929</v>
      </c>
      <c r="I17" s="62">
        <v>283909</v>
      </c>
      <c r="J17" s="62">
        <v>1049108</v>
      </c>
      <c r="K17" s="62">
        <v>763482</v>
      </c>
      <c r="L17" s="62">
        <v>480164</v>
      </c>
      <c r="M17" s="62">
        <v>238431</v>
      </c>
      <c r="N17" s="62">
        <v>989053</v>
      </c>
      <c r="O17" s="62">
        <v>733538</v>
      </c>
      <c r="P17" s="62">
        <v>488449</v>
      </c>
      <c r="Q17" s="62">
        <v>242752</v>
      </c>
      <c r="R17" s="62">
        <v>958234</v>
      </c>
      <c r="S17" s="62">
        <v>723322</v>
      </c>
      <c r="T17" s="62">
        <v>479299</v>
      </c>
      <c r="U17" s="62">
        <v>230896</v>
      </c>
      <c r="V17" s="62">
        <v>849093</v>
      </c>
      <c r="W17" s="62">
        <v>619104</v>
      </c>
      <c r="AA17" s="23"/>
    </row>
    <row r="18" spans="2:27" ht="21" customHeight="1" x14ac:dyDescent="0.25">
      <c r="B18" s="117" t="s">
        <v>403</v>
      </c>
      <c r="C18" s="62">
        <v>53787</v>
      </c>
      <c r="D18" s="62">
        <v>94132</v>
      </c>
      <c r="E18" s="62">
        <v>62032</v>
      </c>
      <c r="F18" s="62">
        <v>73626</v>
      </c>
      <c r="G18" s="62">
        <v>197273</v>
      </c>
      <c r="H18" s="62">
        <v>192687</v>
      </c>
      <c r="I18" s="62">
        <v>7944</v>
      </c>
      <c r="J18" s="62">
        <v>46960</v>
      </c>
      <c r="K18" s="62">
        <v>32088</v>
      </c>
      <c r="L18" s="62">
        <v>19615</v>
      </c>
      <c r="M18" s="62">
        <v>14444</v>
      </c>
      <c r="N18" s="62">
        <v>39039</v>
      </c>
      <c r="O18" s="62">
        <v>23450</v>
      </c>
      <c r="P18" s="62">
        <v>16819</v>
      </c>
      <c r="Q18" s="62">
        <v>7153</v>
      </c>
      <c r="R18" s="62">
        <v>124047</v>
      </c>
      <c r="S18" s="62">
        <v>22402</v>
      </c>
      <c r="T18" s="62">
        <v>8638</v>
      </c>
      <c r="U18" s="62">
        <v>5657</v>
      </c>
      <c r="V18" s="62">
        <v>62148</v>
      </c>
      <c r="W18" s="62">
        <v>57775</v>
      </c>
    </row>
    <row r="19" spans="2:27" ht="21" customHeight="1" x14ac:dyDescent="0.25">
      <c r="B19" s="117" t="s">
        <v>361</v>
      </c>
      <c r="C19" s="62"/>
      <c r="D19" s="62"/>
      <c r="E19" s="62"/>
      <c r="F19" s="62">
        <v>171770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7" ht="21" customHeight="1" x14ac:dyDescent="0.25">
      <c r="B20" s="117" t="s">
        <v>404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>
        <v>-12254</v>
      </c>
      <c r="O20" s="62"/>
      <c r="P20" s="62"/>
      <c r="Q20" s="62"/>
      <c r="R20" s="62">
        <v>24349</v>
      </c>
      <c r="S20" s="62"/>
      <c r="T20" s="62"/>
      <c r="U20" s="62"/>
      <c r="V20" s="62">
        <v>42029</v>
      </c>
      <c r="W20" s="62"/>
    </row>
    <row r="21" spans="2:27" ht="21" customHeight="1" x14ac:dyDescent="0.25">
      <c r="B21" s="117" t="s">
        <v>373</v>
      </c>
      <c r="C21" s="62"/>
      <c r="D21" s="62"/>
      <c r="E21" s="62"/>
      <c r="F21" s="62" t="s">
        <v>72</v>
      </c>
      <c r="G21" s="62" t="s">
        <v>72</v>
      </c>
      <c r="H21" s="62" t="s">
        <v>72</v>
      </c>
      <c r="I21" s="62"/>
      <c r="J21" s="62">
        <v>-1031809</v>
      </c>
      <c r="K21" s="62">
        <v>-1031809</v>
      </c>
      <c r="L21" s="62">
        <v>-909601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2:27" ht="21" customHeight="1" x14ac:dyDescent="0.25">
      <c r="B22" s="117" t="s">
        <v>405</v>
      </c>
      <c r="C22" s="62"/>
      <c r="D22" s="62"/>
      <c r="E22" s="62"/>
      <c r="F22" s="62"/>
      <c r="G22" s="62">
        <v>-19197</v>
      </c>
      <c r="H22" s="62">
        <v>-7053</v>
      </c>
      <c r="I22" s="62"/>
      <c r="J22" s="62"/>
      <c r="K22" s="62">
        <v>-3722</v>
      </c>
      <c r="L22" s="62">
        <v>-3722</v>
      </c>
      <c r="M22" s="62"/>
      <c r="N22" s="62"/>
      <c r="O22" s="62">
        <v>-7942</v>
      </c>
      <c r="P22" s="62">
        <v>-7942</v>
      </c>
      <c r="Q22" s="62"/>
      <c r="R22" s="62"/>
      <c r="S22" s="62">
        <v>-26016</v>
      </c>
      <c r="T22" s="62">
        <v>-26016</v>
      </c>
      <c r="U22" s="62"/>
      <c r="V22" s="62"/>
      <c r="W22" s="62"/>
    </row>
    <row r="23" spans="2:27" ht="21" customHeight="1" x14ac:dyDescent="0.25">
      <c r="B23" s="117" t="s">
        <v>406</v>
      </c>
      <c r="C23" s="62">
        <v>-15582</v>
      </c>
      <c r="D23" s="62">
        <v>-15582</v>
      </c>
      <c r="E23" s="62">
        <v>-15583</v>
      </c>
      <c r="F23" s="62">
        <v>595</v>
      </c>
      <c r="G23" s="62"/>
      <c r="H23" s="62"/>
      <c r="I23" s="62"/>
      <c r="J23" s="62">
        <v>10937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2:27" ht="21" customHeight="1" x14ac:dyDescent="0.25">
      <c r="B24" s="117" t="s">
        <v>374</v>
      </c>
      <c r="C24" s="62"/>
      <c r="D24" s="62"/>
      <c r="E24" s="62"/>
      <c r="F24" s="62">
        <v>-5340</v>
      </c>
      <c r="G24" s="62"/>
      <c r="H24" s="62"/>
      <c r="I24" s="62"/>
      <c r="J24" s="62">
        <v>-4006</v>
      </c>
      <c r="K24" s="62"/>
      <c r="L24" s="62"/>
      <c r="M24" s="62"/>
      <c r="N24" s="62">
        <v>-51736</v>
      </c>
      <c r="O24" s="62">
        <v>-51736</v>
      </c>
      <c r="P24" s="62">
        <v>-51736</v>
      </c>
      <c r="Q24" s="62">
        <v>-51736</v>
      </c>
      <c r="R24" s="62"/>
      <c r="S24" s="62"/>
      <c r="T24" s="62"/>
      <c r="U24" s="62"/>
      <c r="V24" s="62"/>
      <c r="W24" s="62"/>
    </row>
    <row r="25" spans="2:27" ht="21" customHeight="1" x14ac:dyDescent="0.25">
      <c r="B25" s="117" t="s">
        <v>407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>
        <v>270267</v>
      </c>
      <c r="P25" s="62">
        <v>134023</v>
      </c>
      <c r="Q25" s="62">
        <v>609160</v>
      </c>
      <c r="R25" s="62"/>
      <c r="S25" s="62"/>
      <c r="T25" s="62"/>
      <c r="U25" s="62"/>
      <c r="V25" s="62"/>
      <c r="W25" s="62"/>
    </row>
    <row r="26" spans="2:27" ht="26.25" customHeight="1" x14ac:dyDescent="0.25">
      <c r="B26" s="117" t="s">
        <v>408</v>
      </c>
      <c r="C26" s="62"/>
      <c r="D26" s="62"/>
      <c r="E26" s="62"/>
      <c r="F26" s="62">
        <v>46763</v>
      </c>
      <c r="G26" s="62" t="s">
        <v>72</v>
      </c>
      <c r="H26" s="62"/>
      <c r="I26" s="62"/>
      <c r="J26" s="62">
        <v>491037</v>
      </c>
      <c r="K26" s="62">
        <v>491036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2:27" ht="21" customHeight="1" x14ac:dyDescent="0.25">
      <c r="B27" s="117" t="s">
        <v>375</v>
      </c>
      <c r="C27" s="62">
        <v>-293238</v>
      </c>
      <c r="D27" s="62">
        <v>-222322</v>
      </c>
      <c r="E27" s="62">
        <v>-153041</v>
      </c>
      <c r="F27" s="62">
        <v>-842543</v>
      </c>
      <c r="G27" s="62">
        <v>-768440</v>
      </c>
      <c r="H27" s="62">
        <v>-520896</v>
      </c>
      <c r="I27" s="62">
        <v>-184428</v>
      </c>
      <c r="J27" s="62">
        <v>-182076</v>
      </c>
      <c r="K27" s="62">
        <v>-438798</v>
      </c>
      <c r="L27" s="62">
        <v>-151479</v>
      </c>
      <c r="M27" s="62">
        <v>-118687</v>
      </c>
      <c r="N27" s="62">
        <v>-356698</v>
      </c>
      <c r="O27" s="62">
        <v>-262298</v>
      </c>
      <c r="P27" s="62">
        <v>-164476</v>
      </c>
      <c r="Q27" s="62">
        <v>-81942</v>
      </c>
      <c r="R27" s="62">
        <v>-125351</v>
      </c>
      <c r="S27" s="62">
        <v>-161280</v>
      </c>
      <c r="T27" s="62">
        <v>-103500</v>
      </c>
      <c r="U27" s="62">
        <v>-67226</v>
      </c>
      <c r="V27" s="62">
        <v>103549</v>
      </c>
      <c r="W27" s="62">
        <v>75986</v>
      </c>
    </row>
    <row r="28" spans="2:27" x14ac:dyDescent="0.25">
      <c r="B28" s="117" t="s">
        <v>409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>
        <v>-72738</v>
      </c>
      <c r="S28" s="62"/>
      <c r="T28" s="62"/>
      <c r="U28" s="62"/>
      <c r="V28" s="62"/>
      <c r="W28" s="62"/>
    </row>
    <row r="29" spans="2:27" ht="21" customHeight="1" x14ac:dyDescent="0.25">
      <c r="B29" s="117" t="s">
        <v>410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>
        <v>119117</v>
      </c>
      <c r="W29" s="62"/>
    </row>
    <row r="30" spans="2:27" ht="21" customHeight="1" x14ac:dyDescent="0.25">
      <c r="B30" s="117" t="s">
        <v>411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>
        <v>127427</v>
      </c>
      <c r="W30" s="62"/>
    </row>
    <row r="31" spans="2:27" ht="21" customHeight="1" x14ac:dyDescent="0.25">
      <c r="B31" s="117" t="s">
        <v>412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>
        <v>-55009</v>
      </c>
      <c r="W31" s="62"/>
    </row>
    <row r="32" spans="2:27" ht="21" customHeight="1" x14ac:dyDescent="0.25">
      <c r="B32" s="117" t="s">
        <v>413</v>
      </c>
      <c r="C32" s="62">
        <v>-956879</v>
      </c>
      <c r="D32" s="62">
        <v>-671817</v>
      </c>
      <c r="E32" s="62">
        <v>-377909</v>
      </c>
      <c r="F32" s="62">
        <v>-1245142</v>
      </c>
      <c r="G32" s="62">
        <v>-924340</v>
      </c>
      <c r="H32" s="62">
        <v>-771515</v>
      </c>
      <c r="I32" s="62">
        <v>-360971</v>
      </c>
      <c r="J32" s="62">
        <v>-1305900</v>
      </c>
      <c r="K32" s="62">
        <v>-905323</v>
      </c>
      <c r="L32" s="62">
        <v>-575561</v>
      </c>
      <c r="M32" s="62">
        <v>-296107</v>
      </c>
      <c r="N32" s="62">
        <v>-800968</v>
      </c>
      <c r="O32" s="62">
        <v>-520248</v>
      </c>
      <c r="P32" s="62">
        <v>-290728</v>
      </c>
      <c r="Q32" s="62">
        <v>-188310</v>
      </c>
      <c r="R32" s="62">
        <v>-755469</v>
      </c>
      <c r="S32" s="62">
        <v>-387298</v>
      </c>
      <c r="T32" s="62">
        <v>-283372</v>
      </c>
      <c r="U32" s="62">
        <v>-124923</v>
      </c>
      <c r="V32" s="62">
        <v>-585382</v>
      </c>
      <c r="W32" s="62">
        <v>-525076</v>
      </c>
    </row>
    <row r="33" spans="2:23" ht="21" customHeight="1" x14ac:dyDescent="0.25">
      <c r="B33" s="117" t="s">
        <v>414</v>
      </c>
      <c r="C33" s="62"/>
      <c r="D33" s="62"/>
      <c r="E33" s="62"/>
      <c r="F33" s="62" t="s">
        <v>72</v>
      </c>
      <c r="G33" s="62" t="s">
        <v>72</v>
      </c>
      <c r="H33" s="62" t="s">
        <v>72</v>
      </c>
      <c r="I33" s="62" t="s">
        <v>72</v>
      </c>
      <c r="J33" s="62">
        <v>-236627</v>
      </c>
      <c r="K33" s="62">
        <v>-238815</v>
      </c>
      <c r="L33" s="62">
        <v>-238815</v>
      </c>
      <c r="M33" s="62">
        <v>-6036</v>
      </c>
      <c r="N33" s="62">
        <v>-551852</v>
      </c>
      <c r="O33" s="62">
        <v>-528598</v>
      </c>
      <c r="P33" s="62">
        <v>-528598</v>
      </c>
      <c r="Q33" s="62"/>
      <c r="R33" s="62"/>
      <c r="S33" s="62"/>
      <c r="T33" s="62"/>
      <c r="U33" s="62"/>
      <c r="V33" s="62"/>
      <c r="W33" s="62"/>
    </row>
    <row r="34" spans="2:23" ht="21" customHeight="1" x14ac:dyDescent="0.25">
      <c r="B34" s="117" t="s">
        <v>415</v>
      </c>
      <c r="C34" s="62">
        <v>742927</v>
      </c>
      <c r="D34" s="62">
        <v>446995</v>
      </c>
      <c r="E34" s="62">
        <v>253506</v>
      </c>
      <c r="F34" s="62">
        <v>852637</v>
      </c>
      <c r="G34" s="62">
        <v>2059745</v>
      </c>
      <c r="H34" s="62">
        <v>823750</v>
      </c>
      <c r="I34" s="62">
        <v>226861</v>
      </c>
      <c r="J34" s="62">
        <v>1381422</v>
      </c>
      <c r="K34" s="62">
        <v>1053980</v>
      </c>
      <c r="L34" s="62">
        <v>706941</v>
      </c>
      <c r="M34" s="62">
        <v>419438</v>
      </c>
      <c r="N34" s="62">
        <v>1202087</v>
      </c>
      <c r="O34" s="62">
        <v>835735</v>
      </c>
      <c r="P34" s="62">
        <v>516348</v>
      </c>
      <c r="Q34" s="62">
        <v>341147</v>
      </c>
      <c r="R34" s="62">
        <v>1189777</v>
      </c>
      <c r="S34" s="62">
        <v>881320</v>
      </c>
      <c r="T34" s="62">
        <v>590478</v>
      </c>
      <c r="U34" s="62">
        <v>301487</v>
      </c>
      <c r="V34" s="62">
        <v>1206652</v>
      </c>
      <c r="W34" s="62">
        <v>963527</v>
      </c>
    </row>
    <row r="35" spans="2:23" ht="21" customHeight="1" x14ac:dyDescent="0.25">
      <c r="B35" s="117" t="s">
        <v>416</v>
      </c>
      <c r="C35" s="62">
        <v>-158859</v>
      </c>
      <c r="D35" s="62">
        <v>-301310</v>
      </c>
      <c r="E35" s="62">
        <v>-103814</v>
      </c>
      <c r="F35" s="62">
        <v>-338265</v>
      </c>
      <c r="G35" s="62">
        <v>-173900</v>
      </c>
      <c r="H35" s="62">
        <v>-342500</v>
      </c>
      <c r="I35" s="62">
        <v>-842700</v>
      </c>
      <c r="J35" s="62">
        <v>353321</v>
      </c>
      <c r="K35" s="62">
        <v>212221</v>
      </c>
      <c r="L35" s="62">
        <v>-292379</v>
      </c>
      <c r="M35" s="62">
        <v>751781</v>
      </c>
      <c r="N35" s="62">
        <v>1742494</v>
      </c>
      <c r="O35" s="62">
        <v>2409658</v>
      </c>
      <c r="P35" s="62">
        <v>2162364</v>
      </c>
      <c r="Q35" s="62">
        <v>1756536</v>
      </c>
      <c r="R35" s="62">
        <v>225992</v>
      </c>
      <c r="S35" s="62">
        <v>429299</v>
      </c>
      <c r="T35" s="62">
        <v>-70470</v>
      </c>
      <c r="U35" s="62">
        <v>32980</v>
      </c>
      <c r="V35" s="62">
        <v>582193</v>
      </c>
      <c r="W35" s="62">
        <v>781297</v>
      </c>
    </row>
    <row r="36" spans="2:23" ht="21" customHeight="1" x14ac:dyDescent="0.25">
      <c r="B36" s="117" t="s">
        <v>417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>
        <v>-2951789</v>
      </c>
      <c r="S36" s="62">
        <v>-2962566</v>
      </c>
      <c r="T36" s="62">
        <v>-2962564</v>
      </c>
      <c r="U36" s="62"/>
      <c r="V36" s="62"/>
      <c r="W36" s="62"/>
    </row>
    <row r="37" spans="2:23" ht="21" customHeight="1" x14ac:dyDescent="0.25">
      <c r="B37" s="117" t="s">
        <v>418</v>
      </c>
      <c r="C37" s="62">
        <v>-1569255</v>
      </c>
      <c r="D37" s="62">
        <v>-1257507</v>
      </c>
      <c r="E37" s="62">
        <v>-695989</v>
      </c>
      <c r="F37" s="62">
        <v>-2360056</v>
      </c>
      <c r="G37" s="62">
        <v>-1641578</v>
      </c>
      <c r="H37" s="62">
        <v>-935491</v>
      </c>
      <c r="I37" s="62">
        <v>-436718</v>
      </c>
      <c r="J37" s="62">
        <v>-1316995</v>
      </c>
      <c r="K37" s="62">
        <v>-876000</v>
      </c>
      <c r="L37" s="62">
        <v>-430911</v>
      </c>
      <c r="M37" s="62">
        <v>-178373</v>
      </c>
      <c r="N37" s="62">
        <v>-266320</v>
      </c>
      <c r="O37" s="62">
        <v>-83346</v>
      </c>
      <c r="P37" s="62"/>
      <c r="Q37" s="62"/>
      <c r="R37" s="62"/>
      <c r="S37" s="62"/>
      <c r="T37" s="62"/>
      <c r="U37" s="62"/>
      <c r="V37" s="62"/>
      <c r="W37" s="62"/>
    </row>
    <row r="38" spans="2:23" s="118" customFormat="1" ht="21" customHeight="1" x14ac:dyDescent="0.25">
      <c r="B38" s="117" t="s">
        <v>419</v>
      </c>
      <c r="C38" s="62"/>
      <c r="D38" s="62"/>
      <c r="E38" s="62"/>
      <c r="F38" s="62">
        <v>-51512</v>
      </c>
      <c r="G38" s="62">
        <v>-6644</v>
      </c>
      <c r="H38" s="62"/>
      <c r="I38" s="62"/>
      <c r="J38" s="62">
        <v>-108550</v>
      </c>
      <c r="K38" s="62">
        <v>-108550</v>
      </c>
      <c r="L38" s="62">
        <v>-108550</v>
      </c>
      <c r="M38" s="62">
        <v>-108550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2:23" s="118" customFormat="1" ht="21" customHeight="1" x14ac:dyDescent="0.25">
      <c r="B39" s="117" t="s">
        <v>185</v>
      </c>
      <c r="C39" s="62">
        <v>-30487</v>
      </c>
      <c r="D39" s="62">
        <v>-30487</v>
      </c>
      <c r="E39" s="62">
        <v>-30487</v>
      </c>
      <c r="F39" s="62"/>
      <c r="G39" s="62"/>
      <c r="H39" s="62"/>
      <c r="I39" s="62" t="s">
        <v>72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2:23" ht="21" customHeight="1" x14ac:dyDescent="0.25">
      <c r="B40" s="117" t="s">
        <v>420</v>
      </c>
      <c r="C40" s="62">
        <v>9655</v>
      </c>
      <c r="D40" s="62">
        <v>6198</v>
      </c>
      <c r="E40" s="62">
        <v>3542</v>
      </c>
      <c r="F40" s="62">
        <v>7422</v>
      </c>
      <c r="G40" s="62">
        <v>5298</v>
      </c>
      <c r="H40" s="62">
        <v>3210</v>
      </c>
      <c r="I40" s="62">
        <v>1600</v>
      </c>
      <c r="J40" s="62">
        <v>20456</v>
      </c>
      <c r="K40" s="62">
        <v>18870</v>
      </c>
      <c r="L40" s="62">
        <v>12606</v>
      </c>
      <c r="M40" s="62">
        <v>4137</v>
      </c>
      <c r="N40" s="62">
        <v>15107</v>
      </c>
      <c r="O40" s="62">
        <v>10910</v>
      </c>
      <c r="P40" s="62">
        <v>7101</v>
      </c>
      <c r="Q40" s="62">
        <v>3545</v>
      </c>
      <c r="R40" s="62">
        <v>37616</v>
      </c>
      <c r="S40" s="62">
        <v>34102</v>
      </c>
      <c r="T40" s="62">
        <v>13948</v>
      </c>
      <c r="U40" s="62">
        <v>6933</v>
      </c>
      <c r="V40" s="62">
        <v>32907</v>
      </c>
      <c r="W40" s="62">
        <v>26323</v>
      </c>
    </row>
    <row r="41" spans="2:23" ht="21" customHeight="1" x14ac:dyDescent="0.25">
      <c r="B41" s="117" t="s">
        <v>602</v>
      </c>
      <c r="C41" s="62">
        <v>407472</v>
      </c>
      <c r="D41" s="62">
        <v>265256</v>
      </c>
      <c r="E41" s="62">
        <v>118792</v>
      </c>
      <c r="F41" s="62">
        <v>432872</v>
      </c>
      <c r="G41" s="62">
        <v>246667</v>
      </c>
      <c r="H41" s="62">
        <v>1673697</v>
      </c>
      <c r="I41" s="62">
        <v>163330</v>
      </c>
      <c r="J41" s="62">
        <v>374678</v>
      </c>
      <c r="K41" s="62">
        <v>169496</v>
      </c>
      <c r="L41" s="62">
        <v>93379</v>
      </c>
      <c r="M41" s="62">
        <v>24204</v>
      </c>
      <c r="N41" s="62">
        <v>423286</v>
      </c>
      <c r="O41" s="62">
        <v>255123</v>
      </c>
      <c r="P41" s="62">
        <v>356729</v>
      </c>
      <c r="Q41" s="62">
        <v>159116</v>
      </c>
      <c r="R41" s="62">
        <v>2401106</v>
      </c>
      <c r="S41" s="62">
        <v>2275422</v>
      </c>
      <c r="T41" s="62">
        <v>978379</v>
      </c>
      <c r="U41" s="62">
        <v>109006</v>
      </c>
      <c r="V41" s="62">
        <v>466768</v>
      </c>
      <c r="W41" s="62">
        <v>402117</v>
      </c>
    </row>
    <row r="42" spans="2:23" ht="21" customHeight="1" x14ac:dyDescent="0.25">
      <c r="B42" s="117" t="s">
        <v>421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>
        <v>-62575</v>
      </c>
      <c r="T42" s="62">
        <v>-62575</v>
      </c>
      <c r="U42" s="62"/>
      <c r="V42" s="62"/>
      <c r="W42" s="62">
        <v>-51635</v>
      </c>
    </row>
    <row r="43" spans="2:23" ht="21" customHeight="1" x14ac:dyDescent="0.25">
      <c r="B43" s="117" t="s">
        <v>422</v>
      </c>
      <c r="C43" s="62">
        <v>60307</v>
      </c>
      <c r="D43" s="62">
        <v>162735</v>
      </c>
      <c r="E43" s="62">
        <v>12725</v>
      </c>
      <c r="F43" s="62">
        <v>437887</v>
      </c>
      <c r="G43" s="62">
        <v>301940</v>
      </c>
      <c r="H43" s="62">
        <v>402027</v>
      </c>
      <c r="I43" s="62">
        <v>456647</v>
      </c>
      <c r="J43" s="62">
        <v>537976</v>
      </c>
      <c r="K43" s="62">
        <v>577129</v>
      </c>
      <c r="L43" s="62">
        <v>612765</v>
      </c>
      <c r="M43" s="62">
        <v>187348</v>
      </c>
      <c r="N43" s="62">
        <v>-1752688</v>
      </c>
      <c r="O43" s="62">
        <v>-1803611</v>
      </c>
      <c r="P43" s="62">
        <v>-1800960</v>
      </c>
      <c r="Q43" s="62">
        <v>-1314240</v>
      </c>
      <c r="R43" s="62">
        <v>-997858</v>
      </c>
      <c r="S43" s="62">
        <v>-1099230</v>
      </c>
      <c r="T43" s="62">
        <v>-613394</v>
      </c>
      <c r="U43" s="62">
        <v>-152311</v>
      </c>
      <c r="V43" s="62">
        <v>-893301</v>
      </c>
      <c r="W43" s="62">
        <v>-322847</v>
      </c>
    </row>
    <row r="44" spans="2:23" ht="21" customHeight="1" x14ac:dyDescent="0.25">
      <c r="B44" s="117" t="s">
        <v>423</v>
      </c>
      <c r="C44" s="62">
        <v>63572</v>
      </c>
      <c r="D44" s="62">
        <v>143809</v>
      </c>
      <c r="E44" s="62">
        <v>-20840</v>
      </c>
      <c r="F44" s="62">
        <v>1146560</v>
      </c>
      <c r="G44" s="62">
        <v>1367693</v>
      </c>
      <c r="H44" s="62">
        <v>972040</v>
      </c>
      <c r="I44" s="62">
        <v>700107</v>
      </c>
      <c r="J44" s="62">
        <v>-2146043</v>
      </c>
      <c r="K44" s="62">
        <v>-1908899</v>
      </c>
      <c r="L44" s="62">
        <v>-792651</v>
      </c>
      <c r="M44" s="62">
        <v>-338907</v>
      </c>
      <c r="N44" s="62">
        <v>-454741</v>
      </c>
      <c r="O44" s="62">
        <v>-98844</v>
      </c>
      <c r="P44" s="62">
        <v>-81652</v>
      </c>
      <c r="Q44" s="62">
        <v>54602</v>
      </c>
      <c r="R44" s="62">
        <v>-57988</v>
      </c>
      <c r="S44" s="62">
        <v>-45119</v>
      </c>
      <c r="T44" s="62">
        <v>-80241</v>
      </c>
      <c r="U44" s="62">
        <v>-120350</v>
      </c>
      <c r="V44" s="62">
        <v>-1973064</v>
      </c>
      <c r="W44" s="62">
        <v>-1783790</v>
      </c>
    </row>
    <row r="45" spans="2:23" ht="21" customHeight="1" x14ac:dyDescent="0.25">
      <c r="B45" s="117" t="s">
        <v>177</v>
      </c>
      <c r="C45" s="62">
        <v>446853</v>
      </c>
      <c r="D45" s="62">
        <v>275310</v>
      </c>
      <c r="E45" s="62">
        <v>111292</v>
      </c>
      <c r="F45" s="62">
        <v>665781</v>
      </c>
      <c r="G45" s="62">
        <v>502558</v>
      </c>
      <c r="H45" s="62">
        <v>335038</v>
      </c>
      <c r="I45" s="62">
        <v>167520</v>
      </c>
      <c r="J45" s="62">
        <v>84798</v>
      </c>
      <c r="K45" s="62">
        <v>375177</v>
      </c>
      <c r="L45" s="62">
        <v>250119</v>
      </c>
      <c r="M45" s="62">
        <v>125059</v>
      </c>
      <c r="N45" s="62">
        <v>490953</v>
      </c>
      <c r="O45" s="62">
        <v>368216</v>
      </c>
      <c r="P45" s="62">
        <v>245476</v>
      </c>
      <c r="Q45" s="62">
        <v>122738</v>
      </c>
      <c r="R45" s="62">
        <v>464554</v>
      </c>
      <c r="S45" s="62">
        <v>348415</v>
      </c>
      <c r="T45" s="62">
        <v>232277</v>
      </c>
      <c r="U45" s="62">
        <v>116138</v>
      </c>
      <c r="V45" s="62">
        <v>405111</v>
      </c>
      <c r="W45" s="62">
        <v>303832</v>
      </c>
    </row>
    <row r="46" spans="2:23" ht="21" customHeight="1" x14ac:dyDescent="0.25">
      <c r="B46" s="117" t="s">
        <v>424</v>
      </c>
      <c r="C46" s="62">
        <v>2165</v>
      </c>
      <c r="D46" s="62">
        <v>2485</v>
      </c>
      <c r="E46" s="62">
        <v>5557</v>
      </c>
      <c r="F46" s="62">
        <v>130038</v>
      </c>
      <c r="G46" s="62">
        <v>118936</v>
      </c>
      <c r="H46" s="62">
        <v>-13353</v>
      </c>
      <c r="I46" s="62">
        <v>-7009</v>
      </c>
      <c r="J46" s="62">
        <v>-24051</v>
      </c>
      <c r="K46" s="62">
        <v>-33546</v>
      </c>
      <c r="L46" s="62">
        <v>12294</v>
      </c>
      <c r="M46" s="62">
        <v>5218</v>
      </c>
      <c r="N46" s="62">
        <v>57865</v>
      </c>
      <c r="O46" s="62">
        <v>56500</v>
      </c>
      <c r="P46" s="62">
        <v>45211</v>
      </c>
      <c r="Q46" s="62">
        <v>1175</v>
      </c>
      <c r="R46" s="62">
        <v>-8436</v>
      </c>
      <c r="S46" s="62"/>
      <c r="T46" s="62"/>
      <c r="U46" s="62"/>
      <c r="V46" s="62">
        <v>-47875</v>
      </c>
      <c r="W46" s="62"/>
    </row>
    <row r="47" spans="2:23" ht="21" customHeight="1" x14ac:dyDescent="0.25">
      <c r="B47" s="25"/>
      <c r="C47" s="141">
        <v>3789263</v>
      </c>
      <c r="D47" s="141">
        <v>2311434</v>
      </c>
      <c r="E47" s="141">
        <v>826773</v>
      </c>
      <c r="F47" s="141">
        <v>3475243</v>
      </c>
      <c r="G47" s="141">
        <v>4014827</v>
      </c>
      <c r="H47" s="141">
        <v>3154673</v>
      </c>
      <c r="I47" s="141">
        <v>1549245</v>
      </c>
      <c r="J47" s="141">
        <v>1536732</v>
      </c>
      <c r="K47" s="141">
        <v>851388</v>
      </c>
      <c r="L47" s="141">
        <v>987611</v>
      </c>
      <c r="M47" s="141">
        <v>801372</v>
      </c>
      <c r="N47" s="141">
        <v>3829783</v>
      </c>
      <c r="O47" s="141">
        <v>3179556</v>
      </c>
      <c r="P47" s="141">
        <v>2058766</v>
      </c>
      <c r="Q47" s="141">
        <v>1287803</v>
      </c>
      <c r="R47" s="141">
        <v>3795858</v>
      </c>
      <c r="S47" s="141">
        <v>2894708</v>
      </c>
      <c r="T47" s="141">
        <v>1423438</v>
      </c>
      <c r="U47" s="141">
        <v>1162293</v>
      </c>
      <c r="V47" s="141">
        <v>2158313</v>
      </c>
      <c r="W47" s="141">
        <f>SUM(W14:W46)</f>
        <v>1153745</v>
      </c>
    </row>
    <row r="48" spans="2:23" s="118" customFormat="1" ht="21" customHeight="1" x14ac:dyDescent="0.25">
      <c r="B48" s="116" t="s">
        <v>425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s="118" customFormat="1" ht="21" customHeight="1" x14ac:dyDescent="0.25">
      <c r="B49" s="117" t="s">
        <v>426</v>
      </c>
      <c r="C49" s="62">
        <v>-296940</v>
      </c>
      <c r="D49" s="62">
        <v>48297</v>
      </c>
      <c r="E49" s="62">
        <v>-152336</v>
      </c>
      <c r="F49" s="62">
        <v>-440188</v>
      </c>
      <c r="G49" s="62">
        <v>-254645</v>
      </c>
      <c r="H49" s="62">
        <v>-104043</v>
      </c>
      <c r="I49" s="62">
        <v>-408167</v>
      </c>
      <c r="J49" s="62">
        <v>-90382</v>
      </c>
      <c r="K49" s="62">
        <v>-604578</v>
      </c>
      <c r="L49" s="62">
        <v>70863</v>
      </c>
      <c r="M49" s="62">
        <v>39436</v>
      </c>
      <c r="N49" s="62">
        <v>-78420</v>
      </c>
      <c r="O49" s="62">
        <v>-54932</v>
      </c>
      <c r="P49" s="62">
        <v>139744</v>
      </c>
      <c r="Q49" s="62">
        <v>101211</v>
      </c>
      <c r="R49" s="62">
        <v>-665727</v>
      </c>
      <c r="S49" s="62">
        <v>-699907</v>
      </c>
      <c r="T49" s="62">
        <v>-537832</v>
      </c>
      <c r="U49" s="62">
        <v>-264126</v>
      </c>
      <c r="V49" s="62">
        <v>-391152</v>
      </c>
      <c r="W49" s="62">
        <v>-510468</v>
      </c>
    </row>
    <row r="50" spans="2:23" ht="21" customHeight="1" x14ac:dyDescent="0.25">
      <c r="B50" s="117" t="s">
        <v>427</v>
      </c>
      <c r="C50" s="62"/>
      <c r="D50" s="62"/>
      <c r="E50" s="62"/>
      <c r="F50" s="62">
        <v>190658</v>
      </c>
      <c r="G50" s="62" t="s">
        <v>72</v>
      </c>
      <c r="H50" s="62" t="s">
        <v>72</v>
      </c>
      <c r="I50" s="62" t="s">
        <v>72</v>
      </c>
      <c r="J50" s="62">
        <v>15120</v>
      </c>
      <c r="K50" s="62">
        <v>15121</v>
      </c>
      <c r="L50" s="62">
        <v>15121</v>
      </c>
      <c r="M50" s="62"/>
      <c r="N50" s="62">
        <v>1466945</v>
      </c>
      <c r="O50" s="62">
        <v>1343115</v>
      </c>
      <c r="P50" s="62">
        <v>62771</v>
      </c>
      <c r="Q50" s="62">
        <v>62771</v>
      </c>
      <c r="R50" s="62">
        <v>362469</v>
      </c>
      <c r="S50" s="62">
        <v>110709</v>
      </c>
      <c r="T50" s="62">
        <v>83115</v>
      </c>
      <c r="U50" s="62">
        <v>74534</v>
      </c>
      <c r="V50" s="62">
        <v>908604</v>
      </c>
      <c r="W50" s="62">
        <v>568432</v>
      </c>
    </row>
    <row r="51" spans="2:23" ht="21" customHeight="1" x14ac:dyDescent="0.25">
      <c r="B51" s="117" t="s">
        <v>428</v>
      </c>
      <c r="C51" s="62">
        <v>868966</v>
      </c>
      <c r="D51" s="62">
        <v>359080</v>
      </c>
      <c r="E51" s="62">
        <v>-104737</v>
      </c>
      <c r="F51" s="62">
        <v>2490079</v>
      </c>
      <c r="G51" s="62">
        <v>997234</v>
      </c>
      <c r="H51" s="62">
        <v>514199</v>
      </c>
      <c r="I51" s="62">
        <v>259715</v>
      </c>
      <c r="J51" s="62">
        <v>1667775</v>
      </c>
      <c r="K51" s="62">
        <v>-55073</v>
      </c>
      <c r="L51" s="62">
        <v>-23863</v>
      </c>
      <c r="M51" s="62">
        <v>75368</v>
      </c>
      <c r="N51" s="62">
        <v>-59383</v>
      </c>
      <c r="O51" s="62">
        <v>-35086</v>
      </c>
      <c r="P51" s="62">
        <v>18144</v>
      </c>
      <c r="Q51" s="62">
        <v>-9351</v>
      </c>
      <c r="R51" s="62">
        <v>-11699</v>
      </c>
      <c r="S51" s="62">
        <v>3443</v>
      </c>
      <c r="T51" s="62">
        <v>15276</v>
      </c>
      <c r="U51" s="62">
        <v>9515</v>
      </c>
      <c r="V51" s="62">
        <v>38407</v>
      </c>
      <c r="W51" s="62">
        <v>-858104</v>
      </c>
    </row>
    <row r="52" spans="2:23" ht="21" customHeight="1" x14ac:dyDescent="0.25">
      <c r="B52" s="117" t="s">
        <v>429</v>
      </c>
      <c r="C52" s="62">
        <v>21625</v>
      </c>
      <c r="D52" s="62">
        <v>-7958</v>
      </c>
      <c r="E52" s="62">
        <v>159821</v>
      </c>
      <c r="F52" s="62">
        <v>148672</v>
      </c>
      <c r="G52" s="62">
        <v>248082</v>
      </c>
      <c r="H52" s="62">
        <v>259108</v>
      </c>
      <c r="I52" s="62">
        <v>-148888</v>
      </c>
      <c r="J52" s="62">
        <v>-554685</v>
      </c>
      <c r="K52" s="62">
        <v>-35954</v>
      </c>
      <c r="L52" s="62">
        <v>22399</v>
      </c>
      <c r="M52" s="62">
        <v>3450</v>
      </c>
      <c r="N52" s="62">
        <v>-162380</v>
      </c>
      <c r="O52" s="62">
        <v>5706</v>
      </c>
      <c r="P52" s="62">
        <v>84987</v>
      </c>
      <c r="Q52" s="62">
        <v>116227</v>
      </c>
      <c r="R52" s="62">
        <v>-71267</v>
      </c>
      <c r="S52" s="62">
        <v>-18950</v>
      </c>
      <c r="T52" s="62">
        <v>8953</v>
      </c>
      <c r="U52" s="62">
        <v>-43</v>
      </c>
      <c r="V52" s="62">
        <v>614963</v>
      </c>
      <c r="W52" s="62">
        <v>-31689</v>
      </c>
    </row>
    <row r="53" spans="2:23" ht="21" customHeight="1" x14ac:dyDescent="0.25">
      <c r="B53" s="117" t="s">
        <v>430</v>
      </c>
      <c r="C53" s="62">
        <v>35776</v>
      </c>
      <c r="D53" s="62">
        <v>29407</v>
      </c>
      <c r="E53" s="62">
        <v>16716</v>
      </c>
      <c r="F53" s="62">
        <v>30884</v>
      </c>
      <c r="G53" s="62">
        <v>-34852</v>
      </c>
      <c r="H53" s="62">
        <v>-30521</v>
      </c>
      <c r="I53" s="62">
        <v>-25595</v>
      </c>
      <c r="J53" s="62">
        <v>-70354</v>
      </c>
      <c r="K53" s="62">
        <v>-79400</v>
      </c>
      <c r="L53" s="62">
        <v>-48301</v>
      </c>
      <c r="M53" s="62">
        <v>-48164</v>
      </c>
      <c r="N53" s="62">
        <v>1537655</v>
      </c>
      <c r="O53" s="62">
        <v>1506112</v>
      </c>
      <c r="P53" s="62">
        <v>1424416</v>
      </c>
      <c r="Q53" s="62">
        <v>1419404</v>
      </c>
      <c r="R53" s="62">
        <v>10975</v>
      </c>
      <c r="S53" s="62">
        <v>310</v>
      </c>
      <c r="T53" s="62">
        <v>33518</v>
      </c>
      <c r="U53" s="62">
        <v>28177</v>
      </c>
      <c r="V53" s="62">
        <v>-109315</v>
      </c>
      <c r="W53" s="62">
        <v>-59786</v>
      </c>
    </row>
    <row r="54" spans="2:23" s="118" customFormat="1" ht="21" customHeight="1" x14ac:dyDescent="0.25">
      <c r="B54" s="117" t="s">
        <v>431</v>
      </c>
      <c r="C54" s="62">
        <v>278906</v>
      </c>
      <c r="D54" s="62">
        <v>204368</v>
      </c>
      <c r="E54" s="62">
        <v>99708</v>
      </c>
      <c r="F54" s="62">
        <v>707695</v>
      </c>
      <c r="G54" s="62">
        <v>480332</v>
      </c>
      <c r="H54" s="62">
        <v>181747</v>
      </c>
      <c r="I54" s="62"/>
      <c r="J54" s="62">
        <v>499065</v>
      </c>
      <c r="K54" s="62">
        <v>354136</v>
      </c>
      <c r="L54" s="62">
        <v>324677</v>
      </c>
      <c r="M54" s="62">
        <v>970</v>
      </c>
      <c r="N54" s="62">
        <v>386555</v>
      </c>
      <c r="O54" s="62">
        <v>247212</v>
      </c>
      <c r="P54" s="62">
        <v>169064</v>
      </c>
      <c r="Q54" s="62">
        <v>492</v>
      </c>
      <c r="R54" s="62">
        <v>282580</v>
      </c>
      <c r="S54" s="62">
        <v>187052</v>
      </c>
      <c r="T54" s="62">
        <v>126791</v>
      </c>
      <c r="U54" s="62">
        <v>329</v>
      </c>
      <c r="V54" s="62">
        <v>311471</v>
      </c>
      <c r="W54" s="62">
        <v>235163</v>
      </c>
    </row>
    <row r="55" spans="2:23" ht="21" customHeight="1" x14ac:dyDescent="0.25">
      <c r="B55" s="117" t="s">
        <v>432</v>
      </c>
      <c r="C55" s="62">
        <v>685665</v>
      </c>
      <c r="D55" s="62">
        <v>428264</v>
      </c>
      <c r="E55" s="62">
        <v>223937</v>
      </c>
      <c r="F55" s="62">
        <v>620439</v>
      </c>
      <c r="G55" s="62">
        <v>652218</v>
      </c>
      <c r="H55" s="62">
        <v>475881</v>
      </c>
      <c r="I55" s="62">
        <v>155765</v>
      </c>
      <c r="J55" s="62">
        <v>713641</v>
      </c>
      <c r="K55" s="62">
        <v>593776</v>
      </c>
      <c r="L55" s="62">
        <v>439273</v>
      </c>
      <c r="M55" s="62">
        <v>220540</v>
      </c>
      <c r="N55" s="62">
        <v>688104</v>
      </c>
      <c r="O55" s="62">
        <v>536179</v>
      </c>
      <c r="P55" s="62">
        <v>340341</v>
      </c>
      <c r="Q55" s="62">
        <v>158756</v>
      </c>
      <c r="R55" s="62">
        <v>511451</v>
      </c>
      <c r="S55" s="62">
        <v>286130</v>
      </c>
      <c r="T55" s="62">
        <v>195952</v>
      </c>
      <c r="U55" s="62">
        <v>111489</v>
      </c>
      <c r="V55" s="62">
        <v>1704007</v>
      </c>
      <c r="W55" s="62">
        <v>1645708</v>
      </c>
    </row>
    <row r="56" spans="2:23" s="118" customFormat="1" ht="21" customHeight="1" x14ac:dyDescent="0.25">
      <c r="B56" s="117" t="s">
        <v>306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>
        <v>43722</v>
      </c>
      <c r="U56" s="62"/>
      <c r="V56" s="62">
        <v>28850</v>
      </c>
      <c r="W56" s="62">
        <v>-55383</v>
      </c>
    </row>
    <row r="57" spans="2:23" ht="21" customHeight="1" x14ac:dyDescent="0.25">
      <c r="B57" s="117" t="s">
        <v>424</v>
      </c>
      <c r="C57" s="62">
        <v>-110602</v>
      </c>
      <c r="D57" s="62">
        <v>-157581</v>
      </c>
      <c r="E57" s="62">
        <v>-106035</v>
      </c>
      <c r="F57" s="62">
        <v>87080</v>
      </c>
      <c r="G57" s="62">
        <v>55730</v>
      </c>
      <c r="H57" s="62">
        <v>48538</v>
      </c>
      <c r="I57" s="62">
        <v>94210</v>
      </c>
      <c r="J57" s="62">
        <v>-267030</v>
      </c>
      <c r="K57" s="62">
        <v>-68860</v>
      </c>
      <c r="L57" s="62">
        <v>-170371</v>
      </c>
      <c r="M57" s="62">
        <v>-10850</v>
      </c>
      <c r="N57" s="62">
        <v>187886</v>
      </c>
      <c r="O57" s="62">
        <v>150521</v>
      </c>
      <c r="P57" s="62">
        <v>85197</v>
      </c>
      <c r="Q57" s="62">
        <v>75199</v>
      </c>
      <c r="R57" s="62">
        <v>25258</v>
      </c>
      <c r="S57" s="62">
        <v>58338</v>
      </c>
      <c r="T57" s="62">
        <v>18081</v>
      </c>
      <c r="U57" s="62">
        <v>-87248</v>
      </c>
      <c r="V57" s="62">
        <v>48308</v>
      </c>
      <c r="W57" s="62">
        <v>43512</v>
      </c>
    </row>
    <row r="58" spans="2:23" ht="21" customHeight="1" x14ac:dyDescent="0.25">
      <c r="B58" s="27"/>
      <c r="C58" s="141">
        <v>1483396</v>
      </c>
      <c r="D58" s="141">
        <v>903877</v>
      </c>
      <c r="E58" s="141">
        <v>137074</v>
      </c>
      <c r="F58" s="141">
        <v>3835319</v>
      </c>
      <c r="G58" s="141">
        <v>2144099</v>
      </c>
      <c r="H58" s="141">
        <v>1344909</v>
      </c>
      <c r="I58" s="141">
        <v>-72960</v>
      </c>
      <c r="J58" s="141">
        <v>1913150</v>
      </c>
      <c r="K58" s="141">
        <v>119168</v>
      </c>
      <c r="L58" s="141">
        <v>629798</v>
      </c>
      <c r="M58" s="141">
        <v>280750</v>
      </c>
      <c r="N58" s="141">
        <v>3966962</v>
      </c>
      <c r="O58" s="141">
        <v>3698827</v>
      </c>
      <c r="P58" s="141">
        <v>2324664</v>
      </c>
      <c r="Q58" s="141">
        <v>1924709</v>
      </c>
      <c r="R58" s="141">
        <v>444040</v>
      </c>
      <c r="S58" s="141">
        <v>-72875</v>
      </c>
      <c r="T58" s="141">
        <v>-12424</v>
      </c>
      <c r="U58" s="141">
        <v>-127373</v>
      </c>
      <c r="V58" s="141">
        <v>3154143</v>
      </c>
      <c r="W58" s="141">
        <v>977385</v>
      </c>
    </row>
    <row r="59" spans="2:23" ht="21" customHeight="1" x14ac:dyDescent="0.25">
      <c r="B59" s="116" t="s">
        <v>433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2:23" ht="21" customHeight="1" x14ac:dyDescent="0.25">
      <c r="B60" s="117" t="s">
        <v>434</v>
      </c>
      <c r="C60" s="62">
        <v>-48684</v>
      </c>
      <c r="D60" s="62">
        <v>-339078</v>
      </c>
      <c r="E60" s="62">
        <v>-384381</v>
      </c>
      <c r="F60" s="62">
        <v>148706</v>
      </c>
      <c r="G60" s="62">
        <v>57393</v>
      </c>
      <c r="H60" s="62">
        <v>-297763</v>
      </c>
      <c r="I60" s="62">
        <v>-440688</v>
      </c>
      <c r="J60" s="62">
        <v>324857</v>
      </c>
      <c r="K60" s="62">
        <v>1012234</v>
      </c>
      <c r="L60" s="62">
        <v>23376</v>
      </c>
      <c r="M60" s="62">
        <v>-401546</v>
      </c>
      <c r="N60" s="62">
        <v>278382</v>
      </c>
      <c r="O60" s="62">
        <v>-88887</v>
      </c>
      <c r="P60" s="62">
        <v>-134442</v>
      </c>
      <c r="Q60" s="62">
        <v>-357166</v>
      </c>
      <c r="R60" s="62">
        <v>278639</v>
      </c>
      <c r="S60" s="62">
        <v>257480</v>
      </c>
      <c r="T60" s="62">
        <v>39542</v>
      </c>
      <c r="U60" s="62">
        <v>210992</v>
      </c>
      <c r="V60" s="62">
        <v>-553445</v>
      </c>
      <c r="W60" s="62">
        <v>57666</v>
      </c>
    </row>
    <row r="61" spans="2:23" ht="21" customHeight="1" x14ac:dyDescent="0.25">
      <c r="B61" s="117" t="s">
        <v>435</v>
      </c>
      <c r="C61" s="62">
        <v>-99340</v>
      </c>
      <c r="D61" s="62">
        <v>126434</v>
      </c>
      <c r="E61" s="62">
        <v>190473</v>
      </c>
      <c r="F61" s="62">
        <v>408073</v>
      </c>
      <c r="G61" s="62">
        <v>174075</v>
      </c>
      <c r="H61" s="62">
        <v>105552</v>
      </c>
      <c r="I61" s="62">
        <v>171815</v>
      </c>
      <c r="J61" s="62">
        <v>5008</v>
      </c>
      <c r="K61" s="62">
        <v>928248</v>
      </c>
      <c r="L61" s="62">
        <v>625358</v>
      </c>
      <c r="M61" s="62">
        <v>235181</v>
      </c>
      <c r="N61" s="62">
        <v>823522</v>
      </c>
      <c r="O61" s="62">
        <v>468922</v>
      </c>
      <c r="P61" s="62">
        <v>268294</v>
      </c>
      <c r="Q61" s="62">
        <v>-44498</v>
      </c>
      <c r="R61" s="62">
        <v>-162318</v>
      </c>
      <c r="S61" s="62">
        <v>-155462</v>
      </c>
      <c r="T61" s="62">
        <v>-123566</v>
      </c>
      <c r="U61" s="62">
        <v>-105222</v>
      </c>
      <c r="V61" s="62">
        <v>-291037</v>
      </c>
      <c r="W61" s="62">
        <v>-131409</v>
      </c>
    </row>
    <row r="62" spans="2:23" ht="21" customHeight="1" x14ac:dyDescent="0.25">
      <c r="B62" s="117" t="s">
        <v>436</v>
      </c>
      <c r="C62" s="62">
        <v>582798</v>
      </c>
      <c r="D62" s="62">
        <v>435024</v>
      </c>
      <c r="E62" s="62">
        <v>413266</v>
      </c>
      <c r="F62" s="62">
        <v>1000162</v>
      </c>
      <c r="G62" s="62">
        <v>724793</v>
      </c>
      <c r="H62" s="62">
        <v>397869</v>
      </c>
      <c r="I62" s="62">
        <v>568746</v>
      </c>
      <c r="J62" s="62">
        <v>1206026</v>
      </c>
      <c r="K62" s="62">
        <v>987603</v>
      </c>
      <c r="L62" s="62">
        <v>868406</v>
      </c>
      <c r="M62" s="62">
        <v>200177</v>
      </c>
      <c r="N62" s="62">
        <v>689596</v>
      </c>
      <c r="O62" s="62">
        <v>533851</v>
      </c>
      <c r="P62" s="62">
        <v>325781</v>
      </c>
      <c r="Q62" s="62">
        <v>107804</v>
      </c>
      <c r="R62" s="62">
        <v>1432536</v>
      </c>
      <c r="S62" s="62">
        <v>1308654</v>
      </c>
      <c r="T62" s="62">
        <v>1273327</v>
      </c>
      <c r="U62" s="62">
        <v>287139</v>
      </c>
      <c r="V62" s="62">
        <v>-5962</v>
      </c>
      <c r="W62" s="62">
        <v>408780</v>
      </c>
    </row>
    <row r="63" spans="2:23" ht="21" customHeight="1" x14ac:dyDescent="0.25">
      <c r="B63" s="117" t="s">
        <v>437</v>
      </c>
      <c r="C63" s="62">
        <v>-13036</v>
      </c>
      <c r="D63" s="62">
        <v>-26797</v>
      </c>
      <c r="E63" s="62">
        <v>-28013</v>
      </c>
      <c r="F63" s="62">
        <v>34826</v>
      </c>
      <c r="G63" s="62">
        <v>35557</v>
      </c>
      <c r="H63" s="62">
        <v>38782</v>
      </c>
      <c r="I63" s="62">
        <v>-18159</v>
      </c>
      <c r="J63" s="62">
        <v>12434</v>
      </c>
      <c r="K63" s="62">
        <v>20396</v>
      </c>
      <c r="L63" s="62">
        <v>27079</v>
      </c>
      <c r="M63" s="62">
        <v>-22307</v>
      </c>
      <c r="N63" s="62">
        <v>12711</v>
      </c>
      <c r="O63" s="62">
        <v>37952</v>
      </c>
      <c r="P63" s="62">
        <v>34029</v>
      </c>
      <c r="Q63" s="62">
        <v>-13806</v>
      </c>
      <c r="R63" s="62">
        <v>-83686</v>
      </c>
      <c r="S63" s="62">
        <v>-31465</v>
      </c>
      <c r="T63" s="62">
        <v>-27420</v>
      </c>
      <c r="U63" s="62">
        <v>10672</v>
      </c>
      <c r="V63" s="62">
        <v>76639</v>
      </c>
      <c r="W63" s="62">
        <v>27938</v>
      </c>
    </row>
    <row r="64" spans="2:23" ht="21" customHeight="1" x14ac:dyDescent="0.25">
      <c r="B64" s="117" t="s">
        <v>438</v>
      </c>
      <c r="C64" s="62">
        <v>-7862</v>
      </c>
      <c r="D64" s="62">
        <v>11145</v>
      </c>
      <c r="E64" s="62">
        <v>2113</v>
      </c>
      <c r="F64" s="62">
        <v>-239711</v>
      </c>
      <c r="G64" s="62">
        <v>-208283</v>
      </c>
      <c r="H64" s="62">
        <v>-206941</v>
      </c>
      <c r="I64" s="62">
        <v>-239715</v>
      </c>
      <c r="J64" s="62">
        <v>77965</v>
      </c>
      <c r="K64" s="62">
        <v>105734</v>
      </c>
      <c r="L64" s="62">
        <v>22988</v>
      </c>
      <c r="M64" s="62">
        <v>-22769</v>
      </c>
      <c r="N64" s="62">
        <v>132350</v>
      </c>
      <c r="O64" s="62">
        <v>59563</v>
      </c>
      <c r="P64" s="62">
        <v>59626</v>
      </c>
      <c r="Q64" s="62">
        <v>19308</v>
      </c>
      <c r="R64" s="62">
        <v>-88900</v>
      </c>
      <c r="S64" s="62">
        <v>-50043</v>
      </c>
      <c r="T64" s="62">
        <v>-17784</v>
      </c>
      <c r="U64" s="62">
        <v>-33903</v>
      </c>
      <c r="V64" s="62">
        <v>-69553</v>
      </c>
      <c r="W64" s="62">
        <v>-84304</v>
      </c>
    </row>
    <row r="65" spans="2:23" ht="21" customHeight="1" x14ac:dyDescent="0.25">
      <c r="B65" s="117" t="s">
        <v>334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>
        <v>-80862</v>
      </c>
      <c r="S65" s="62">
        <v>-80862</v>
      </c>
      <c r="T65" s="62">
        <v>-80862</v>
      </c>
      <c r="U65" s="62">
        <v>-48030</v>
      </c>
      <c r="V65" s="62">
        <v>-153357</v>
      </c>
      <c r="W65" s="62">
        <v>-152050</v>
      </c>
    </row>
    <row r="66" spans="2:23" s="118" customFormat="1" ht="21" customHeight="1" x14ac:dyDescent="0.25">
      <c r="B66" s="117" t="s">
        <v>177</v>
      </c>
      <c r="C66" s="62">
        <v>-378238</v>
      </c>
      <c r="D66" s="62">
        <v>-248276</v>
      </c>
      <c r="E66" s="62">
        <v>-119515</v>
      </c>
      <c r="F66" s="62">
        <v>-481964</v>
      </c>
      <c r="G66" s="62">
        <v>-348494</v>
      </c>
      <c r="H66" s="62">
        <v>-228927</v>
      </c>
      <c r="I66" s="62">
        <v>-110912</v>
      </c>
      <c r="J66" s="62">
        <v>-421970</v>
      </c>
      <c r="K66" s="62">
        <v>-301615</v>
      </c>
      <c r="L66" s="62">
        <v>-198972</v>
      </c>
      <c r="M66" s="62">
        <v>-99583</v>
      </c>
      <c r="N66" s="62">
        <v>-366964</v>
      </c>
      <c r="O66" s="62">
        <v>-266683</v>
      </c>
      <c r="P66" s="62">
        <v>-129584</v>
      </c>
      <c r="Q66" s="62">
        <v>-87785</v>
      </c>
      <c r="R66" s="62">
        <v>-343253</v>
      </c>
      <c r="S66" s="62">
        <v>-247720</v>
      </c>
      <c r="T66" s="62">
        <v>-163037</v>
      </c>
      <c r="U66" s="62">
        <v>-78866</v>
      </c>
      <c r="V66" s="62">
        <v>-307034</v>
      </c>
      <c r="W66" s="62">
        <v>-222509</v>
      </c>
    </row>
    <row r="67" spans="2:23" ht="21" customHeight="1" x14ac:dyDescent="0.25">
      <c r="B67" s="117" t="s">
        <v>439</v>
      </c>
      <c r="C67" s="62">
        <v>138699</v>
      </c>
      <c r="D67" s="62">
        <v>149208</v>
      </c>
      <c r="E67" s="62">
        <v>36821</v>
      </c>
      <c r="F67" s="62"/>
      <c r="G67" s="62">
        <v>47783</v>
      </c>
      <c r="H67" s="62">
        <v>-83114</v>
      </c>
      <c r="I67" s="62">
        <v>-274135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2:23" s="118" customFormat="1" ht="21" customHeight="1" x14ac:dyDescent="0.25">
      <c r="B68" s="117" t="s">
        <v>440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>
        <v>-555590</v>
      </c>
      <c r="W68" s="62"/>
    </row>
    <row r="69" spans="2:23" ht="21" customHeight="1" x14ac:dyDescent="0.25">
      <c r="B69" s="117" t="s">
        <v>424</v>
      </c>
      <c r="C69" s="62">
        <v>82279</v>
      </c>
      <c r="D69" s="62">
        <v>5609</v>
      </c>
      <c r="E69" s="62">
        <v>219330</v>
      </c>
      <c r="F69" s="62">
        <v>21248</v>
      </c>
      <c r="G69" s="62">
        <v>-38379</v>
      </c>
      <c r="H69" s="62">
        <v>-121158</v>
      </c>
      <c r="I69" s="62">
        <v>42742</v>
      </c>
      <c r="J69" s="62">
        <v>100969</v>
      </c>
      <c r="K69" s="62">
        <v>26387</v>
      </c>
      <c r="L69" s="62">
        <v>-58057</v>
      </c>
      <c r="M69" s="62">
        <v>-20287</v>
      </c>
      <c r="N69" s="62">
        <v>106909</v>
      </c>
      <c r="O69" s="62">
        <v>-72203</v>
      </c>
      <c r="P69" s="62">
        <v>49995</v>
      </c>
      <c r="Q69" s="62">
        <v>-11255</v>
      </c>
      <c r="R69" s="62">
        <v>6210</v>
      </c>
      <c r="S69" s="62">
        <v>-84472</v>
      </c>
      <c r="T69" s="62">
        <v>-77801</v>
      </c>
      <c r="U69" s="62">
        <v>-9530</v>
      </c>
      <c r="V69" s="62">
        <v>-164005</v>
      </c>
      <c r="W69" s="62">
        <v>-73863</v>
      </c>
    </row>
    <row r="70" spans="2:23" ht="21" customHeight="1" x14ac:dyDescent="0.25">
      <c r="B70" s="27"/>
      <c r="C70" s="141">
        <v>256616</v>
      </c>
      <c r="D70" s="141">
        <v>113269</v>
      </c>
      <c r="E70" s="141">
        <v>330094</v>
      </c>
      <c r="F70" s="141">
        <v>891340</v>
      </c>
      <c r="G70" s="141">
        <v>444445</v>
      </c>
      <c r="H70" s="141">
        <v>-395700</v>
      </c>
      <c r="I70" s="141">
        <v>-300306</v>
      </c>
      <c r="J70" s="141">
        <v>1305289</v>
      </c>
      <c r="K70" s="141">
        <v>2778987</v>
      </c>
      <c r="L70" s="141">
        <v>1310178</v>
      </c>
      <c r="M70" s="141">
        <v>-131134</v>
      </c>
      <c r="N70" s="141">
        <v>1676506</v>
      </c>
      <c r="O70" s="141">
        <v>672515</v>
      </c>
      <c r="P70" s="141">
        <v>473699</v>
      </c>
      <c r="Q70" s="141">
        <v>-387398</v>
      </c>
      <c r="R70" s="141">
        <v>958366</v>
      </c>
      <c r="S70" s="141">
        <v>916110</v>
      </c>
      <c r="T70" s="141">
        <v>822399</v>
      </c>
      <c r="U70" s="141">
        <v>233252</v>
      </c>
      <c r="V70" s="141">
        <v>-2023344</v>
      </c>
      <c r="W70" s="141">
        <f>SUM(W60:W69)</f>
        <v>-169751</v>
      </c>
    </row>
    <row r="71" spans="2:23" ht="21" customHeight="1" x14ac:dyDescent="0.25">
      <c r="B71" s="116" t="s">
        <v>441</v>
      </c>
      <c r="C71" s="142">
        <v>5529275</v>
      </c>
      <c r="D71" s="142">
        <v>3328580</v>
      </c>
      <c r="E71" s="142">
        <v>1293941</v>
      </c>
      <c r="F71" s="142">
        <v>8201902</v>
      </c>
      <c r="G71" s="142">
        <v>6603371</v>
      </c>
      <c r="H71" s="142">
        <v>4103882</v>
      </c>
      <c r="I71" s="142">
        <v>1175979</v>
      </c>
      <c r="J71" s="142">
        <v>4755171</v>
      </c>
      <c r="K71" s="142">
        <v>3749543</v>
      </c>
      <c r="L71" s="142">
        <v>2927587</v>
      </c>
      <c r="M71" s="142">
        <v>950988</v>
      </c>
      <c r="N71" s="142">
        <v>9473251</v>
      </c>
      <c r="O71" s="142">
        <v>7550898</v>
      </c>
      <c r="P71" s="142">
        <v>4857129</v>
      </c>
      <c r="Q71" s="142">
        <v>2825114</v>
      </c>
      <c r="R71" s="142">
        <v>5198264</v>
      </c>
      <c r="S71" s="142">
        <v>3737943</v>
      </c>
      <c r="T71" s="142">
        <v>2233413</v>
      </c>
      <c r="U71" s="142">
        <v>1268172</v>
      </c>
      <c r="V71" s="142">
        <v>3289112</v>
      </c>
      <c r="W71" s="142">
        <f>W70+W58+W47</f>
        <v>1961379</v>
      </c>
    </row>
    <row r="72" spans="2:23" ht="21" customHeight="1" x14ac:dyDescent="0.25">
      <c r="B72" s="117" t="s">
        <v>442</v>
      </c>
      <c r="C72" s="62">
        <v>-520561</v>
      </c>
      <c r="D72" s="62">
        <v>-476435</v>
      </c>
      <c r="E72" s="62">
        <v>-97999</v>
      </c>
      <c r="F72" s="62">
        <v>-1010077</v>
      </c>
      <c r="G72" s="62">
        <v>-537616</v>
      </c>
      <c r="H72" s="62">
        <v>-475481</v>
      </c>
      <c r="I72" s="62">
        <v>-140990</v>
      </c>
      <c r="J72" s="62">
        <v>-1590268</v>
      </c>
      <c r="K72" s="62">
        <v>-1142930</v>
      </c>
      <c r="L72" s="62">
        <v>-638160</v>
      </c>
      <c r="M72" s="62">
        <v>-154673</v>
      </c>
      <c r="N72" s="62">
        <v>-1081476</v>
      </c>
      <c r="O72" s="62">
        <v>-669538</v>
      </c>
      <c r="P72" s="62">
        <v>-616033</v>
      </c>
      <c r="Q72" s="62">
        <v>-200576</v>
      </c>
      <c r="R72" s="62">
        <v>-1264800</v>
      </c>
      <c r="S72" s="62">
        <v>-845994</v>
      </c>
      <c r="T72" s="62">
        <v>-706605</v>
      </c>
      <c r="U72" s="62">
        <v>-284847</v>
      </c>
      <c r="V72" s="62">
        <v>-1290348</v>
      </c>
      <c r="W72" s="62">
        <v>-834053</v>
      </c>
    </row>
    <row r="73" spans="2:23" s="118" customFormat="1" x14ac:dyDescent="0.25">
      <c r="B73" s="117" t="s">
        <v>443</v>
      </c>
      <c r="C73" s="62">
        <v>-2863</v>
      </c>
      <c r="D73" s="62">
        <v>1582</v>
      </c>
      <c r="E73" s="62">
        <v>-624</v>
      </c>
      <c r="F73" s="62">
        <v>-3695</v>
      </c>
      <c r="G73" s="62">
        <v>-2436</v>
      </c>
      <c r="H73" s="62">
        <v>-1147</v>
      </c>
      <c r="I73" s="62">
        <v>-331</v>
      </c>
      <c r="J73" s="62">
        <v>-2914</v>
      </c>
      <c r="K73" s="62">
        <v>-2167</v>
      </c>
      <c r="L73" s="62">
        <v>-1030</v>
      </c>
      <c r="M73" s="62">
        <v>-295</v>
      </c>
      <c r="N73" s="62">
        <v>-3704</v>
      </c>
      <c r="O73" s="62">
        <v>-3950</v>
      </c>
      <c r="P73" s="62">
        <v>-1049</v>
      </c>
      <c r="Q73" s="62">
        <v>-303</v>
      </c>
      <c r="R73" s="62">
        <v>-5150</v>
      </c>
      <c r="S73" s="62">
        <v>-27630</v>
      </c>
      <c r="T73" s="62">
        <v>-18332</v>
      </c>
      <c r="U73" s="62">
        <v>-9340</v>
      </c>
      <c r="V73" s="62"/>
      <c r="W73" s="62"/>
    </row>
    <row r="74" spans="2:23" s="118" customFormat="1" x14ac:dyDescent="0.25">
      <c r="B74" s="117" t="s">
        <v>444</v>
      </c>
      <c r="C74" s="62">
        <v>-411944</v>
      </c>
      <c r="D74" s="62">
        <v>-290606</v>
      </c>
      <c r="E74" s="62">
        <v>-238148</v>
      </c>
      <c r="F74" s="62">
        <v>-704169</v>
      </c>
      <c r="G74" s="62">
        <v>-648587</v>
      </c>
      <c r="H74" s="62">
        <v>-587594</v>
      </c>
      <c r="I74" s="62">
        <v>-57686</v>
      </c>
      <c r="J74" s="62">
        <v>-500408</v>
      </c>
      <c r="K74" s="62">
        <v>-456653</v>
      </c>
      <c r="L74" s="62">
        <v>-254006</v>
      </c>
      <c r="M74" s="62">
        <v>-30986</v>
      </c>
      <c r="N74" s="62">
        <v>-240339</v>
      </c>
      <c r="O74" s="62">
        <v>-221502</v>
      </c>
      <c r="P74" s="62">
        <v>-210325</v>
      </c>
      <c r="Q74" s="62">
        <v>-149176</v>
      </c>
      <c r="R74" s="62">
        <v>-1767409</v>
      </c>
      <c r="S74" s="62">
        <v>-1525181</v>
      </c>
      <c r="T74" s="62">
        <v>-459345</v>
      </c>
      <c r="U74" s="62">
        <v>-357981</v>
      </c>
      <c r="V74" s="62">
        <v>-649966</v>
      </c>
      <c r="W74" s="62">
        <v>-379628</v>
      </c>
    </row>
    <row r="75" spans="2:23" x14ac:dyDescent="0.25">
      <c r="B75" s="117" t="s">
        <v>617</v>
      </c>
      <c r="C75" s="62">
        <v>172669</v>
      </c>
      <c r="D75" s="62">
        <v>172668</v>
      </c>
      <c r="E75" s="62"/>
      <c r="F75" s="62">
        <v>129122</v>
      </c>
      <c r="G75" s="62">
        <v>156184</v>
      </c>
      <c r="H75" s="62">
        <v>-35505</v>
      </c>
      <c r="I75" s="62"/>
      <c r="J75" s="62">
        <v>1021776</v>
      </c>
      <c r="K75" s="62">
        <v>912342</v>
      </c>
      <c r="L75" s="62">
        <v>888642</v>
      </c>
      <c r="M75" s="62"/>
      <c r="N75" s="62">
        <v>461375</v>
      </c>
      <c r="O75" s="62">
        <v>177086</v>
      </c>
      <c r="P75" s="62">
        <v>177086</v>
      </c>
      <c r="Q75" s="62"/>
      <c r="R75" s="62">
        <v>100107</v>
      </c>
      <c r="S75" s="62">
        <v>34138</v>
      </c>
      <c r="T75" s="62">
        <v>34138</v>
      </c>
      <c r="U75" s="62"/>
      <c r="V75" s="62">
        <v>37330</v>
      </c>
      <c r="W75" s="62">
        <v>12981</v>
      </c>
    </row>
    <row r="76" spans="2:23" x14ac:dyDescent="0.25">
      <c r="B76" s="25" t="s">
        <v>618</v>
      </c>
      <c r="C76" s="62">
        <f>SUM(C71:C75)</f>
        <v>4766576</v>
      </c>
      <c r="D76" s="62">
        <f t="shared" ref="D76:V76" si="0">SUM(D71:D75)</f>
        <v>2735789</v>
      </c>
      <c r="E76" s="62">
        <f t="shared" si="0"/>
        <v>957170</v>
      </c>
      <c r="F76" s="62">
        <f t="shared" si="0"/>
        <v>6613083</v>
      </c>
      <c r="G76" s="62">
        <f t="shared" si="0"/>
        <v>5570916</v>
      </c>
      <c r="H76" s="62">
        <f t="shared" si="0"/>
        <v>3004155</v>
      </c>
      <c r="I76" s="62">
        <f t="shared" si="0"/>
        <v>976972</v>
      </c>
      <c r="J76" s="62">
        <f t="shared" si="0"/>
        <v>3683357</v>
      </c>
      <c r="K76" s="62">
        <f t="shared" si="0"/>
        <v>3060135</v>
      </c>
      <c r="L76" s="62">
        <f t="shared" si="0"/>
        <v>2923033</v>
      </c>
      <c r="M76" s="62">
        <f t="shared" si="0"/>
        <v>765034</v>
      </c>
      <c r="N76" s="62">
        <f t="shared" si="0"/>
        <v>8609107</v>
      </c>
      <c r="O76" s="62">
        <f t="shared" si="0"/>
        <v>6832994</v>
      </c>
      <c r="P76" s="62">
        <f t="shared" si="0"/>
        <v>4206808</v>
      </c>
      <c r="Q76" s="62">
        <f t="shared" si="0"/>
        <v>2475059</v>
      </c>
      <c r="R76" s="62">
        <f t="shared" si="0"/>
        <v>2261012</v>
      </c>
      <c r="S76" s="62">
        <f t="shared" si="0"/>
        <v>1373276</v>
      </c>
      <c r="T76" s="62">
        <f t="shared" si="0"/>
        <v>1083269</v>
      </c>
      <c r="U76" s="62">
        <f t="shared" si="0"/>
        <v>616004</v>
      </c>
      <c r="V76" s="62">
        <f t="shared" si="0"/>
        <v>1386128</v>
      </c>
      <c r="W76" s="62">
        <f>SUM(W71:W75)</f>
        <v>760679</v>
      </c>
    </row>
    <row r="77" spans="2:23" x14ac:dyDescent="0.25">
      <c r="B77" s="25" t="s">
        <v>619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>
        <v>-224067</v>
      </c>
      <c r="S77" s="62">
        <v>-224067</v>
      </c>
      <c r="T77" s="62"/>
      <c r="U77" s="62"/>
      <c r="V77" s="62">
        <v>-378316</v>
      </c>
      <c r="W77" s="62">
        <v>15623</v>
      </c>
    </row>
    <row r="78" spans="2:23" x14ac:dyDescent="0.25">
      <c r="B78" s="27" t="s">
        <v>445</v>
      </c>
      <c r="C78" s="63">
        <v>4766576</v>
      </c>
      <c r="D78" s="63">
        <v>2735789</v>
      </c>
      <c r="E78" s="63">
        <v>957170</v>
      </c>
      <c r="F78" s="63">
        <v>6613083</v>
      </c>
      <c r="G78" s="63">
        <v>5570916</v>
      </c>
      <c r="H78" s="63">
        <v>3004155</v>
      </c>
      <c r="I78" s="63">
        <v>976972</v>
      </c>
      <c r="J78" s="63">
        <v>3683357</v>
      </c>
      <c r="K78" s="63">
        <v>3060135</v>
      </c>
      <c r="L78" s="63">
        <v>2923033</v>
      </c>
      <c r="M78" s="63">
        <v>765034</v>
      </c>
      <c r="N78" s="63">
        <v>8609107</v>
      </c>
      <c r="O78" s="63">
        <v>6832994</v>
      </c>
      <c r="P78" s="63">
        <v>4206808</v>
      </c>
      <c r="Q78" s="63">
        <v>2475059</v>
      </c>
      <c r="R78" s="63">
        <v>2036945</v>
      </c>
      <c r="S78" s="63">
        <v>1149209</v>
      </c>
      <c r="T78" s="63">
        <v>1083269</v>
      </c>
      <c r="U78" s="63">
        <v>616004</v>
      </c>
      <c r="V78" s="63">
        <v>1007812</v>
      </c>
      <c r="W78" s="63">
        <v>776302</v>
      </c>
    </row>
    <row r="79" spans="2:23" x14ac:dyDescent="0.25">
      <c r="B79" s="27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2:23" x14ac:dyDescent="0.25">
      <c r="B80" s="116" t="s">
        <v>446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2:23" x14ac:dyDescent="0.25">
      <c r="B81" s="117" t="s">
        <v>447</v>
      </c>
      <c r="C81" s="62">
        <v>65785</v>
      </c>
      <c r="D81" s="62">
        <v>196392</v>
      </c>
      <c r="E81" s="62">
        <v>384171</v>
      </c>
      <c r="F81" s="62">
        <v>199641</v>
      </c>
      <c r="G81" s="62">
        <v>-835890</v>
      </c>
      <c r="H81" s="62">
        <v>153206</v>
      </c>
      <c r="I81" s="62">
        <v>911957</v>
      </c>
      <c r="J81" s="62">
        <v>2047952</v>
      </c>
      <c r="K81" s="62">
        <v>1097584</v>
      </c>
      <c r="L81" s="62">
        <v>-211416</v>
      </c>
      <c r="M81" s="62">
        <v>1276371</v>
      </c>
      <c r="N81" s="62">
        <v>-3368351</v>
      </c>
      <c r="O81" s="62">
        <v>-3341925</v>
      </c>
      <c r="P81" s="62">
        <v>-1985217</v>
      </c>
      <c r="Q81" s="62">
        <v>-893948</v>
      </c>
      <c r="R81" s="62">
        <v>79030</v>
      </c>
      <c r="S81" s="62">
        <v>-43316</v>
      </c>
      <c r="T81" s="62">
        <v>140292</v>
      </c>
      <c r="U81" s="62">
        <v>225171</v>
      </c>
      <c r="V81" s="62">
        <v>275903</v>
      </c>
      <c r="W81" s="62">
        <v>443654</v>
      </c>
    </row>
    <row r="82" spans="2:23" x14ac:dyDescent="0.25">
      <c r="B82" s="117" t="s">
        <v>304</v>
      </c>
      <c r="C82" s="62"/>
      <c r="D82" s="62" t="s">
        <v>72</v>
      </c>
      <c r="E82" s="62" t="s">
        <v>72</v>
      </c>
      <c r="F82" s="62"/>
      <c r="G82" s="62"/>
      <c r="H82" s="62">
        <v>5366</v>
      </c>
      <c r="I82" s="62">
        <v>-10502</v>
      </c>
      <c r="J82" s="62">
        <v>44479</v>
      </c>
      <c r="K82" s="62">
        <v>20802</v>
      </c>
      <c r="L82" s="62">
        <v>-11342</v>
      </c>
      <c r="M82" s="62">
        <v>226</v>
      </c>
      <c r="N82" s="62">
        <v>-51337</v>
      </c>
      <c r="O82" s="62">
        <v>-35810</v>
      </c>
      <c r="P82" s="62">
        <v>-3413</v>
      </c>
      <c r="Q82" s="62">
        <v>-10397</v>
      </c>
      <c r="R82" s="62">
        <v>78656</v>
      </c>
      <c r="S82" s="62">
        <v>75184</v>
      </c>
      <c r="T82" s="62">
        <v>-9943</v>
      </c>
      <c r="U82" s="62"/>
      <c r="V82" s="62">
        <v>15234</v>
      </c>
      <c r="W82" s="62">
        <v>-6814</v>
      </c>
    </row>
    <row r="83" spans="2:23" x14ac:dyDescent="0.25">
      <c r="B83" s="117" t="s">
        <v>448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2:23" x14ac:dyDescent="0.25">
      <c r="B84" s="117" t="s">
        <v>449</v>
      </c>
      <c r="C84" s="62">
        <v>-36532</v>
      </c>
      <c r="D84" s="62">
        <v>-6300</v>
      </c>
      <c r="E84" s="62">
        <v>-6300</v>
      </c>
      <c r="F84" s="62">
        <v>-52301</v>
      </c>
      <c r="G84" s="62">
        <v>-27469</v>
      </c>
      <c r="H84" s="62">
        <v>-282</v>
      </c>
      <c r="I84" s="62" t="s">
        <v>72</v>
      </c>
      <c r="J84" s="62">
        <v>-56317</v>
      </c>
      <c r="K84" s="62">
        <v>-15338</v>
      </c>
      <c r="L84" s="62">
        <v>-14711</v>
      </c>
      <c r="M84" s="62">
        <v>-12558</v>
      </c>
      <c r="N84" s="62">
        <v>-120320</v>
      </c>
      <c r="O84" s="62">
        <v>-64355</v>
      </c>
      <c r="P84" s="62">
        <v>-44850</v>
      </c>
      <c r="Q84" s="62">
        <v>-44775</v>
      </c>
      <c r="R84" s="62">
        <v>-38265</v>
      </c>
      <c r="S84" s="62">
        <v>-29049</v>
      </c>
      <c r="T84" s="62">
        <v>-1028</v>
      </c>
      <c r="U84" s="62"/>
      <c r="V84" s="62">
        <v>-240189</v>
      </c>
      <c r="W84" s="62">
        <v>-176632</v>
      </c>
    </row>
    <row r="85" spans="2:23" x14ac:dyDescent="0.25">
      <c r="B85" s="117" t="s">
        <v>450</v>
      </c>
      <c r="C85" s="62">
        <v>30487</v>
      </c>
      <c r="D85" s="62">
        <v>30487</v>
      </c>
      <c r="E85" s="62">
        <v>30487</v>
      </c>
      <c r="F85" s="62">
        <v>51512</v>
      </c>
      <c r="G85" s="62">
        <v>6644</v>
      </c>
      <c r="H85" s="62">
        <v>6644</v>
      </c>
      <c r="I85" s="62" t="s">
        <v>72</v>
      </c>
      <c r="J85" s="62">
        <v>1366592</v>
      </c>
      <c r="K85" s="62">
        <v>1366592</v>
      </c>
      <c r="L85" s="62">
        <v>1366661</v>
      </c>
      <c r="M85" s="62">
        <v>1366592</v>
      </c>
      <c r="N85" s="62"/>
      <c r="O85" s="62"/>
      <c r="P85" s="62"/>
      <c r="Q85" s="62"/>
      <c r="R85" s="62"/>
      <c r="S85" s="62"/>
      <c r="T85" s="62"/>
      <c r="U85" s="62"/>
      <c r="V85" s="62">
        <v>-109006</v>
      </c>
      <c r="W85" s="62"/>
    </row>
    <row r="86" spans="2:23" x14ac:dyDescent="0.25">
      <c r="B86" s="117" t="s">
        <v>451</v>
      </c>
      <c r="C86" s="62">
        <v>-780348</v>
      </c>
      <c r="D86" s="62">
        <v>-780348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2:23" x14ac:dyDescent="0.25">
      <c r="B87" s="117" t="s">
        <v>452</v>
      </c>
      <c r="C87" s="62"/>
      <c r="D87" s="62"/>
      <c r="E87" s="62"/>
      <c r="F87" s="62"/>
      <c r="G87" s="62"/>
      <c r="H87" s="62"/>
      <c r="I87" s="62"/>
      <c r="J87" s="62">
        <v>155</v>
      </c>
      <c r="K87" s="62"/>
      <c r="L87" s="62"/>
      <c r="M87" s="62"/>
      <c r="N87" s="62">
        <v>27110</v>
      </c>
      <c r="O87" s="62">
        <v>27110</v>
      </c>
      <c r="P87" s="62">
        <v>27110</v>
      </c>
      <c r="Q87" s="62">
        <v>27110</v>
      </c>
      <c r="R87" s="62"/>
      <c r="S87" s="62"/>
      <c r="T87" s="62"/>
      <c r="U87" s="62"/>
      <c r="V87" s="62">
        <v>69987</v>
      </c>
      <c r="W87" s="62"/>
    </row>
    <row r="88" spans="2:23" x14ac:dyDescent="0.25">
      <c r="B88" s="117" t="s">
        <v>453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>
        <v>-26500</v>
      </c>
      <c r="O88" s="62">
        <v>-26500</v>
      </c>
      <c r="P88" s="62">
        <v>-26500</v>
      </c>
      <c r="Q88" s="62">
        <v>-26500</v>
      </c>
      <c r="R88" s="62">
        <v>-6418</v>
      </c>
      <c r="S88" s="62"/>
      <c r="T88" s="62"/>
      <c r="U88" s="62"/>
      <c r="V88" s="62"/>
      <c r="W88" s="62"/>
    </row>
    <row r="89" spans="2:23" x14ac:dyDescent="0.25">
      <c r="B89" s="117" t="s">
        <v>454</v>
      </c>
      <c r="C89" s="62">
        <v>-733509</v>
      </c>
      <c r="D89" s="62">
        <v>-338980</v>
      </c>
      <c r="E89" s="62">
        <v>-93295</v>
      </c>
      <c r="F89" s="62">
        <v>-173410</v>
      </c>
      <c r="G89" s="62">
        <v>-121502</v>
      </c>
      <c r="H89" s="62">
        <v>-46977</v>
      </c>
      <c r="I89" s="62">
        <v>-12181</v>
      </c>
      <c r="J89" s="62">
        <v>-182518</v>
      </c>
      <c r="K89" s="62">
        <v>-104901</v>
      </c>
      <c r="L89" s="62">
        <v>-71924</v>
      </c>
      <c r="M89" s="62">
        <v>-27791</v>
      </c>
      <c r="N89" s="62">
        <v>-133045</v>
      </c>
      <c r="O89" s="62">
        <v>-94684</v>
      </c>
      <c r="P89" s="62">
        <v>-63225</v>
      </c>
      <c r="Q89" s="62">
        <v>-25158</v>
      </c>
      <c r="R89" s="62">
        <v>-70390</v>
      </c>
      <c r="S89" s="62">
        <v>-45204</v>
      </c>
      <c r="T89" s="62">
        <v>-34414</v>
      </c>
      <c r="U89" s="62">
        <v>-6125</v>
      </c>
      <c r="V89" s="62">
        <v>-76998</v>
      </c>
      <c r="W89" s="62">
        <v>-50661</v>
      </c>
    </row>
    <row r="90" spans="2:23" x14ac:dyDescent="0.25">
      <c r="B90" s="117" t="s">
        <v>455</v>
      </c>
      <c r="C90" s="62">
        <v>-95977</v>
      </c>
      <c r="D90" s="62">
        <v>-61873</v>
      </c>
      <c r="E90" s="62">
        <v>-27222</v>
      </c>
      <c r="F90" s="62">
        <v>-119115</v>
      </c>
      <c r="G90" s="62">
        <v>-63602</v>
      </c>
      <c r="H90" s="62">
        <v>-27270</v>
      </c>
      <c r="I90" s="62">
        <v>-14775</v>
      </c>
      <c r="J90" s="62">
        <v>-50849</v>
      </c>
      <c r="K90" s="62">
        <v>-23009</v>
      </c>
      <c r="L90" s="62">
        <v>-16461</v>
      </c>
      <c r="M90" s="62">
        <v>-9076</v>
      </c>
      <c r="N90" s="62">
        <v>-40980</v>
      </c>
      <c r="O90" s="62">
        <v>-28474</v>
      </c>
      <c r="P90" s="62">
        <v>-13514</v>
      </c>
      <c r="Q90" s="62">
        <v>-3102</v>
      </c>
      <c r="R90" s="62">
        <v>-931644</v>
      </c>
      <c r="S90" s="62">
        <v>-914586</v>
      </c>
      <c r="T90" s="62">
        <v>-14677</v>
      </c>
      <c r="U90" s="62">
        <v>-6290</v>
      </c>
      <c r="V90" s="62">
        <v>-800395</v>
      </c>
      <c r="W90" s="62">
        <v>-563470</v>
      </c>
    </row>
    <row r="91" spans="2:23" x14ac:dyDescent="0.25">
      <c r="B91" s="117" t="s">
        <v>616</v>
      </c>
      <c r="C91" s="62">
        <v>-2605573</v>
      </c>
      <c r="D91" s="62">
        <v>-1509774</v>
      </c>
      <c r="E91" s="62">
        <v>-641225</v>
      </c>
      <c r="F91" s="62">
        <v>-3112423</v>
      </c>
      <c r="G91" s="62">
        <v>-2127312</v>
      </c>
      <c r="H91" s="62">
        <v>-1094157</v>
      </c>
      <c r="I91" s="62">
        <v>-418905</v>
      </c>
      <c r="J91" s="62">
        <v>-1798296</v>
      </c>
      <c r="K91" s="62">
        <v>-1216244</v>
      </c>
      <c r="L91" s="62">
        <v>-714542</v>
      </c>
      <c r="M91" s="62">
        <v>-317395</v>
      </c>
      <c r="N91" s="62">
        <v>-1363564</v>
      </c>
      <c r="O91" s="62">
        <v>-957164</v>
      </c>
      <c r="P91" s="62">
        <v>-574678</v>
      </c>
      <c r="Q91" s="62">
        <v>-243336</v>
      </c>
      <c r="R91" s="62">
        <v>-924664</v>
      </c>
      <c r="S91" s="62">
        <v>-612028</v>
      </c>
      <c r="T91" s="62">
        <v>-345997</v>
      </c>
      <c r="U91" s="62">
        <v>-152341</v>
      </c>
      <c r="V91" s="62"/>
      <c r="W91" s="62"/>
    </row>
    <row r="92" spans="2:23" x14ac:dyDescent="0.25">
      <c r="B92" s="117" t="s">
        <v>620</v>
      </c>
      <c r="C92" s="62">
        <f>SUM(C81:C91)</f>
        <v>-4155667</v>
      </c>
      <c r="D92" s="62">
        <f t="shared" ref="D92:W92" si="1">SUM(D81:D91)</f>
        <v>-2470396</v>
      </c>
      <c r="E92" s="62">
        <f t="shared" si="1"/>
        <v>-353384</v>
      </c>
      <c r="F92" s="62">
        <f t="shared" si="1"/>
        <v>-3206096</v>
      </c>
      <c r="G92" s="62">
        <f t="shared" si="1"/>
        <v>-3169131</v>
      </c>
      <c r="H92" s="62">
        <f t="shared" si="1"/>
        <v>-1003470</v>
      </c>
      <c r="I92" s="62">
        <f t="shared" si="1"/>
        <v>455594</v>
      </c>
      <c r="J92" s="62">
        <f t="shared" si="1"/>
        <v>1371198</v>
      </c>
      <c r="K92" s="62">
        <f t="shared" si="1"/>
        <v>1125486</v>
      </c>
      <c r="L92" s="62">
        <f t="shared" si="1"/>
        <v>326265</v>
      </c>
      <c r="M92" s="62">
        <f t="shared" si="1"/>
        <v>2276369</v>
      </c>
      <c r="N92" s="62">
        <f t="shared" si="1"/>
        <v>-5076987</v>
      </c>
      <c r="O92" s="62">
        <f t="shared" si="1"/>
        <v>-4521802</v>
      </c>
      <c r="P92" s="62">
        <f t="shared" si="1"/>
        <v>-2684287</v>
      </c>
      <c r="Q92" s="62">
        <f t="shared" si="1"/>
        <v>-1220106</v>
      </c>
      <c r="R92" s="62">
        <f t="shared" si="1"/>
        <v>-1813695</v>
      </c>
      <c r="S92" s="62">
        <f t="shared" si="1"/>
        <v>-1568999</v>
      </c>
      <c r="T92" s="62">
        <f t="shared" si="1"/>
        <v>-265767</v>
      </c>
      <c r="U92" s="62">
        <f t="shared" si="1"/>
        <v>60415</v>
      </c>
      <c r="V92" s="62">
        <f t="shared" si="1"/>
        <v>-865464</v>
      </c>
      <c r="W92" s="62">
        <f t="shared" si="1"/>
        <v>-353923</v>
      </c>
    </row>
    <row r="93" spans="2:23" x14ac:dyDescent="0.25">
      <c r="B93" s="117" t="s">
        <v>621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>
        <v>625000</v>
      </c>
      <c r="S93" s="62">
        <v>625000</v>
      </c>
      <c r="T93" s="62"/>
      <c r="U93" s="62"/>
      <c r="V93" s="62">
        <v>654461</v>
      </c>
      <c r="W93" s="62">
        <v>-7631</v>
      </c>
    </row>
    <row r="94" spans="2:23" x14ac:dyDescent="0.25">
      <c r="B94" s="116" t="s">
        <v>456</v>
      </c>
      <c r="C94" s="142">
        <v>-4155667</v>
      </c>
      <c r="D94" s="142">
        <v>-2470396</v>
      </c>
      <c r="E94" s="142">
        <v>-353384</v>
      </c>
      <c r="F94" s="142">
        <v>-3206096</v>
      </c>
      <c r="G94" s="142">
        <v>-3169131</v>
      </c>
      <c r="H94" s="142">
        <v>-1003470</v>
      </c>
      <c r="I94" s="142">
        <v>455594</v>
      </c>
      <c r="J94" s="142">
        <v>1371198</v>
      </c>
      <c r="K94" s="142">
        <v>1125486</v>
      </c>
      <c r="L94" s="142">
        <v>326265</v>
      </c>
      <c r="M94" s="142">
        <v>2276369</v>
      </c>
      <c r="N94" s="142">
        <v>-5076987</v>
      </c>
      <c r="O94" s="142">
        <v>-4521802</v>
      </c>
      <c r="P94" s="142">
        <v>-2684287</v>
      </c>
      <c r="Q94" s="142">
        <v>-1220106</v>
      </c>
      <c r="R94" s="142">
        <v>-1188695</v>
      </c>
      <c r="S94" s="142">
        <v>-943999</v>
      </c>
      <c r="T94" s="142">
        <v>-265767</v>
      </c>
      <c r="U94" s="142">
        <v>60415</v>
      </c>
      <c r="V94" s="142">
        <v>-211003</v>
      </c>
      <c r="W94" s="142">
        <v>-361554</v>
      </c>
    </row>
    <row r="95" spans="2:23" x14ac:dyDescent="0.25">
      <c r="B95" s="117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2:23" x14ac:dyDescent="0.25">
      <c r="B96" s="116" t="s">
        <v>457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2:23" x14ac:dyDescent="0.25">
      <c r="B97" s="117" t="s">
        <v>458</v>
      </c>
      <c r="C97" s="62">
        <v>1987943</v>
      </c>
      <c r="D97" s="62">
        <v>1988311</v>
      </c>
      <c r="E97" s="62"/>
      <c r="F97" s="62">
        <v>1981390</v>
      </c>
      <c r="G97" s="62">
        <v>987534</v>
      </c>
      <c r="H97" s="62">
        <v>987575</v>
      </c>
      <c r="I97" s="62"/>
      <c r="J97" s="62">
        <v>13406</v>
      </c>
      <c r="K97" s="62"/>
      <c r="L97" s="62"/>
      <c r="M97" s="62"/>
      <c r="N97" s="62">
        <v>825562</v>
      </c>
      <c r="O97" s="62">
        <v>825375</v>
      </c>
      <c r="P97" s="62"/>
      <c r="Q97" s="62"/>
      <c r="R97" s="62">
        <v>4476722</v>
      </c>
      <c r="S97" s="62">
        <v>4476722</v>
      </c>
      <c r="T97" s="62"/>
      <c r="U97" s="62"/>
      <c r="V97" s="62">
        <v>2989753</v>
      </c>
      <c r="W97" s="62">
        <v>2443878</v>
      </c>
    </row>
    <row r="98" spans="2:23" x14ac:dyDescent="0.25">
      <c r="B98" s="117" t="s">
        <v>459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2:23" x14ac:dyDescent="0.25">
      <c r="B99" s="117" t="s">
        <v>460</v>
      </c>
      <c r="C99" s="62">
        <v>-912093</v>
      </c>
      <c r="D99" s="62">
        <v>-912093</v>
      </c>
      <c r="E99" s="62"/>
      <c r="F99" s="62">
        <v>-2093907</v>
      </c>
      <c r="G99" s="62">
        <v>-1034686</v>
      </c>
      <c r="H99" s="62">
        <v>-935676</v>
      </c>
      <c r="I99" s="62"/>
      <c r="J99" s="62">
        <v>-1416333</v>
      </c>
      <c r="K99" s="62">
        <v>-701655</v>
      </c>
      <c r="L99" s="62">
        <v>-700998</v>
      </c>
      <c r="M99" s="62">
        <v>-5</v>
      </c>
      <c r="N99" s="62">
        <v>-598135</v>
      </c>
      <c r="O99" s="62">
        <v>-170</v>
      </c>
      <c r="P99" s="62">
        <v>-147</v>
      </c>
      <c r="Q99" s="62">
        <v>-120</v>
      </c>
      <c r="R99" s="62">
        <v>-701137</v>
      </c>
      <c r="S99" s="62">
        <v>-78974</v>
      </c>
      <c r="T99" s="62">
        <v>-78707</v>
      </c>
      <c r="U99" s="62">
        <v>-2066</v>
      </c>
      <c r="V99" s="62">
        <v>-508765</v>
      </c>
      <c r="W99" s="62">
        <v>-396</v>
      </c>
    </row>
    <row r="100" spans="2:23" x14ac:dyDescent="0.25">
      <c r="B100" s="117" t="s">
        <v>461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>
        <v>109550</v>
      </c>
      <c r="W100" s="62">
        <v>109550</v>
      </c>
    </row>
    <row r="101" spans="2:23" x14ac:dyDescent="0.25">
      <c r="B101" s="117" t="s">
        <v>462</v>
      </c>
      <c r="C101" s="62">
        <v>-719848</v>
      </c>
      <c r="D101" s="62">
        <v>-564339</v>
      </c>
      <c r="E101" s="62">
        <v>-428532</v>
      </c>
      <c r="F101" s="62">
        <v>-2613340</v>
      </c>
      <c r="G101" s="62">
        <v>-1136489</v>
      </c>
      <c r="H101" s="62">
        <v>-973089</v>
      </c>
      <c r="I101" s="62">
        <v>-829673</v>
      </c>
      <c r="J101" s="62">
        <v>-4436672</v>
      </c>
      <c r="K101" s="62">
        <v>-4284754</v>
      </c>
      <c r="L101" s="62">
        <v>-1533724</v>
      </c>
      <c r="M101" s="62">
        <v>-1372571</v>
      </c>
      <c r="N101" s="62">
        <v>-2531026</v>
      </c>
      <c r="O101" s="62">
        <v>-2187264</v>
      </c>
      <c r="P101" s="62">
        <v>-1042496</v>
      </c>
      <c r="Q101" s="62">
        <v>-972447</v>
      </c>
      <c r="R101" s="62">
        <v>-4883218</v>
      </c>
      <c r="S101" s="62">
        <v>-4750192</v>
      </c>
      <c r="T101" s="62">
        <v>-849821</v>
      </c>
      <c r="U101" s="62">
        <v>-753603</v>
      </c>
      <c r="V101" s="62">
        <v>-3526800</v>
      </c>
      <c r="W101" s="62">
        <v>-2504654</v>
      </c>
    </row>
    <row r="102" spans="2:23" x14ac:dyDescent="0.25">
      <c r="B102" s="25" t="s">
        <v>463</v>
      </c>
      <c r="C102" s="62">
        <v>-51892</v>
      </c>
      <c r="D102" s="62">
        <v>-35114</v>
      </c>
      <c r="E102" s="62">
        <v>-15736</v>
      </c>
      <c r="F102" s="62">
        <v>-65677</v>
      </c>
      <c r="G102" s="62">
        <v>-52640</v>
      </c>
      <c r="H102" s="62">
        <v>-36922</v>
      </c>
      <c r="I102" s="62">
        <v>-18729</v>
      </c>
      <c r="J102" s="62">
        <v>-70145</v>
      </c>
      <c r="K102" s="62">
        <v>-51825</v>
      </c>
      <c r="L102" s="62">
        <v>-33377</v>
      </c>
      <c r="M102" s="62">
        <v>-16813</v>
      </c>
      <c r="N102" s="62">
        <v>-83881</v>
      </c>
      <c r="O102" s="62">
        <v>-64139</v>
      </c>
      <c r="P102" s="62">
        <v>-44321</v>
      </c>
      <c r="Q102" s="62">
        <v>-22412</v>
      </c>
      <c r="R102" s="62">
        <v>-95664</v>
      </c>
      <c r="S102" s="62">
        <v>-48598</v>
      </c>
      <c r="T102" s="62">
        <v>-31238</v>
      </c>
      <c r="U102" s="62">
        <v>-15113</v>
      </c>
      <c r="V102" s="62"/>
      <c r="W102" s="62"/>
    </row>
    <row r="103" spans="2:23" x14ac:dyDescent="0.25">
      <c r="B103" s="27" t="s">
        <v>464</v>
      </c>
      <c r="C103" s="142">
        <v>304110</v>
      </c>
      <c r="D103" s="142">
        <v>476765</v>
      </c>
      <c r="E103" s="142">
        <v>-444268</v>
      </c>
      <c r="F103" s="142">
        <v>-2791534</v>
      </c>
      <c r="G103" s="142">
        <v>-1236281</v>
      </c>
      <c r="H103" s="142">
        <v>-958112</v>
      </c>
      <c r="I103" s="142">
        <v>-848402</v>
      </c>
      <c r="J103" s="142">
        <v>-5909744</v>
      </c>
      <c r="K103" s="142">
        <v>-5038234</v>
      </c>
      <c r="L103" s="142">
        <v>-2268099</v>
      </c>
      <c r="M103" s="142">
        <v>-1389389</v>
      </c>
      <c r="N103" s="142">
        <v>-2387480</v>
      </c>
      <c r="O103" s="142">
        <v>-1426198</v>
      </c>
      <c r="P103" s="142">
        <v>-1086964</v>
      </c>
      <c r="Q103" s="142">
        <v>-994979</v>
      </c>
      <c r="R103" s="142">
        <v>-1203297</v>
      </c>
      <c r="S103" s="142">
        <v>-401042</v>
      </c>
      <c r="T103" s="142">
        <v>-959766</v>
      </c>
      <c r="U103" s="142">
        <v>-770782</v>
      </c>
      <c r="V103" s="142">
        <v>-936262</v>
      </c>
      <c r="W103" s="142">
        <v>48378</v>
      </c>
    </row>
    <row r="104" spans="2:23" x14ac:dyDescent="0.25">
      <c r="B104" s="27" t="s">
        <v>465</v>
      </c>
      <c r="C104" s="142">
        <v>915019</v>
      </c>
      <c r="D104" s="142">
        <v>742158</v>
      </c>
      <c r="E104" s="142">
        <v>159517</v>
      </c>
      <c r="F104" s="142">
        <v>615453</v>
      </c>
      <c r="G104" s="142">
        <v>1165504</v>
      </c>
      <c r="H104" s="142">
        <v>1042573</v>
      </c>
      <c r="I104" s="142">
        <v>584164</v>
      </c>
      <c r="J104" s="142">
        <v>-855189</v>
      </c>
      <c r="K104" s="142">
        <v>-852613</v>
      </c>
      <c r="L104" s="142">
        <v>981199</v>
      </c>
      <c r="M104" s="142">
        <v>1652014</v>
      </c>
      <c r="N104" s="142">
        <v>1144640</v>
      </c>
      <c r="O104" s="142">
        <v>884994</v>
      </c>
      <c r="P104" s="142">
        <v>435557</v>
      </c>
      <c r="Q104" s="142">
        <v>259974</v>
      </c>
      <c r="R104" s="142">
        <v>-355047</v>
      </c>
      <c r="S104" s="142">
        <v>-195832</v>
      </c>
      <c r="T104" s="142">
        <v>-142264</v>
      </c>
      <c r="U104" s="142">
        <v>-94363</v>
      </c>
      <c r="V104" s="142">
        <v>-139453</v>
      </c>
      <c r="W104" s="142">
        <v>463126</v>
      </c>
    </row>
    <row r="105" spans="2:23" x14ac:dyDescent="0.25">
      <c r="B105" s="25" t="s">
        <v>466</v>
      </c>
      <c r="C105" s="62">
        <v>1440661</v>
      </c>
      <c r="D105" s="62">
        <v>1440661</v>
      </c>
      <c r="E105" s="62">
        <v>1440661</v>
      </c>
      <c r="F105" s="62">
        <v>825208</v>
      </c>
      <c r="G105" s="62">
        <v>825208</v>
      </c>
      <c r="H105" s="62">
        <v>825208</v>
      </c>
      <c r="I105" s="62">
        <v>825208</v>
      </c>
      <c r="J105" s="62">
        <v>1680397</v>
      </c>
      <c r="K105" s="62">
        <v>1680397</v>
      </c>
      <c r="L105" s="62">
        <v>1680397</v>
      </c>
      <c r="M105" s="62">
        <v>1680397</v>
      </c>
      <c r="N105" s="62">
        <v>535757</v>
      </c>
      <c r="O105" s="62">
        <v>535757</v>
      </c>
      <c r="P105" s="62">
        <v>535757</v>
      </c>
      <c r="Q105" s="62">
        <v>535757</v>
      </c>
      <c r="R105" s="62">
        <v>890804</v>
      </c>
      <c r="S105" s="62">
        <v>890804</v>
      </c>
      <c r="T105" s="62">
        <v>890804</v>
      </c>
      <c r="U105" s="62">
        <v>890804</v>
      </c>
      <c r="V105" s="62">
        <v>1030257</v>
      </c>
      <c r="W105" s="62">
        <v>1030257</v>
      </c>
    </row>
    <row r="106" spans="2:23" x14ac:dyDescent="0.25">
      <c r="B106" s="25" t="s">
        <v>467</v>
      </c>
      <c r="C106" s="62">
        <v>2355680</v>
      </c>
      <c r="D106" s="62">
        <v>2182819</v>
      </c>
      <c r="E106" s="62">
        <v>1600178</v>
      </c>
      <c r="F106" s="62">
        <v>1440661</v>
      </c>
      <c r="G106" s="62">
        <v>1990712</v>
      </c>
      <c r="H106" s="62">
        <v>1867781</v>
      </c>
      <c r="I106" s="62">
        <v>1409372</v>
      </c>
      <c r="J106" s="62">
        <v>825208</v>
      </c>
      <c r="K106" s="62">
        <v>827784</v>
      </c>
      <c r="L106" s="62">
        <v>2661596</v>
      </c>
      <c r="M106" s="62">
        <v>3332411</v>
      </c>
      <c r="N106" s="62">
        <v>1680397</v>
      </c>
      <c r="O106" s="62">
        <v>1420751</v>
      </c>
      <c r="P106" s="62">
        <v>971314</v>
      </c>
      <c r="Q106" s="62">
        <v>795731</v>
      </c>
      <c r="R106" s="62">
        <v>535757</v>
      </c>
      <c r="S106" s="62">
        <v>694972</v>
      </c>
      <c r="T106" s="62">
        <v>748540</v>
      </c>
      <c r="U106" s="62">
        <v>796441</v>
      </c>
      <c r="V106" s="62">
        <v>890804</v>
      </c>
      <c r="W106" s="62">
        <v>1493383</v>
      </c>
    </row>
    <row r="109" spans="2:23" x14ac:dyDescent="0.25">
      <c r="C109" s="153">
        <f t="shared" ref="C109:Q109" si="2">SUM(C14:C46)-C47</f>
        <v>0</v>
      </c>
      <c r="D109" s="153">
        <f t="shared" si="2"/>
        <v>0</v>
      </c>
      <c r="E109" s="153">
        <f t="shared" si="2"/>
        <v>0</v>
      </c>
      <c r="F109" s="153">
        <f t="shared" si="2"/>
        <v>0</v>
      </c>
      <c r="G109" s="153">
        <f t="shared" si="2"/>
        <v>0</v>
      </c>
      <c r="H109" s="153">
        <f t="shared" si="2"/>
        <v>0</v>
      </c>
      <c r="I109" s="153">
        <f t="shared" si="2"/>
        <v>0</v>
      </c>
      <c r="J109" s="153">
        <f t="shared" si="2"/>
        <v>0</v>
      </c>
      <c r="K109" s="153">
        <f t="shared" si="2"/>
        <v>0</v>
      </c>
      <c r="L109" s="153">
        <f t="shared" si="2"/>
        <v>0</v>
      </c>
      <c r="M109" s="153">
        <f t="shared" si="2"/>
        <v>0</v>
      </c>
      <c r="N109" s="153">
        <f t="shared" si="2"/>
        <v>0</v>
      </c>
      <c r="O109" s="153">
        <f t="shared" si="2"/>
        <v>0</v>
      </c>
      <c r="P109" s="153">
        <f t="shared" si="2"/>
        <v>0</v>
      </c>
      <c r="Q109" s="153">
        <f t="shared" si="2"/>
        <v>0</v>
      </c>
      <c r="R109" s="153">
        <f t="shared" ref="R109" si="3">SUM(R14:R46)-R47</f>
        <v>0</v>
      </c>
      <c r="S109" s="153">
        <f t="shared" ref="S109:W109" si="4">SUM(S14:S46)-S47</f>
        <v>0</v>
      </c>
      <c r="T109" s="153">
        <f t="shared" si="4"/>
        <v>0</v>
      </c>
      <c r="U109" s="153">
        <f t="shared" si="4"/>
        <v>0</v>
      </c>
      <c r="V109" s="153">
        <f t="shared" si="4"/>
        <v>0</v>
      </c>
      <c r="W109" s="153">
        <f t="shared" si="4"/>
        <v>0</v>
      </c>
    </row>
    <row r="110" spans="2:23" x14ac:dyDescent="0.25">
      <c r="C110" s="153">
        <f t="shared" ref="C110:Q110" si="5">SUM(C49:C57)-C58</f>
        <v>0</v>
      </c>
      <c r="D110" s="153">
        <f t="shared" si="5"/>
        <v>0</v>
      </c>
      <c r="E110" s="153">
        <f t="shared" si="5"/>
        <v>0</v>
      </c>
      <c r="F110" s="153">
        <f t="shared" si="5"/>
        <v>0</v>
      </c>
      <c r="G110" s="153">
        <f t="shared" si="5"/>
        <v>0</v>
      </c>
      <c r="H110" s="153">
        <f t="shared" si="5"/>
        <v>0</v>
      </c>
      <c r="I110" s="153">
        <f t="shared" si="5"/>
        <v>0</v>
      </c>
      <c r="J110" s="153">
        <f t="shared" si="5"/>
        <v>0</v>
      </c>
      <c r="K110" s="153">
        <f t="shared" si="5"/>
        <v>0</v>
      </c>
      <c r="L110" s="153">
        <f t="shared" si="5"/>
        <v>0</v>
      </c>
      <c r="M110" s="153">
        <f t="shared" si="5"/>
        <v>0</v>
      </c>
      <c r="N110" s="153">
        <f t="shared" si="5"/>
        <v>0</v>
      </c>
      <c r="O110" s="153">
        <f t="shared" si="5"/>
        <v>0</v>
      </c>
      <c r="P110" s="153">
        <f t="shared" si="5"/>
        <v>0</v>
      </c>
      <c r="Q110" s="153">
        <f t="shared" si="5"/>
        <v>0</v>
      </c>
      <c r="R110" s="153">
        <f t="shared" ref="R110" si="6">SUM(R49:R57)-R58</f>
        <v>0</v>
      </c>
      <c r="S110" s="153">
        <f t="shared" ref="S110:W110" si="7">SUM(S49:S57)-S58</f>
        <v>0</v>
      </c>
      <c r="T110" s="153">
        <f t="shared" si="7"/>
        <v>0</v>
      </c>
      <c r="U110" s="153">
        <f t="shared" si="7"/>
        <v>0</v>
      </c>
      <c r="V110" s="153">
        <f t="shared" si="7"/>
        <v>0</v>
      </c>
      <c r="W110" s="153">
        <f t="shared" si="7"/>
        <v>0</v>
      </c>
    </row>
    <row r="111" spans="2:23" x14ac:dyDescent="0.25">
      <c r="C111" s="153">
        <f t="shared" ref="C111:Q111" si="8">SUM(C60:C69)-C70</f>
        <v>0</v>
      </c>
      <c r="D111" s="153">
        <f t="shared" si="8"/>
        <v>0</v>
      </c>
      <c r="E111" s="153">
        <f t="shared" si="8"/>
        <v>0</v>
      </c>
      <c r="F111" s="153">
        <f t="shared" si="8"/>
        <v>0</v>
      </c>
      <c r="G111" s="153">
        <f t="shared" si="8"/>
        <v>0</v>
      </c>
      <c r="H111" s="153">
        <f t="shared" si="8"/>
        <v>0</v>
      </c>
      <c r="I111" s="153">
        <f t="shared" si="8"/>
        <v>0</v>
      </c>
      <c r="J111" s="153">
        <f t="shared" si="8"/>
        <v>0</v>
      </c>
      <c r="K111" s="153">
        <f t="shared" si="8"/>
        <v>0</v>
      </c>
      <c r="L111" s="153">
        <f t="shared" si="8"/>
        <v>0</v>
      </c>
      <c r="M111" s="153">
        <f t="shared" si="8"/>
        <v>0</v>
      </c>
      <c r="N111" s="153">
        <f t="shared" si="8"/>
        <v>0</v>
      </c>
      <c r="O111" s="153">
        <f t="shared" si="8"/>
        <v>0</v>
      </c>
      <c r="P111" s="153">
        <f t="shared" si="8"/>
        <v>0</v>
      </c>
      <c r="Q111" s="153">
        <f t="shared" si="8"/>
        <v>0</v>
      </c>
      <c r="R111" s="153">
        <f t="shared" ref="R111" si="9">SUM(R60:R69)-R70</f>
        <v>0</v>
      </c>
      <c r="S111" s="153">
        <f t="shared" ref="S111:W111" si="10">SUM(S60:S69)-S70</f>
        <v>0</v>
      </c>
      <c r="T111" s="153">
        <f t="shared" si="10"/>
        <v>0</v>
      </c>
      <c r="U111" s="153">
        <f t="shared" si="10"/>
        <v>0</v>
      </c>
      <c r="V111" s="153">
        <f t="shared" si="10"/>
        <v>0</v>
      </c>
      <c r="W111" s="153">
        <f t="shared" si="10"/>
        <v>0</v>
      </c>
    </row>
    <row r="112" spans="2:23" x14ac:dyDescent="0.25">
      <c r="C112" s="153">
        <f t="shared" ref="C112:Q112" si="11">C47+C58+C70-C71</f>
        <v>0</v>
      </c>
      <c r="D112" s="153">
        <f t="shared" si="11"/>
        <v>0</v>
      </c>
      <c r="E112" s="153">
        <f t="shared" si="11"/>
        <v>0</v>
      </c>
      <c r="F112" s="153">
        <f t="shared" si="11"/>
        <v>0</v>
      </c>
      <c r="G112" s="153">
        <f t="shared" si="11"/>
        <v>0</v>
      </c>
      <c r="H112" s="153">
        <f t="shared" si="11"/>
        <v>0</v>
      </c>
      <c r="I112" s="153">
        <f t="shared" si="11"/>
        <v>0</v>
      </c>
      <c r="J112" s="153">
        <f t="shared" si="11"/>
        <v>0</v>
      </c>
      <c r="K112" s="153">
        <f t="shared" si="11"/>
        <v>0</v>
      </c>
      <c r="L112" s="153">
        <f t="shared" si="11"/>
        <v>0</v>
      </c>
      <c r="M112" s="153">
        <f t="shared" si="11"/>
        <v>0</v>
      </c>
      <c r="N112" s="153">
        <f t="shared" si="11"/>
        <v>0</v>
      </c>
      <c r="O112" s="153">
        <f t="shared" si="11"/>
        <v>0</v>
      </c>
      <c r="P112" s="153">
        <f t="shared" si="11"/>
        <v>0</v>
      </c>
      <c r="Q112" s="153">
        <f t="shared" si="11"/>
        <v>0</v>
      </c>
      <c r="R112" s="153">
        <f t="shared" ref="R112" si="12">R47+R58+R70-R71</f>
        <v>0</v>
      </c>
      <c r="S112" s="153">
        <f t="shared" ref="S112:W112" si="13">S47+S58+S70-S71</f>
        <v>0</v>
      </c>
      <c r="T112" s="153">
        <f t="shared" si="13"/>
        <v>0</v>
      </c>
      <c r="U112" s="153">
        <f t="shared" si="13"/>
        <v>0</v>
      </c>
      <c r="V112" s="153">
        <f t="shared" si="13"/>
        <v>0</v>
      </c>
      <c r="W112" s="153">
        <f t="shared" si="13"/>
        <v>0</v>
      </c>
    </row>
    <row r="113" spans="3:23" x14ac:dyDescent="0.25">
      <c r="C113" s="153">
        <f>SUM(C71:C75)-C76</f>
        <v>0</v>
      </c>
      <c r="D113" s="153">
        <f t="shared" ref="D113:W113" si="14">SUM(D71:D75)-D76</f>
        <v>0</v>
      </c>
      <c r="E113" s="153">
        <f t="shared" si="14"/>
        <v>0</v>
      </c>
      <c r="F113" s="153">
        <f t="shared" si="14"/>
        <v>0</v>
      </c>
      <c r="G113" s="153">
        <f t="shared" si="14"/>
        <v>0</v>
      </c>
      <c r="H113" s="153">
        <f t="shared" si="14"/>
        <v>0</v>
      </c>
      <c r="I113" s="153">
        <f t="shared" si="14"/>
        <v>0</v>
      </c>
      <c r="J113" s="153">
        <f t="shared" si="14"/>
        <v>0</v>
      </c>
      <c r="K113" s="153">
        <f t="shared" si="14"/>
        <v>0</v>
      </c>
      <c r="L113" s="153">
        <f t="shared" si="14"/>
        <v>0</v>
      </c>
      <c r="M113" s="153">
        <f t="shared" si="14"/>
        <v>0</v>
      </c>
      <c r="N113" s="153">
        <f t="shared" si="14"/>
        <v>0</v>
      </c>
      <c r="O113" s="153">
        <f t="shared" si="14"/>
        <v>0</v>
      </c>
      <c r="P113" s="153">
        <f t="shared" si="14"/>
        <v>0</v>
      </c>
      <c r="Q113" s="153">
        <f t="shared" si="14"/>
        <v>0</v>
      </c>
      <c r="R113" s="153">
        <f t="shared" si="14"/>
        <v>0</v>
      </c>
      <c r="S113" s="153">
        <f t="shared" si="14"/>
        <v>0</v>
      </c>
      <c r="T113" s="153">
        <f t="shared" si="14"/>
        <v>0</v>
      </c>
      <c r="U113" s="153">
        <f t="shared" si="14"/>
        <v>0</v>
      </c>
      <c r="V113" s="153">
        <f t="shared" si="14"/>
        <v>0</v>
      </c>
      <c r="W113" s="153">
        <f t="shared" si="14"/>
        <v>0</v>
      </c>
    </row>
    <row r="114" spans="3:23" x14ac:dyDescent="0.25">
      <c r="C114" s="153">
        <f t="shared" ref="C114:Q114" si="15">C76+C77-C78</f>
        <v>0</v>
      </c>
      <c r="D114" s="153">
        <f t="shared" si="15"/>
        <v>0</v>
      </c>
      <c r="E114" s="153">
        <f t="shared" si="15"/>
        <v>0</v>
      </c>
      <c r="F114" s="153">
        <f t="shared" si="15"/>
        <v>0</v>
      </c>
      <c r="G114" s="153">
        <f t="shared" si="15"/>
        <v>0</v>
      </c>
      <c r="H114" s="153">
        <f t="shared" si="15"/>
        <v>0</v>
      </c>
      <c r="I114" s="153">
        <f t="shared" si="15"/>
        <v>0</v>
      </c>
      <c r="J114" s="153">
        <f t="shared" si="15"/>
        <v>0</v>
      </c>
      <c r="K114" s="153">
        <f t="shared" si="15"/>
        <v>0</v>
      </c>
      <c r="L114" s="153">
        <f t="shared" si="15"/>
        <v>0</v>
      </c>
      <c r="M114" s="153">
        <f t="shared" si="15"/>
        <v>0</v>
      </c>
      <c r="N114" s="153">
        <f t="shared" si="15"/>
        <v>0</v>
      </c>
      <c r="O114" s="153">
        <f t="shared" si="15"/>
        <v>0</v>
      </c>
      <c r="P114" s="153">
        <f t="shared" si="15"/>
        <v>0</v>
      </c>
      <c r="Q114" s="153">
        <f t="shared" si="15"/>
        <v>0</v>
      </c>
      <c r="R114" s="153">
        <f>R76+R77-R78</f>
        <v>0</v>
      </c>
      <c r="S114" s="153">
        <f t="shared" ref="S114:W114" si="16">S76+S77-S78</f>
        <v>0</v>
      </c>
      <c r="T114" s="153">
        <f t="shared" si="16"/>
        <v>0</v>
      </c>
      <c r="U114" s="153">
        <f t="shared" si="16"/>
        <v>0</v>
      </c>
      <c r="V114" s="153">
        <f t="shared" si="16"/>
        <v>0</v>
      </c>
      <c r="W114" s="153">
        <f t="shared" si="16"/>
        <v>0</v>
      </c>
    </row>
    <row r="115" spans="3:23" x14ac:dyDescent="0.25">
      <c r="C115" s="153">
        <f t="shared" ref="C115:Q115" si="17">SUM(C81:C91)-C92</f>
        <v>0</v>
      </c>
      <c r="D115" s="153">
        <f t="shared" si="17"/>
        <v>0</v>
      </c>
      <c r="E115" s="153">
        <f t="shared" si="17"/>
        <v>0</v>
      </c>
      <c r="F115" s="153">
        <f t="shared" si="17"/>
        <v>0</v>
      </c>
      <c r="G115" s="153">
        <f t="shared" si="17"/>
        <v>0</v>
      </c>
      <c r="H115" s="153">
        <f t="shared" si="17"/>
        <v>0</v>
      </c>
      <c r="I115" s="153">
        <f t="shared" si="17"/>
        <v>0</v>
      </c>
      <c r="J115" s="153">
        <f t="shared" si="17"/>
        <v>0</v>
      </c>
      <c r="K115" s="153">
        <f t="shared" si="17"/>
        <v>0</v>
      </c>
      <c r="L115" s="153">
        <f t="shared" si="17"/>
        <v>0</v>
      </c>
      <c r="M115" s="153">
        <f t="shared" si="17"/>
        <v>0</v>
      </c>
      <c r="N115" s="153">
        <f t="shared" si="17"/>
        <v>0</v>
      </c>
      <c r="O115" s="153">
        <f t="shared" si="17"/>
        <v>0</v>
      </c>
      <c r="P115" s="153">
        <f t="shared" si="17"/>
        <v>0</v>
      </c>
      <c r="Q115" s="153">
        <f t="shared" si="17"/>
        <v>0</v>
      </c>
      <c r="R115" s="153">
        <f>SUM(R81:R91)-R92</f>
        <v>0</v>
      </c>
      <c r="S115" s="153">
        <f t="shared" ref="S115:W115" si="18">SUM(S81:S91)-S92</f>
        <v>0</v>
      </c>
      <c r="T115" s="153">
        <f t="shared" si="18"/>
        <v>0</v>
      </c>
      <c r="U115" s="153">
        <f t="shared" si="18"/>
        <v>0</v>
      </c>
      <c r="V115" s="153">
        <f t="shared" si="18"/>
        <v>0</v>
      </c>
      <c r="W115" s="153">
        <f t="shared" si="18"/>
        <v>0</v>
      </c>
    </row>
    <row r="116" spans="3:23" x14ac:dyDescent="0.25">
      <c r="C116" s="153">
        <f t="shared" ref="C116:Q116" si="19">C92+C93-C94</f>
        <v>0</v>
      </c>
      <c r="D116" s="153">
        <f t="shared" si="19"/>
        <v>0</v>
      </c>
      <c r="E116" s="153">
        <f t="shared" si="19"/>
        <v>0</v>
      </c>
      <c r="F116" s="153">
        <f t="shared" si="19"/>
        <v>0</v>
      </c>
      <c r="G116" s="153">
        <f t="shared" si="19"/>
        <v>0</v>
      </c>
      <c r="H116" s="153">
        <f t="shared" si="19"/>
        <v>0</v>
      </c>
      <c r="I116" s="153">
        <f t="shared" si="19"/>
        <v>0</v>
      </c>
      <c r="J116" s="153">
        <f t="shared" si="19"/>
        <v>0</v>
      </c>
      <c r="K116" s="153">
        <f t="shared" si="19"/>
        <v>0</v>
      </c>
      <c r="L116" s="153">
        <f t="shared" si="19"/>
        <v>0</v>
      </c>
      <c r="M116" s="153">
        <f t="shared" si="19"/>
        <v>0</v>
      </c>
      <c r="N116" s="153">
        <f t="shared" si="19"/>
        <v>0</v>
      </c>
      <c r="O116" s="153">
        <f t="shared" si="19"/>
        <v>0</v>
      </c>
      <c r="P116" s="153">
        <f t="shared" si="19"/>
        <v>0</v>
      </c>
      <c r="Q116" s="153">
        <f t="shared" si="19"/>
        <v>0</v>
      </c>
      <c r="R116" s="153">
        <f>R92+R93-R94</f>
        <v>0</v>
      </c>
      <c r="S116" s="153">
        <f t="shared" ref="S116:W116" si="20">S92+S93-S94</f>
        <v>0</v>
      </c>
      <c r="T116" s="153">
        <f t="shared" si="20"/>
        <v>0</v>
      </c>
      <c r="U116" s="153">
        <f t="shared" si="20"/>
        <v>0</v>
      </c>
      <c r="V116" s="153">
        <f t="shared" si="20"/>
        <v>0</v>
      </c>
      <c r="W116" s="153">
        <f t="shared" si="20"/>
        <v>0</v>
      </c>
    </row>
    <row r="117" spans="3:23" x14ac:dyDescent="0.25">
      <c r="C117" s="153">
        <f t="shared" ref="C117:Q117" si="21">SUM(C97:C102)-C103</f>
        <v>0</v>
      </c>
      <c r="D117" s="153">
        <f t="shared" si="21"/>
        <v>0</v>
      </c>
      <c r="E117" s="153">
        <f t="shared" si="21"/>
        <v>0</v>
      </c>
      <c r="F117" s="153">
        <f t="shared" si="21"/>
        <v>0</v>
      </c>
      <c r="G117" s="153">
        <f t="shared" si="21"/>
        <v>0</v>
      </c>
      <c r="H117" s="153">
        <f t="shared" si="21"/>
        <v>0</v>
      </c>
      <c r="I117" s="153">
        <f t="shared" si="21"/>
        <v>0</v>
      </c>
      <c r="J117" s="153">
        <f t="shared" si="21"/>
        <v>0</v>
      </c>
      <c r="K117" s="153">
        <f t="shared" si="21"/>
        <v>0</v>
      </c>
      <c r="L117" s="153">
        <f t="shared" si="21"/>
        <v>0</v>
      </c>
      <c r="M117" s="153">
        <f t="shared" si="21"/>
        <v>0</v>
      </c>
      <c r="N117" s="153">
        <f t="shared" si="21"/>
        <v>0</v>
      </c>
      <c r="O117" s="153">
        <f t="shared" si="21"/>
        <v>0</v>
      </c>
      <c r="P117" s="153">
        <f t="shared" si="21"/>
        <v>0</v>
      </c>
      <c r="Q117" s="153">
        <f t="shared" si="21"/>
        <v>0</v>
      </c>
      <c r="R117" s="153">
        <f t="shared" ref="R117" si="22">SUM(R97:R102)-R103</f>
        <v>0</v>
      </c>
      <c r="S117" s="153">
        <f t="shared" ref="S117:W117" si="23">SUM(S97:S102)-S103</f>
        <v>0</v>
      </c>
      <c r="T117" s="153">
        <f t="shared" si="23"/>
        <v>0</v>
      </c>
      <c r="U117" s="153">
        <f t="shared" si="23"/>
        <v>0</v>
      </c>
      <c r="V117" s="153">
        <f t="shared" si="23"/>
        <v>0</v>
      </c>
      <c r="W117" s="153">
        <f t="shared" si="23"/>
        <v>0</v>
      </c>
    </row>
    <row r="118" spans="3:23" x14ac:dyDescent="0.25">
      <c r="C118" s="153">
        <f t="shared" ref="C118:Q118" si="24">C106-C105-C104</f>
        <v>0</v>
      </c>
      <c r="D118" s="153">
        <f t="shared" si="24"/>
        <v>0</v>
      </c>
      <c r="E118" s="153">
        <f t="shared" si="24"/>
        <v>0</v>
      </c>
      <c r="F118" s="153">
        <f t="shared" si="24"/>
        <v>0</v>
      </c>
      <c r="G118" s="153">
        <f t="shared" si="24"/>
        <v>0</v>
      </c>
      <c r="H118" s="153">
        <f t="shared" si="24"/>
        <v>0</v>
      </c>
      <c r="I118" s="153">
        <f t="shared" si="24"/>
        <v>0</v>
      </c>
      <c r="J118" s="153">
        <f t="shared" si="24"/>
        <v>0</v>
      </c>
      <c r="K118" s="153">
        <f t="shared" si="24"/>
        <v>0</v>
      </c>
      <c r="L118" s="153">
        <f t="shared" si="24"/>
        <v>0</v>
      </c>
      <c r="M118" s="153">
        <f t="shared" si="24"/>
        <v>0</v>
      </c>
      <c r="N118" s="153">
        <f t="shared" si="24"/>
        <v>0</v>
      </c>
      <c r="O118" s="153">
        <f t="shared" si="24"/>
        <v>0</v>
      </c>
      <c r="P118" s="153">
        <f t="shared" si="24"/>
        <v>0</v>
      </c>
      <c r="Q118" s="153">
        <f t="shared" si="24"/>
        <v>0</v>
      </c>
      <c r="R118" s="153">
        <f>R106-R105-R104</f>
        <v>0</v>
      </c>
      <c r="S118" s="153">
        <f t="shared" ref="S118:W118" si="25">S106-S105-S104</f>
        <v>0</v>
      </c>
      <c r="T118" s="153">
        <f t="shared" si="25"/>
        <v>0</v>
      </c>
      <c r="U118" s="153">
        <f t="shared" si="25"/>
        <v>0</v>
      </c>
      <c r="V118" s="153">
        <f t="shared" si="25"/>
        <v>0</v>
      </c>
      <c r="W118" s="153">
        <f t="shared" si="25"/>
        <v>0</v>
      </c>
    </row>
    <row r="119" spans="3:23" x14ac:dyDescent="0.25">
      <c r="C119" s="153">
        <f>C106-'BP (Ativo)'!C12</f>
        <v>0</v>
      </c>
      <c r="D119" s="153">
        <f>D106-'BP (Ativo)'!D12</f>
        <v>0</v>
      </c>
      <c r="E119" s="153">
        <f>E106-'BP (Ativo)'!E12</f>
        <v>0</v>
      </c>
      <c r="F119" s="153">
        <f>F106-'BP (Ativo)'!F12</f>
        <v>0</v>
      </c>
      <c r="G119" s="153">
        <f>G106-'BP (Ativo)'!G12</f>
        <v>0</v>
      </c>
      <c r="H119" s="153">
        <f>H106-'BP (Ativo)'!H12</f>
        <v>0</v>
      </c>
      <c r="I119" s="153">
        <f>I106-'BP (Ativo)'!I12</f>
        <v>0</v>
      </c>
      <c r="J119" s="153">
        <f>J106-'BP (Ativo)'!J12</f>
        <v>0</v>
      </c>
      <c r="K119" s="153">
        <f>K106-'BP (Ativo)'!K12</f>
        <v>0</v>
      </c>
      <c r="L119" s="153">
        <f>L106-'BP (Ativo)'!L12</f>
        <v>0</v>
      </c>
      <c r="M119" s="153">
        <f>M106-'BP (Ativo)'!M12</f>
        <v>0</v>
      </c>
      <c r="N119" s="153">
        <f>N106-'BP (Ativo)'!N12</f>
        <v>0</v>
      </c>
      <c r="O119" s="153">
        <f>O106-'BP (Ativo)'!O12</f>
        <v>0</v>
      </c>
      <c r="P119" s="153">
        <f>P106-'BP (Ativo)'!P12</f>
        <v>0</v>
      </c>
      <c r="Q119" s="153">
        <f>Q106-'BP (Ativo)'!Q12</f>
        <v>0</v>
      </c>
      <c r="R119" s="153">
        <f>R106-'BP (Ativo)'!R12</f>
        <v>0</v>
      </c>
      <c r="S119" s="153">
        <f>S106-'BP (Ativo)'!S12</f>
        <v>0</v>
      </c>
      <c r="T119" s="153">
        <f>T106-'BP (Ativo)'!T12</f>
        <v>0</v>
      </c>
      <c r="U119" s="153">
        <f>U106-'BP (Ativo)'!U12</f>
        <v>0</v>
      </c>
      <c r="V119" s="153">
        <f>V106-'BP (Ativo)'!V12</f>
        <v>0</v>
      </c>
      <c r="W119" s="153">
        <f>W106-'BP (Ativo)'!W12</f>
        <v>0</v>
      </c>
    </row>
  </sheetData>
  <mergeCells count="1">
    <mergeCell ref="B10:E10"/>
  </mergeCells>
  <conditionalFormatting sqref="B13:W106">
    <cfRule type="expression" dxfId="6" priority="18">
      <formula>MOD(ROW(),2)=0</formula>
    </cfRule>
  </conditionalFormatting>
  <conditionalFormatting sqref="C110:W110">
    <cfRule type="cellIs" dxfId="5" priority="8" operator="notEqual">
      <formula>0</formula>
    </cfRule>
  </conditionalFormatting>
  <conditionalFormatting sqref="C110:W110">
    <cfRule type="cellIs" dxfId="4" priority="7" operator="notEqual">
      <formula>0</formula>
    </cfRule>
  </conditionalFormatting>
  <conditionalFormatting sqref="C109:W109">
    <cfRule type="cellIs" dxfId="3" priority="6" operator="notEqual">
      <formula>0</formula>
    </cfRule>
  </conditionalFormatting>
  <conditionalFormatting sqref="C109:W109">
    <cfRule type="cellIs" dxfId="2" priority="5" operator="notEqual">
      <formula>0</formula>
    </cfRule>
  </conditionalFormatting>
  <conditionalFormatting sqref="C111:W119">
    <cfRule type="cellIs" dxfId="1" priority="2" operator="notEqual">
      <formula>0</formula>
    </cfRule>
  </conditionalFormatting>
  <conditionalFormatting sqref="C111:W119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ignoredErrors>
    <ignoredError sqref="C113:W1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B1:H30"/>
  <sheetViews>
    <sheetView showGridLines="0" showRowColHeaders="0" zoomScale="115" zoomScaleNormal="115" workbookViewId="0">
      <selection activeCell="I5" sqref="I5"/>
    </sheetView>
  </sheetViews>
  <sheetFormatPr defaultColWidth="8.85546875" defaultRowHeight="14.25" customHeight="1" x14ac:dyDescent="0.2"/>
  <cols>
    <col min="1" max="1" width="9.85546875" style="2" customWidth="1"/>
    <col min="2" max="2" width="42.85546875" style="2" customWidth="1"/>
    <col min="3" max="3" width="16.85546875" style="3" customWidth="1"/>
    <col min="4" max="4" width="16.5703125" style="4" customWidth="1"/>
    <col min="5" max="5" width="16.140625" style="3" customWidth="1"/>
    <col min="6" max="6" width="15.140625" style="2" customWidth="1"/>
    <col min="7" max="7" width="15.42578125" style="2" customWidth="1"/>
    <col min="8" max="8" width="9.28515625" style="112" customWidth="1"/>
    <col min="9" max="13" width="8.7109375" style="2" customWidth="1"/>
    <col min="14" max="16384" width="8.85546875" style="2"/>
  </cols>
  <sheetData>
    <row r="1" spans="2:7" ht="14.25" customHeight="1" x14ac:dyDescent="0.2">
      <c r="B1" s="377"/>
      <c r="C1" s="378"/>
      <c r="D1" s="378"/>
      <c r="E1" s="378"/>
      <c r="F1" s="378"/>
      <c r="G1" s="378"/>
    </row>
    <row r="2" spans="2:7" ht="14.25" customHeight="1" x14ac:dyDescent="0.2">
      <c r="B2" s="378"/>
      <c r="C2" s="378"/>
      <c r="D2" s="378"/>
      <c r="E2" s="378"/>
      <c r="F2" s="378"/>
      <c r="G2" s="378"/>
    </row>
    <row r="3" spans="2:7" ht="14.25" customHeight="1" x14ac:dyDescent="0.2">
      <c r="B3" s="378"/>
      <c r="C3" s="378"/>
      <c r="D3" s="378"/>
      <c r="E3" s="378"/>
      <c r="F3" s="378"/>
      <c r="G3" s="378"/>
    </row>
    <row r="4" spans="2:7" ht="14.25" customHeight="1" x14ac:dyDescent="0.2">
      <c r="B4" s="378"/>
      <c r="C4" s="378"/>
      <c r="D4" s="378"/>
      <c r="E4" s="378"/>
      <c r="F4" s="378"/>
      <c r="G4" s="378"/>
    </row>
    <row r="5" spans="2:7" ht="14.25" customHeight="1" x14ac:dyDescent="0.2">
      <c r="B5" s="378"/>
      <c r="C5" s="378"/>
      <c r="D5" s="378"/>
      <c r="E5" s="378"/>
      <c r="F5" s="378"/>
      <c r="G5" s="378"/>
    </row>
    <row r="6" spans="2:7" ht="14.25" customHeight="1" x14ac:dyDescent="0.2">
      <c r="B6" s="378"/>
      <c r="C6" s="378"/>
      <c r="D6" s="378"/>
      <c r="E6" s="378"/>
      <c r="F6" s="378"/>
      <c r="G6" s="378"/>
    </row>
    <row r="7" spans="2:7" x14ac:dyDescent="0.2">
      <c r="B7" s="378"/>
      <c r="C7" s="378"/>
      <c r="D7" s="378"/>
      <c r="E7" s="378"/>
      <c r="F7" s="378"/>
      <c r="G7" s="378"/>
    </row>
    <row r="8" spans="2:7" ht="14.25" customHeight="1" x14ac:dyDescent="0.2">
      <c r="B8" s="379" t="s">
        <v>493</v>
      </c>
      <c r="C8" s="381" t="s">
        <v>494</v>
      </c>
      <c r="D8" s="381" t="s">
        <v>495</v>
      </c>
      <c r="E8" s="379" t="s">
        <v>496</v>
      </c>
      <c r="F8" s="379" t="s">
        <v>497</v>
      </c>
    </row>
    <row r="9" spans="2:7" ht="14.25" customHeight="1" x14ac:dyDescent="0.2">
      <c r="B9" s="380"/>
      <c r="C9" s="382"/>
      <c r="D9" s="382"/>
      <c r="E9" s="380"/>
      <c r="F9" s="380"/>
    </row>
    <row r="10" spans="2:7" ht="14.25" customHeight="1" x14ac:dyDescent="0.2">
      <c r="B10" s="121" t="s">
        <v>0</v>
      </c>
      <c r="C10" s="122">
        <v>1143036</v>
      </c>
      <c r="D10" s="230">
        <v>925247</v>
      </c>
      <c r="E10" s="123"/>
      <c r="F10" s="122"/>
    </row>
    <row r="11" spans="2:7" ht="14.25" customHeight="1" x14ac:dyDescent="0.2">
      <c r="B11" s="124" t="s">
        <v>1</v>
      </c>
      <c r="C11" s="125">
        <v>1045366</v>
      </c>
      <c r="D11" s="231">
        <v>810629</v>
      </c>
      <c r="E11" s="126">
        <v>1</v>
      </c>
      <c r="F11" s="127">
        <v>15676</v>
      </c>
    </row>
    <row r="12" spans="2:7" ht="14.25" customHeight="1" x14ac:dyDescent="0.2">
      <c r="B12" s="128" t="s">
        <v>2</v>
      </c>
      <c r="C12" s="125">
        <v>59266</v>
      </c>
      <c r="D12" s="231">
        <v>75310</v>
      </c>
      <c r="E12" s="129">
        <v>1</v>
      </c>
      <c r="F12" s="127">
        <v>11232</v>
      </c>
    </row>
    <row r="13" spans="2:7" ht="14.25" customHeight="1" x14ac:dyDescent="0.2">
      <c r="B13" s="128" t="s">
        <v>3</v>
      </c>
      <c r="C13" s="130">
        <v>29268</v>
      </c>
      <c r="D13" s="232">
        <v>30575</v>
      </c>
      <c r="E13" s="129">
        <v>1</v>
      </c>
      <c r="F13" s="131">
        <v>12844</v>
      </c>
    </row>
    <row r="14" spans="2:7" ht="14.25" customHeight="1" x14ac:dyDescent="0.2">
      <c r="B14" s="128" t="s">
        <v>4</v>
      </c>
      <c r="C14" s="130">
        <v>9136</v>
      </c>
      <c r="D14" s="232">
        <v>8734</v>
      </c>
      <c r="E14" s="129">
        <v>1</v>
      </c>
      <c r="F14" s="131">
        <v>15128</v>
      </c>
    </row>
    <row r="15" spans="2:7" ht="14.25" customHeight="1" x14ac:dyDescent="0.2">
      <c r="B15" s="121" t="s">
        <v>498</v>
      </c>
      <c r="C15" s="132">
        <v>878517</v>
      </c>
      <c r="D15" s="233">
        <v>748719</v>
      </c>
      <c r="E15" s="133">
        <v>0.21679999999999999</v>
      </c>
      <c r="F15" s="234" t="s">
        <v>72</v>
      </c>
    </row>
    <row r="16" spans="2:7" ht="14.25" customHeight="1" x14ac:dyDescent="0.2">
      <c r="B16" s="150" t="s">
        <v>499</v>
      </c>
      <c r="C16" s="148">
        <v>2021553</v>
      </c>
      <c r="D16" s="148">
        <v>1673966</v>
      </c>
      <c r="E16" s="149"/>
      <c r="F16" s="148"/>
    </row>
    <row r="18" spans="2:6" ht="14.25" customHeight="1" x14ac:dyDescent="0.2">
      <c r="B18" s="161" t="s">
        <v>500</v>
      </c>
      <c r="C18" s="159"/>
      <c r="D18" s="160"/>
      <c r="E18" s="159">
        <f>SUM(C11:C14)-C10</f>
        <v>0</v>
      </c>
    </row>
    <row r="19" spans="2:6" ht="14.25" customHeight="1" x14ac:dyDescent="0.2">
      <c r="B19" s="161" t="s">
        <v>501</v>
      </c>
      <c r="C19" s="159"/>
      <c r="D19" s="160"/>
      <c r="E19" s="159">
        <f>SUM(C11:C15)-C16</f>
        <v>0</v>
      </c>
    </row>
    <row r="20" spans="2:6" ht="14.25" customHeight="1" x14ac:dyDescent="0.2">
      <c r="B20" s="161" t="s">
        <v>502</v>
      </c>
      <c r="C20" s="159"/>
      <c r="D20" s="160"/>
      <c r="E20" s="159"/>
    </row>
    <row r="21" spans="2:6" ht="14.25" customHeight="1" x14ac:dyDescent="0.2">
      <c r="B21" s="161" t="s">
        <v>503</v>
      </c>
      <c r="C21" s="159"/>
      <c r="D21" s="160"/>
      <c r="E21" s="159"/>
    </row>
    <row r="22" spans="2:6" ht="14.25" customHeight="1" x14ac:dyDescent="0.2">
      <c r="B22" s="161" t="s">
        <v>504</v>
      </c>
      <c r="C22" s="159"/>
      <c r="D22" s="160"/>
      <c r="E22" s="159"/>
    </row>
    <row r="23" spans="2:6" ht="14.25" customHeight="1" x14ac:dyDescent="0.2">
      <c r="C23" s="151"/>
      <c r="D23" s="152"/>
      <c r="E23" s="151"/>
    </row>
    <row r="24" spans="2:6" ht="14.25" customHeight="1" x14ac:dyDescent="0.2">
      <c r="B24" s="376" t="s">
        <v>5</v>
      </c>
      <c r="C24" s="376"/>
      <c r="D24" s="376"/>
      <c r="E24" s="376"/>
      <c r="F24" s="112"/>
    </row>
    <row r="25" spans="2:6" ht="25.5" x14ac:dyDescent="0.2">
      <c r="B25" s="164" t="s">
        <v>6</v>
      </c>
      <c r="C25" s="162" t="s">
        <v>7</v>
      </c>
      <c r="D25" s="162" t="s">
        <v>8</v>
      </c>
      <c r="E25" s="163" t="s">
        <v>9</v>
      </c>
      <c r="F25" s="112"/>
    </row>
    <row r="26" spans="2:6" x14ac:dyDescent="0.2">
      <c r="B26" s="170" t="s">
        <v>10</v>
      </c>
      <c r="C26" s="171">
        <v>144547</v>
      </c>
      <c r="D26" s="171">
        <v>144375</v>
      </c>
      <c r="E26" s="172">
        <v>39104</v>
      </c>
      <c r="F26" s="112"/>
    </row>
    <row r="27" spans="2:6" ht="14.25" customHeight="1" x14ac:dyDescent="0.2">
      <c r="B27" s="165" t="s">
        <v>11</v>
      </c>
      <c r="C27" s="166">
        <v>129953</v>
      </c>
      <c r="D27" s="166">
        <v>275556</v>
      </c>
      <c r="E27" s="167">
        <v>275556</v>
      </c>
      <c r="F27" s="112"/>
    </row>
    <row r="28" spans="2:6" ht="14.25" customHeight="1" x14ac:dyDescent="0.2">
      <c r="B28" s="173" t="s">
        <v>12</v>
      </c>
      <c r="C28" s="174">
        <v>274499</v>
      </c>
      <c r="D28" s="174">
        <v>419931</v>
      </c>
      <c r="E28" s="174">
        <v>314660</v>
      </c>
      <c r="F28" s="235"/>
    </row>
    <row r="29" spans="2:6" ht="14.25" customHeight="1" x14ac:dyDescent="0.25">
      <c r="B29" s="168"/>
      <c r="C29" s="169"/>
      <c r="D29" s="169"/>
      <c r="E29" s="169"/>
      <c r="F29" s="236"/>
    </row>
    <row r="30" spans="2:6" ht="14.25" customHeight="1" x14ac:dyDescent="0.25">
      <c r="B30" s="161" t="s">
        <v>13</v>
      </c>
      <c r="C30"/>
      <c r="D30"/>
      <c r="E30"/>
      <c r="F30"/>
    </row>
  </sheetData>
  <mergeCells count="7">
    <mergeCell ref="B24:E24"/>
    <mergeCell ref="B1:G7"/>
    <mergeCell ref="B8:B9"/>
    <mergeCell ref="C8:C9"/>
    <mergeCell ref="D8:D9"/>
    <mergeCell ref="E8:E9"/>
    <mergeCell ref="F8:F9"/>
  </mergeCells>
  <conditionalFormatting sqref="B10:C16 E10:E16">
    <cfRule type="expression" dxfId="197" priority="13">
      <formula>MOD(ROW(),2)=0</formula>
    </cfRule>
    <cfRule type="expression" dxfId="196" priority="14">
      <formula>MOD(ROW(),2)=0</formula>
    </cfRule>
    <cfRule type="expression" dxfId="195" priority="15">
      <formula>MOD(ROW(),2)=0</formula>
    </cfRule>
    <cfRule type="expression" dxfId="194" priority="16">
      <formula>MOD(ROW(),2)=0</formula>
    </cfRule>
  </conditionalFormatting>
  <conditionalFormatting sqref="F10:F16">
    <cfRule type="expression" dxfId="193" priority="9">
      <formula>MOD(ROW(),2)=0</formula>
    </cfRule>
    <cfRule type="expression" dxfId="192" priority="10">
      <formula>MOD(ROW(),2)=0</formula>
    </cfRule>
    <cfRule type="expression" dxfId="191" priority="11">
      <formula>MOD(ROW(),2)=0</formula>
    </cfRule>
    <cfRule type="expression" dxfId="190" priority="12">
      <formula>MOD(ROW(),2)=0</formula>
    </cfRule>
  </conditionalFormatting>
  <conditionalFormatting sqref="D10:D15">
    <cfRule type="expression" dxfId="189" priority="5">
      <formula>MOD(ROW(),2)=0</formula>
    </cfRule>
    <cfRule type="expression" dxfId="188" priority="6">
      <formula>MOD(ROW(),2)=0</formula>
    </cfRule>
    <cfRule type="expression" dxfId="187" priority="7">
      <formula>MOD(ROW(),2)=0</formula>
    </cfRule>
    <cfRule type="expression" dxfId="186" priority="8">
      <formula>MOD(ROW(),2)=0</formula>
    </cfRule>
  </conditionalFormatting>
  <conditionalFormatting sqref="D16">
    <cfRule type="expression" dxfId="185" priority="1">
      <formula>MOD(ROW(),2)=0</formula>
    </cfRule>
    <cfRule type="expression" dxfId="184" priority="2">
      <formula>MOD(ROW(),2)=0</formula>
    </cfRule>
    <cfRule type="expression" dxfId="183" priority="3">
      <formula>MOD(ROW(),2)=0</formula>
    </cfRule>
    <cfRule type="expression" dxfId="182" priority="4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1"/>
  <dimension ref="B8:E34"/>
  <sheetViews>
    <sheetView showGridLines="0" showRowColHeaders="0" workbookViewId="0"/>
  </sheetViews>
  <sheetFormatPr defaultColWidth="8.7109375" defaultRowHeight="15" x14ac:dyDescent="0.25"/>
  <cols>
    <col min="1" max="1" width="9.85546875" customWidth="1"/>
    <col min="2" max="2" width="67.5703125" customWidth="1"/>
    <col min="3" max="4" width="12.140625" customWidth="1"/>
    <col min="5" max="5" width="10.85546875" customWidth="1"/>
    <col min="6" max="6" width="8.7109375" customWidth="1"/>
    <col min="7" max="7" width="54.7109375" customWidth="1"/>
  </cols>
  <sheetData>
    <row r="8" spans="2:5" ht="18.75" x14ac:dyDescent="0.25">
      <c r="B8" s="65"/>
      <c r="C8" s="15"/>
      <c r="D8" s="15"/>
    </row>
    <row r="9" spans="2:5" x14ac:dyDescent="0.25">
      <c r="B9" s="66" t="s">
        <v>468</v>
      </c>
      <c r="C9" s="69">
        <v>45170</v>
      </c>
      <c r="D9" s="37">
        <v>2022</v>
      </c>
      <c r="E9" s="37" t="s">
        <v>469</v>
      </c>
    </row>
    <row r="10" spans="2:5" ht="15.75" thickBot="1" x14ac:dyDescent="0.3">
      <c r="B10" s="38"/>
      <c r="C10" s="38"/>
      <c r="D10" s="38"/>
      <c r="E10" s="38"/>
    </row>
    <row r="11" spans="2:5" ht="15.75" thickBot="1" x14ac:dyDescent="0.3">
      <c r="B11" s="421" t="s">
        <v>470</v>
      </c>
      <c r="C11" s="421"/>
      <c r="D11" s="421"/>
      <c r="E11" s="421"/>
    </row>
    <row r="12" spans="2:5" x14ac:dyDescent="0.25">
      <c r="B12" s="94" t="s">
        <v>471</v>
      </c>
      <c r="C12" s="95">
        <v>12.41</v>
      </c>
      <c r="D12" s="96">
        <v>10.52</v>
      </c>
      <c r="E12" s="158">
        <v>0.17899999999999999</v>
      </c>
    </row>
    <row r="13" spans="2:5" x14ac:dyDescent="0.25">
      <c r="B13" s="94" t="s">
        <v>472</v>
      </c>
      <c r="C13" s="95">
        <v>19.100000000000001</v>
      </c>
      <c r="D13" s="96">
        <v>15.55</v>
      </c>
      <c r="E13" s="158">
        <v>0.22800000000000001</v>
      </c>
    </row>
    <row r="14" spans="2:5" x14ac:dyDescent="0.25">
      <c r="B14" s="94" t="s">
        <v>473</v>
      </c>
      <c r="C14" s="95">
        <v>2.42</v>
      </c>
      <c r="D14" s="96">
        <v>1.9</v>
      </c>
      <c r="E14" s="158">
        <v>0.27200000000000002</v>
      </c>
    </row>
    <row r="15" spans="2:5" x14ac:dyDescent="0.25">
      <c r="B15" s="94" t="s">
        <v>474</v>
      </c>
      <c r="C15" s="97">
        <v>3.95</v>
      </c>
      <c r="D15" s="98">
        <v>3.12</v>
      </c>
      <c r="E15" s="158">
        <v>0.26600000000000001</v>
      </c>
    </row>
    <row r="16" spans="2:5" ht="15.75" thickBot="1" x14ac:dyDescent="0.3">
      <c r="B16" s="94" t="s">
        <v>475</v>
      </c>
      <c r="C16" s="99">
        <v>2.34</v>
      </c>
      <c r="D16" s="100">
        <v>1.81</v>
      </c>
      <c r="E16" s="158">
        <v>0.29299999999999998</v>
      </c>
    </row>
    <row r="17" spans="2:5" ht="15.75" thickBot="1" x14ac:dyDescent="0.3">
      <c r="B17" s="421" t="s">
        <v>476</v>
      </c>
      <c r="C17" s="421"/>
      <c r="D17" s="421"/>
      <c r="E17" s="421"/>
    </row>
    <row r="18" spans="2:5" x14ac:dyDescent="0.25">
      <c r="B18" s="94" t="s">
        <v>477</v>
      </c>
      <c r="C18" s="101">
        <v>119.52</v>
      </c>
      <c r="D18" s="102">
        <v>120.66</v>
      </c>
      <c r="E18" s="158">
        <v>-8.9999999999999993E-3</v>
      </c>
    </row>
    <row r="19" spans="2:5" x14ac:dyDescent="0.25">
      <c r="B19" s="94" t="s">
        <v>478</v>
      </c>
      <c r="C19" s="102">
        <v>6.53</v>
      </c>
      <c r="D19" s="102">
        <v>9.36</v>
      </c>
      <c r="E19" s="158">
        <v>-0.30199999999999999</v>
      </c>
    </row>
    <row r="20" spans="2:5" x14ac:dyDescent="0.25">
      <c r="B20" s="94" t="s">
        <v>479</v>
      </c>
      <c r="C20" s="102">
        <v>9.52</v>
      </c>
      <c r="D20" s="102">
        <v>14.99</v>
      </c>
      <c r="E20" s="158">
        <v>-0.36499999999999999</v>
      </c>
    </row>
    <row r="21" spans="2:5" ht="15.75" thickBot="1" x14ac:dyDescent="0.3">
      <c r="B21" s="94" t="s">
        <v>480</v>
      </c>
      <c r="C21" s="102">
        <v>0.18</v>
      </c>
      <c r="D21" s="102">
        <v>0.25</v>
      </c>
      <c r="E21" s="158">
        <v>-0.26400000000000001</v>
      </c>
    </row>
    <row r="22" spans="2:5" ht="15.75" thickBot="1" x14ac:dyDescent="0.3">
      <c r="B22" s="421" t="s">
        <v>481</v>
      </c>
      <c r="C22" s="421"/>
      <c r="D22" s="421"/>
      <c r="E22" s="421"/>
    </row>
    <row r="23" spans="2:5" x14ac:dyDescent="0.25">
      <c r="B23" s="103" t="s">
        <v>482</v>
      </c>
      <c r="C23" s="104">
        <v>85443</v>
      </c>
      <c r="D23" s="105">
        <v>78679</v>
      </c>
      <c r="E23" s="158">
        <v>8.5999999999999993E-2</v>
      </c>
    </row>
    <row r="24" spans="2:5" x14ac:dyDescent="0.25">
      <c r="B24" s="103" t="s">
        <v>483</v>
      </c>
      <c r="C24" s="104">
        <v>116565</v>
      </c>
      <c r="D24" s="105">
        <v>109735</v>
      </c>
      <c r="E24" s="158">
        <v>6.2E-2</v>
      </c>
    </row>
    <row r="25" spans="2:5" ht="15.75" thickBot="1" x14ac:dyDescent="0.3">
      <c r="B25" s="103" t="s">
        <v>484</v>
      </c>
      <c r="C25" s="104">
        <v>33508</v>
      </c>
      <c r="D25" s="105">
        <v>33147</v>
      </c>
      <c r="E25" s="158">
        <v>1.0999999999999999E-2</v>
      </c>
    </row>
    <row r="26" spans="2:5" ht="15.75" thickBot="1" x14ac:dyDescent="0.3">
      <c r="B26" s="421" t="s">
        <v>485</v>
      </c>
      <c r="C26" s="421"/>
      <c r="D26" s="421"/>
      <c r="E26" s="421"/>
    </row>
    <row r="27" spans="2:5" x14ac:dyDescent="0.25">
      <c r="B27" s="106" t="s">
        <v>486</v>
      </c>
      <c r="C27" s="264" t="s">
        <v>585</v>
      </c>
      <c r="D27" s="107">
        <v>28200</v>
      </c>
      <c r="E27" s="158">
        <v>0.14299999999999999</v>
      </c>
    </row>
    <row r="28" spans="2:5" x14ac:dyDescent="0.25">
      <c r="B28" s="103" t="s">
        <v>487</v>
      </c>
      <c r="C28" s="264">
        <v>40342</v>
      </c>
      <c r="D28" s="107">
        <v>34805</v>
      </c>
      <c r="E28" s="158">
        <v>0.159</v>
      </c>
    </row>
    <row r="29" spans="2:5" x14ac:dyDescent="0.25">
      <c r="B29" s="103" t="s">
        <v>488</v>
      </c>
      <c r="C29" s="265">
        <v>8.91</v>
      </c>
      <c r="D29" s="102">
        <v>12.22</v>
      </c>
      <c r="E29" s="108" t="s">
        <v>582</v>
      </c>
    </row>
    <row r="30" spans="2:5" ht="15.75" thickBot="1" x14ac:dyDescent="0.3">
      <c r="B30" s="109" t="s">
        <v>489</v>
      </c>
      <c r="C30" s="266" t="s">
        <v>583</v>
      </c>
      <c r="D30" s="110">
        <v>8.43</v>
      </c>
      <c r="E30" s="111" t="s">
        <v>584</v>
      </c>
    </row>
    <row r="31" spans="2:5" x14ac:dyDescent="0.25">
      <c r="B31" s="103"/>
      <c r="C31" s="99"/>
      <c r="D31" s="99"/>
      <c r="E31" s="108"/>
    </row>
    <row r="32" spans="2:5" x14ac:dyDescent="0.25">
      <c r="B32" s="420" t="s">
        <v>490</v>
      </c>
      <c r="C32" s="420"/>
      <c r="D32" s="420"/>
      <c r="E32" s="420"/>
    </row>
    <row r="33" spans="2:5" x14ac:dyDescent="0.25">
      <c r="B33" s="420" t="s">
        <v>491</v>
      </c>
      <c r="C33" s="420"/>
      <c r="D33" s="420"/>
      <c r="E33" s="420"/>
    </row>
    <row r="34" spans="2:5" x14ac:dyDescent="0.25">
      <c r="B34" s="420" t="s">
        <v>492</v>
      </c>
      <c r="C34" s="420"/>
      <c r="D34" s="420"/>
      <c r="E34" s="420"/>
    </row>
  </sheetData>
  <mergeCells count="7">
    <mergeCell ref="B32:E32"/>
    <mergeCell ref="B33:E33"/>
    <mergeCell ref="B34:E34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J121"/>
  <sheetViews>
    <sheetView showGridLines="0" showRowColHeaders="0" workbookViewId="0"/>
  </sheetViews>
  <sheetFormatPr defaultColWidth="23.5703125" defaultRowHeight="15.75" x14ac:dyDescent="0.25"/>
  <cols>
    <col min="1" max="1" width="5.7109375" style="6" customWidth="1"/>
    <col min="2" max="2" width="34" style="12" bestFit="1" customWidth="1"/>
    <col min="3" max="3" width="21.28515625" style="11" customWidth="1"/>
    <col min="4" max="4" width="19.85546875" style="10" customWidth="1"/>
    <col min="5" max="5" width="20.7109375" style="9" customWidth="1"/>
    <col min="6" max="6" width="25.5703125" style="8" customWidth="1"/>
    <col min="7" max="7" width="13.42578125" style="8" customWidth="1"/>
    <col min="8" max="8" width="29" style="7" bestFit="1" customWidth="1"/>
    <col min="9" max="16384" width="23.5703125" style="6"/>
  </cols>
  <sheetData>
    <row r="1" spans="1:9" ht="15.75" customHeight="1" x14ac:dyDescent="0.25">
      <c r="A1"/>
      <c r="B1" s="175"/>
      <c r="C1" s="14"/>
      <c r="D1" s="14"/>
      <c r="E1" s="14"/>
      <c r="F1" s="14"/>
      <c r="G1" s="14"/>
      <c r="H1" s="14"/>
    </row>
    <row r="2" spans="1:9" ht="15.75" customHeight="1" x14ac:dyDescent="0.25">
      <c r="A2"/>
      <c r="B2" s="14"/>
      <c r="C2" s="14"/>
      <c r="D2" s="14"/>
      <c r="E2" s="14"/>
      <c r="F2" s="14"/>
      <c r="G2" s="14"/>
      <c r="H2" s="14"/>
    </row>
    <row r="3" spans="1:9" ht="15.75" customHeight="1" x14ac:dyDescent="0.25">
      <c r="A3"/>
      <c r="B3" s="14"/>
      <c r="C3" s="14"/>
      <c r="D3" s="14"/>
      <c r="E3" s="14"/>
      <c r="F3" s="14"/>
      <c r="G3" s="14"/>
      <c r="H3" s="14"/>
    </row>
    <row r="4" spans="1:9" ht="15.75" customHeight="1" x14ac:dyDescent="0.25">
      <c r="A4"/>
      <c r="B4" s="14"/>
      <c r="C4" s="14"/>
      <c r="D4" s="14"/>
      <c r="E4" s="14"/>
      <c r="F4" s="14"/>
      <c r="G4" s="14"/>
      <c r="H4" s="14"/>
    </row>
    <row r="5" spans="1:9" ht="15.75" customHeight="1" x14ac:dyDescent="0.25">
      <c r="A5"/>
      <c r="B5" s="14"/>
      <c r="C5" s="14"/>
      <c r="D5" s="14"/>
      <c r="E5" s="14"/>
      <c r="F5" s="14"/>
      <c r="G5" s="14"/>
      <c r="H5" s="14"/>
    </row>
    <row r="6" spans="1:9" ht="15.75" customHeight="1" x14ac:dyDescent="0.25">
      <c r="A6"/>
      <c r="B6" s="14"/>
      <c r="C6" s="14"/>
      <c r="D6" s="14"/>
      <c r="E6" s="14"/>
      <c r="F6" s="14"/>
      <c r="G6" s="14"/>
      <c r="H6" s="14"/>
    </row>
    <row r="7" spans="1:9" ht="15.75" customHeight="1" x14ac:dyDescent="0.25">
      <c r="A7"/>
      <c r="B7" s="14"/>
      <c r="C7" s="14"/>
      <c r="D7" s="14"/>
      <c r="E7" s="14"/>
      <c r="F7" s="14"/>
      <c r="G7" s="14"/>
      <c r="H7" s="14"/>
    </row>
    <row r="8" spans="1:9" ht="15.75" customHeight="1" x14ac:dyDescent="0.25">
      <c r="A8"/>
      <c r="B8" s="14"/>
      <c r="C8" s="14"/>
      <c r="D8" s="14"/>
      <c r="E8" s="14"/>
      <c r="F8" s="14"/>
      <c r="G8" s="14"/>
      <c r="H8" s="14"/>
    </row>
    <row r="9" spans="1:9" ht="37.5" customHeight="1" x14ac:dyDescent="0.25">
      <c r="A9"/>
      <c r="B9" s="15"/>
      <c r="C9" s="15"/>
      <c r="D9" s="15"/>
      <c r="E9" s="15"/>
      <c r="F9" s="15"/>
      <c r="G9" s="15"/>
      <c r="H9" s="14"/>
    </row>
    <row r="10" spans="1:9" ht="37.5" customHeight="1" x14ac:dyDescent="0.25">
      <c r="A10" s="16"/>
      <c r="B10" s="384" t="s">
        <v>14</v>
      </c>
      <c r="C10" s="385" t="s">
        <v>15</v>
      </c>
      <c r="D10" s="383" t="s">
        <v>16</v>
      </c>
      <c r="E10" s="383" t="s">
        <v>17</v>
      </c>
      <c r="F10" s="383" t="s">
        <v>18</v>
      </c>
      <c r="G10" s="383" t="s">
        <v>19</v>
      </c>
      <c r="H10" s="383" t="s">
        <v>20</v>
      </c>
    </row>
    <row r="11" spans="1:9" x14ac:dyDescent="0.25">
      <c r="A11" s="16"/>
      <c r="B11" s="384"/>
      <c r="C11" s="385"/>
      <c r="D11" s="383"/>
      <c r="E11" s="383"/>
      <c r="F11" s="383"/>
      <c r="G11" s="383"/>
      <c r="H11" s="383"/>
    </row>
    <row r="12" spans="1:9" ht="19.5" customHeight="1" thickBot="1" x14ac:dyDescent="0.3">
      <c r="A12" s="16"/>
      <c r="B12" s="240" t="s">
        <v>21</v>
      </c>
      <c r="C12" s="241" t="s">
        <v>22</v>
      </c>
      <c r="D12" s="242">
        <v>1192</v>
      </c>
      <c r="E12" s="242">
        <v>474.8</v>
      </c>
      <c r="F12" s="243">
        <v>46533</v>
      </c>
      <c r="G12" s="244" t="s">
        <v>23</v>
      </c>
      <c r="H12" s="245">
        <v>1</v>
      </c>
      <c r="I12" s="239"/>
    </row>
    <row r="13" spans="1:9" ht="19.5" customHeight="1" thickBot="1" x14ac:dyDescent="0.3">
      <c r="A13" s="16"/>
      <c r="B13" s="240" t="s">
        <v>24</v>
      </c>
      <c r="C13" s="241" t="s">
        <v>22</v>
      </c>
      <c r="D13" s="246">
        <v>510</v>
      </c>
      <c r="E13" s="246">
        <v>256.60000000000002</v>
      </c>
      <c r="F13" s="247">
        <v>46611</v>
      </c>
      <c r="G13" s="248" t="s">
        <v>23</v>
      </c>
      <c r="H13" s="245">
        <v>1</v>
      </c>
      <c r="I13" s="239"/>
    </row>
    <row r="14" spans="1:9" ht="19.5" customHeight="1" thickBot="1" x14ac:dyDescent="0.3">
      <c r="A14" s="16"/>
      <c r="B14" s="240" t="s">
        <v>26</v>
      </c>
      <c r="C14" s="241" t="s">
        <v>22</v>
      </c>
      <c r="D14" s="242">
        <v>396</v>
      </c>
      <c r="E14" s="242">
        <v>227.1</v>
      </c>
      <c r="F14" s="243">
        <v>55887</v>
      </c>
      <c r="G14" s="244" t="s">
        <v>23</v>
      </c>
      <c r="H14" s="245">
        <v>1</v>
      </c>
      <c r="I14" s="239"/>
    </row>
    <row r="15" spans="1:9" ht="19.5" customHeight="1" thickBot="1" x14ac:dyDescent="0.3">
      <c r="A15" s="16"/>
      <c r="B15" s="240" t="s">
        <v>25</v>
      </c>
      <c r="C15" s="241" t="s">
        <v>22</v>
      </c>
      <c r="D15" s="246">
        <v>399</v>
      </c>
      <c r="E15" s="246">
        <v>197.9</v>
      </c>
      <c r="F15" s="247">
        <v>50302</v>
      </c>
      <c r="G15" s="248" t="s">
        <v>23</v>
      </c>
      <c r="H15" s="245">
        <v>1</v>
      </c>
      <c r="I15" s="239"/>
    </row>
    <row r="16" spans="1:9" ht="19.5" customHeight="1" thickBot="1" x14ac:dyDescent="0.3">
      <c r="A16" s="16"/>
      <c r="B16" s="240" t="s">
        <v>27</v>
      </c>
      <c r="C16" s="241" t="s">
        <v>22</v>
      </c>
      <c r="D16" s="242">
        <v>102</v>
      </c>
      <c r="E16" s="242">
        <v>73.8</v>
      </c>
      <c r="F16" s="243">
        <v>55887</v>
      </c>
      <c r="G16" s="244" t="s">
        <v>23</v>
      </c>
      <c r="H16" s="245">
        <v>1</v>
      </c>
      <c r="I16" s="239"/>
    </row>
    <row r="17" spans="1:9" ht="19.5" customHeight="1" thickBot="1" x14ac:dyDescent="0.3">
      <c r="A17" s="16"/>
      <c r="B17" s="240" t="s">
        <v>29</v>
      </c>
      <c r="C17" s="241" t="s">
        <v>30</v>
      </c>
      <c r="D17" s="246">
        <v>78</v>
      </c>
      <c r="E17" s="246">
        <v>54.4</v>
      </c>
      <c r="F17" s="247">
        <v>46262</v>
      </c>
      <c r="G17" s="248" t="s">
        <v>23</v>
      </c>
      <c r="H17" s="245">
        <v>1</v>
      </c>
      <c r="I17" s="239"/>
    </row>
    <row r="18" spans="1:9" ht="19.5" customHeight="1" thickBot="1" x14ac:dyDescent="0.3">
      <c r="A18" s="16"/>
      <c r="B18" s="240" t="s">
        <v>31</v>
      </c>
      <c r="C18" s="241" t="s">
        <v>32</v>
      </c>
      <c r="D18" s="242">
        <v>55</v>
      </c>
      <c r="E18" s="242">
        <v>27.7</v>
      </c>
      <c r="F18" s="243">
        <v>49656</v>
      </c>
      <c r="G18" s="244" t="s">
        <v>23</v>
      </c>
      <c r="H18" s="245">
        <v>1</v>
      </c>
      <c r="I18" s="239"/>
    </row>
    <row r="19" spans="1:9" ht="19.5" customHeight="1" thickBot="1" x14ac:dyDescent="0.3">
      <c r="A19" s="16"/>
      <c r="B19" s="240" t="s">
        <v>33</v>
      </c>
      <c r="C19" s="241" t="s">
        <v>34</v>
      </c>
      <c r="D19" s="246">
        <v>52</v>
      </c>
      <c r="E19" s="246">
        <v>26.6</v>
      </c>
      <c r="F19" s="247">
        <v>55887</v>
      </c>
      <c r="G19" s="248" t="s">
        <v>23</v>
      </c>
      <c r="H19" s="245">
        <v>1</v>
      </c>
      <c r="I19" s="239"/>
    </row>
    <row r="20" spans="1:9" ht="19.5" customHeight="1" thickBot="1" x14ac:dyDescent="0.3">
      <c r="A20" s="16"/>
      <c r="B20" s="240" t="s">
        <v>35</v>
      </c>
      <c r="C20" s="241" t="s">
        <v>36</v>
      </c>
      <c r="D20" s="242">
        <v>46</v>
      </c>
      <c r="E20" s="242">
        <v>21.6</v>
      </c>
      <c r="F20" s="243">
        <v>55887</v>
      </c>
      <c r="G20" s="244" t="s">
        <v>23</v>
      </c>
      <c r="H20" s="245">
        <v>1</v>
      </c>
      <c r="I20" s="239"/>
    </row>
    <row r="21" spans="1:9" ht="19.5" customHeight="1" thickBot="1" x14ac:dyDescent="0.3">
      <c r="A21" s="16"/>
      <c r="B21" s="240" t="s">
        <v>37</v>
      </c>
      <c r="C21" s="241" t="s">
        <v>22</v>
      </c>
      <c r="D21" s="246">
        <v>42</v>
      </c>
      <c r="E21" s="246">
        <v>18.41</v>
      </c>
      <c r="F21" s="247">
        <v>48208</v>
      </c>
      <c r="G21" s="248" t="s">
        <v>38</v>
      </c>
      <c r="H21" s="245">
        <v>1</v>
      </c>
      <c r="I21" s="239"/>
    </row>
    <row r="22" spans="1:9" ht="19.5" customHeight="1" thickBot="1" x14ac:dyDescent="0.3">
      <c r="A22" s="16"/>
      <c r="B22" s="240" t="s">
        <v>39</v>
      </c>
      <c r="C22" s="241" t="s">
        <v>22</v>
      </c>
      <c r="D22" s="242">
        <v>30</v>
      </c>
      <c r="E22" s="242">
        <v>16.809999999999999</v>
      </c>
      <c r="F22" s="243">
        <v>55666</v>
      </c>
      <c r="G22" s="244" t="s">
        <v>40</v>
      </c>
      <c r="H22" s="245">
        <v>1</v>
      </c>
      <c r="I22" s="239"/>
    </row>
    <row r="23" spans="1:9" ht="19.5" customHeight="1" thickBot="1" x14ac:dyDescent="0.3">
      <c r="A23" s="16"/>
      <c r="B23" s="240" t="s">
        <v>42</v>
      </c>
      <c r="C23" s="241" t="s">
        <v>43</v>
      </c>
      <c r="D23" s="246">
        <v>23</v>
      </c>
      <c r="E23" s="246">
        <v>13.91</v>
      </c>
      <c r="F23" s="247">
        <v>48503</v>
      </c>
      <c r="G23" s="248" t="s">
        <v>40</v>
      </c>
      <c r="H23" s="245">
        <v>1</v>
      </c>
      <c r="I23" s="239"/>
    </row>
    <row r="24" spans="1:9" ht="19.5" customHeight="1" thickBot="1" x14ac:dyDescent="0.3">
      <c r="A24" s="16"/>
      <c r="B24" s="240" t="s">
        <v>44</v>
      </c>
      <c r="C24" s="241" t="s">
        <v>45</v>
      </c>
      <c r="D24" s="242">
        <v>18.012</v>
      </c>
      <c r="E24" s="242">
        <v>13.53</v>
      </c>
      <c r="F24" s="243">
        <v>55887</v>
      </c>
      <c r="G24" s="244" t="s">
        <v>23</v>
      </c>
      <c r="H24" s="245">
        <v>1</v>
      </c>
      <c r="I24" s="239"/>
    </row>
    <row r="25" spans="1:9" ht="19.5" customHeight="1" thickBot="1" x14ac:dyDescent="0.3">
      <c r="A25" s="16"/>
      <c r="B25" s="240" t="s">
        <v>41</v>
      </c>
      <c r="C25" s="241" t="s">
        <v>22</v>
      </c>
      <c r="D25" s="246">
        <v>28.8</v>
      </c>
      <c r="E25" s="246">
        <v>8.39</v>
      </c>
      <c r="F25" s="247">
        <v>48481</v>
      </c>
      <c r="G25" s="248" t="s">
        <v>38</v>
      </c>
      <c r="H25" s="245">
        <v>1</v>
      </c>
      <c r="I25" s="239"/>
    </row>
    <row r="26" spans="1:9" ht="19.5" customHeight="1" thickBot="1" x14ac:dyDescent="0.3">
      <c r="A26" s="16"/>
      <c r="B26" s="240" t="s">
        <v>51</v>
      </c>
      <c r="C26" s="241" t="s">
        <v>507</v>
      </c>
      <c r="D26" s="242">
        <v>8.1999999999999993</v>
      </c>
      <c r="E26" s="242">
        <v>7.36</v>
      </c>
      <c r="F26" s="243">
        <v>48759</v>
      </c>
      <c r="G26" s="244" t="s">
        <v>40</v>
      </c>
      <c r="H26" s="245">
        <v>1</v>
      </c>
      <c r="I26" s="239"/>
    </row>
    <row r="27" spans="1:9" ht="19.5" customHeight="1" thickBot="1" x14ac:dyDescent="0.3">
      <c r="A27" s="16"/>
      <c r="B27" s="240" t="s">
        <v>46</v>
      </c>
      <c r="C27" s="241" t="s">
        <v>47</v>
      </c>
      <c r="D27" s="246">
        <v>14</v>
      </c>
      <c r="E27" s="246">
        <v>6.68</v>
      </c>
      <c r="F27" s="247">
        <v>55887</v>
      </c>
      <c r="G27" s="248" t="s">
        <v>23</v>
      </c>
      <c r="H27" s="245">
        <v>1</v>
      </c>
      <c r="I27" s="239"/>
    </row>
    <row r="28" spans="1:9" ht="19.5" customHeight="1" thickBot="1" x14ac:dyDescent="0.3">
      <c r="A28" s="16"/>
      <c r="B28" s="240" t="s">
        <v>48</v>
      </c>
      <c r="C28" s="241" t="s">
        <v>49</v>
      </c>
      <c r="D28" s="242">
        <v>9.4</v>
      </c>
      <c r="E28" s="242">
        <v>6.18</v>
      </c>
      <c r="F28" s="243">
        <v>55887</v>
      </c>
      <c r="G28" s="244" t="s">
        <v>23</v>
      </c>
      <c r="H28" s="245">
        <v>1</v>
      </c>
      <c r="I28" s="239"/>
    </row>
    <row r="29" spans="1:9" ht="19.5" customHeight="1" thickBot="1" x14ac:dyDescent="0.3">
      <c r="A29" s="16"/>
      <c r="B29" s="240" t="s">
        <v>50</v>
      </c>
      <c r="C29" s="241" t="s">
        <v>45</v>
      </c>
      <c r="D29" s="246">
        <v>8.4</v>
      </c>
      <c r="E29" s="246">
        <v>5.2</v>
      </c>
      <c r="F29" s="247">
        <v>55887</v>
      </c>
      <c r="G29" s="248" t="s">
        <v>23</v>
      </c>
      <c r="H29" s="245">
        <v>1</v>
      </c>
      <c r="I29" s="239"/>
    </row>
    <row r="30" spans="1:9" ht="19.5" customHeight="1" thickBot="1" x14ac:dyDescent="0.3">
      <c r="A30" s="16"/>
      <c r="B30" s="240" t="s">
        <v>28</v>
      </c>
      <c r="C30" s="241" t="s">
        <v>22</v>
      </c>
      <c r="D30" s="242">
        <v>86.625</v>
      </c>
      <c r="E30" s="242">
        <v>53.294999999999995</v>
      </c>
      <c r="F30" s="243">
        <v>49137</v>
      </c>
      <c r="G30" s="244" t="s">
        <v>23</v>
      </c>
      <c r="H30" s="245">
        <v>0.82499999999999996</v>
      </c>
      <c r="I30" s="239"/>
    </row>
    <row r="31" spans="1:9" ht="19.5" customHeight="1" thickBot="1" x14ac:dyDescent="0.3">
      <c r="A31" s="16"/>
      <c r="B31" s="240" t="s">
        <v>52</v>
      </c>
      <c r="C31" s="241" t="s">
        <v>508</v>
      </c>
      <c r="D31" s="246">
        <v>1312.9975093769999</v>
      </c>
      <c r="E31" s="246">
        <v>534.28819150000004</v>
      </c>
      <c r="F31" s="247">
        <v>53519</v>
      </c>
      <c r="G31" s="248" t="s">
        <v>23</v>
      </c>
      <c r="H31" s="245">
        <v>0.11688649999999999</v>
      </c>
      <c r="I31" s="239"/>
    </row>
    <row r="32" spans="1:9" ht="19.5" customHeight="1" thickBot="1" x14ac:dyDescent="0.3">
      <c r="A32" s="16"/>
      <c r="B32" s="240" t="s">
        <v>53</v>
      </c>
      <c r="C32" s="241" t="s">
        <v>54</v>
      </c>
      <c r="D32" s="242">
        <v>148.5</v>
      </c>
      <c r="E32" s="242">
        <v>77.805000000000007</v>
      </c>
      <c r="F32" s="243">
        <v>51089</v>
      </c>
      <c r="G32" s="244" t="s">
        <v>23</v>
      </c>
      <c r="H32" s="245">
        <v>0.45</v>
      </c>
      <c r="I32" s="239"/>
    </row>
    <row r="33" spans="1:10" ht="19.5" customHeight="1" thickBot="1" x14ac:dyDescent="0.3">
      <c r="A33" s="16"/>
      <c r="B33" s="241" t="s">
        <v>505</v>
      </c>
      <c r="C33" s="241" t="s">
        <v>54</v>
      </c>
      <c r="D33" s="246">
        <v>94.348800000000011</v>
      </c>
      <c r="E33" s="246">
        <v>57.670704000000001</v>
      </c>
      <c r="F33" s="247">
        <v>52195</v>
      </c>
      <c r="G33" s="248" t="s">
        <v>23</v>
      </c>
      <c r="H33" s="245">
        <v>0.39312000000000002</v>
      </c>
      <c r="I33" s="239"/>
    </row>
    <row r="34" spans="1:10" ht="19.5" customHeight="1" thickBot="1" x14ac:dyDescent="0.3">
      <c r="A34" s="16"/>
      <c r="B34" s="241" t="s">
        <v>506</v>
      </c>
      <c r="C34" s="241" t="s">
        <v>54</v>
      </c>
      <c r="D34" s="242">
        <v>82.555200000000013</v>
      </c>
      <c r="E34" s="242">
        <v>49.218624000000005</v>
      </c>
      <c r="F34" s="243">
        <v>49916</v>
      </c>
      <c r="G34" s="244" t="s">
        <v>23</v>
      </c>
      <c r="H34" s="245">
        <v>0.39312000000000008</v>
      </c>
      <c r="I34" s="239"/>
      <c r="J34" s="239"/>
    </row>
    <row r="35" spans="1:10" ht="19.5" customHeight="1" thickBot="1" x14ac:dyDescent="0.3">
      <c r="A35" s="16"/>
      <c r="B35" s="240" t="s">
        <v>55</v>
      </c>
      <c r="C35" s="241" t="s">
        <v>54</v>
      </c>
      <c r="D35" s="246">
        <v>81</v>
      </c>
      <c r="E35" s="246">
        <v>36.180000000000007</v>
      </c>
      <c r="F35" s="247">
        <v>51259</v>
      </c>
      <c r="G35" s="248" t="s">
        <v>23</v>
      </c>
      <c r="H35" s="245">
        <v>0.45</v>
      </c>
      <c r="I35" s="239"/>
      <c r="J35" s="239"/>
    </row>
    <row r="36" spans="1:10" ht="19.5" customHeight="1" thickBot="1" x14ac:dyDescent="0.3">
      <c r="A36" s="16"/>
      <c r="B36" s="240" t="s">
        <v>56</v>
      </c>
      <c r="C36" s="241" t="s">
        <v>54</v>
      </c>
      <c r="D36" s="242">
        <v>49.749524999999998</v>
      </c>
      <c r="E36" s="242">
        <v>30.205068749999995</v>
      </c>
      <c r="F36" s="243">
        <v>48100</v>
      </c>
      <c r="G36" s="244" t="s">
        <v>23</v>
      </c>
      <c r="H36" s="245">
        <v>0.23690249999999999</v>
      </c>
      <c r="I36" s="239"/>
      <c r="J36" s="239"/>
    </row>
    <row r="37" spans="1:10" ht="19.5" customHeight="1" thickBot="1" x14ac:dyDescent="0.3">
      <c r="A37" s="16"/>
      <c r="B37" s="240" t="s">
        <v>57</v>
      </c>
      <c r="C37" s="241" t="s">
        <v>54</v>
      </c>
      <c r="D37" s="246">
        <v>33.599664000000004</v>
      </c>
      <c r="E37" s="246">
        <v>17.6398236</v>
      </c>
      <c r="F37" s="247">
        <v>49471</v>
      </c>
      <c r="G37" s="248" t="s">
        <v>23</v>
      </c>
      <c r="H37" s="245">
        <v>0.29999700000000001</v>
      </c>
      <c r="I37" s="239"/>
      <c r="J37" s="239"/>
    </row>
    <row r="38" spans="1:10" ht="19.5" customHeight="1" thickBot="1" x14ac:dyDescent="0.3">
      <c r="A38" s="16"/>
      <c r="B38" s="240" t="s">
        <v>59</v>
      </c>
      <c r="C38" s="241" t="s">
        <v>54</v>
      </c>
      <c r="D38" s="242">
        <v>31.5</v>
      </c>
      <c r="E38" s="242">
        <v>13.9725</v>
      </c>
      <c r="F38" s="243">
        <v>50756</v>
      </c>
      <c r="G38" s="244" t="s">
        <v>23</v>
      </c>
      <c r="H38" s="245">
        <v>0.22500000000000001</v>
      </c>
      <c r="I38" s="239"/>
      <c r="J38" s="239"/>
    </row>
    <row r="39" spans="1:10" ht="19.5" customHeight="1" thickBot="1" x14ac:dyDescent="0.3">
      <c r="A39" s="16"/>
      <c r="B39" s="240" t="s">
        <v>58</v>
      </c>
      <c r="C39" s="241" t="s">
        <v>54</v>
      </c>
      <c r="D39" s="246">
        <v>32.130000000000003</v>
      </c>
      <c r="E39" s="246">
        <v>13</v>
      </c>
      <c r="F39" s="247">
        <v>56827</v>
      </c>
      <c r="G39" s="248" t="s">
        <v>38</v>
      </c>
      <c r="H39" s="245">
        <v>0.45</v>
      </c>
      <c r="I39" s="239"/>
      <c r="J39" s="239"/>
    </row>
    <row r="40" spans="1:10" ht="19.5" customHeight="1" thickBot="1" x14ac:dyDescent="0.3">
      <c r="A40" s="16"/>
      <c r="B40" s="240" t="s">
        <v>60</v>
      </c>
      <c r="C40" s="241" t="s">
        <v>54</v>
      </c>
      <c r="D40" s="242">
        <v>13.23</v>
      </c>
      <c r="E40" s="242">
        <v>6.12</v>
      </c>
      <c r="F40" s="243">
        <v>53491</v>
      </c>
      <c r="G40" s="244" t="s">
        <v>38</v>
      </c>
      <c r="H40" s="245">
        <v>0.44999999999999996</v>
      </c>
      <c r="I40" s="239"/>
      <c r="J40" s="239"/>
    </row>
    <row r="41" spans="1:10" ht="19.5" customHeight="1" thickBot="1" x14ac:dyDescent="0.3">
      <c r="A41" s="16"/>
      <c r="B41" s="240" t="s">
        <v>63</v>
      </c>
      <c r="C41" s="241" t="s">
        <v>54</v>
      </c>
      <c r="D41" s="246">
        <v>10.395000000000001</v>
      </c>
      <c r="E41" s="246">
        <v>5.04</v>
      </c>
      <c r="F41" s="247">
        <v>53491</v>
      </c>
      <c r="G41" s="248" t="s">
        <v>38</v>
      </c>
      <c r="H41" s="245">
        <v>0.45</v>
      </c>
      <c r="I41" s="239"/>
      <c r="J41" s="239"/>
    </row>
    <row r="42" spans="1:10" ht="19.5" customHeight="1" thickBot="1" x14ac:dyDescent="0.3">
      <c r="A42" s="16"/>
      <c r="B42" s="240" t="s">
        <v>62</v>
      </c>
      <c r="C42" s="241" t="s">
        <v>54</v>
      </c>
      <c r="D42" s="242">
        <v>10.395000000000001</v>
      </c>
      <c r="E42" s="242">
        <v>4.8149999999999995</v>
      </c>
      <c r="F42" s="243">
        <v>53491</v>
      </c>
      <c r="G42" s="244" t="s">
        <v>38</v>
      </c>
      <c r="H42" s="245">
        <v>0.45</v>
      </c>
      <c r="I42" s="239"/>
      <c r="J42" s="239"/>
    </row>
    <row r="43" spans="1:10" ht="19.5" customHeight="1" thickBot="1" x14ac:dyDescent="0.3">
      <c r="A43" s="16"/>
      <c r="B43" s="240" t="s">
        <v>61</v>
      </c>
      <c r="C43" s="241" t="s">
        <v>54</v>
      </c>
      <c r="D43" s="246">
        <v>10.395000000000001</v>
      </c>
      <c r="E43" s="246">
        <v>4.7250000000000005</v>
      </c>
      <c r="F43" s="247">
        <v>53491</v>
      </c>
      <c r="G43" s="248" t="s">
        <v>38</v>
      </c>
      <c r="H43" s="245">
        <v>0.45</v>
      </c>
      <c r="I43" s="239"/>
    </row>
    <row r="44" spans="1:10" ht="19.5" customHeight="1" thickBot="1" x14ac:dyDescent="0.3">
      <c r="A44" s="16"/>
      <c r="B44" s="240" t="s">
        <v>70</v>
      </c>
      <c r="C44" s="241" t="s">
        <v>71</v>
      </c>
      <c r="D44" s="246">
        <v>41.744842999999996</v>
      </c>
      <c r="E44" s="246">
        <v>17.365199999999998</v>
      </c>
      <c r="F44" s="247">
        <v>53777</v>
      </c>
      <c r="G44" s="248" t="s">
        <v>23</v>
      </c>
      <c r="H44" s="245">
        <v>0.499</v>
      </c>
      <c r="I44" s="239"/>
    </row>
    <row r="45" spans="1:10" ht="19.5" customHeight="1" thickBot="1" x14ac:dyDescent="0.3">
      <c r="A45" s="16"/>
      <c r="B45" s="240" t="s">
        <v>68</v>
      </c>
      <c r="C45" s="241" t="s">
        <v>69</v>
      </c>
      <c r="D45" s="242">
        <v>12.25</v>
      </c>
      <c r="E45" s="242">
        <v>9.569700000000001</v>
      </c>
      <c r="F45" s="243">
        <v>48949</v>
      </c>
      <c r="G45" s="244" t="s">
        <v>40</v>
      </c>
      <c r="H45" s="245">
        <v>0.49</v>
      </c>
      <c r="I45" s="239"/>
    </row>
    <row r="46" spans="1:10" ht="19.5" customHeight="1" thickBot="1" x14ac:dyDescent="0.3">
      <c r="A46" s="16"/>
      <c r="B46" s="240" t="s">
        <v>64</v>
      </c>
      <c r="C46" s="241" t="s">
        <v>65</v>
      </c>
      <c r="D46" s="246">
        <v>13.23</v>
      </c>
      <c r="E46" s="246">
        <v>8.0213000000000001</v>
      </c>
      <c r="F46" s="247">
        <v>48826</v>
      </c>
      <c r="G46" s="248" t="s">
        <v>40</v>
      </c>
      <c r="H46" s="245">
        <v>0.49</v>
      </c>
      <c r="I46" s="239"/>
    </row>
    <row r="47" spans="1:10" ht="19.5" customHeight="1" thickBot="1" x14ac:dyDescent="0.3">
      <c r="A47" s="16"/>
      <c r="B47" s="240" t="s">
        <v>66</v>
      </c>
      <c r="C47" s="241" t="s">
        <v>67</v>
      </c>
      <c r="D47" s="242">
        <v>9.8000000000000007</v>
      </c>
      <c r="E47" s="242">
        <v>5.8310000000000004</v>
      </c>
      <c r="F47" s="243">
        <v>49285</v>
      </c>
      <c r="G47" s="244" t="s">
        <v>40</v>
      </c>
      <c r="H47" s="245">
        <v>0.49000000000000005</v>
      </c>
      <c r="I47" s="239"/>
    </row>
    <row r="48" spans="1:10" s="238" customFormat="1" ht="19.5" customHeight="1" thickBot="1" x14ac:dyDescent="0.3">
      <c r="A48" s="237"/>
      <c r="B48" s="240" t="s">
        <v>568</v>
      </c>
      <c r="C48" s="241"/>
      <c r="D48" s="246">
        <v>131.60440000000003</v>
      </c>
      <c r="E48" s="246">
        <v>60.283818181818191</v>
      </c>
      <c r="F48" s="247" t="s">
        <v>72</v>
      </c>
      <c r="G48" s="247" t="s">
        <v>72</v>
      </c>
      <c r="H48" s="247" t="s">
        <v>72</v>
      </c>
      <c r="I48" s="239"/>
    </row>
    <row r="49" spans="1:8" ht="19.5" customHeight="1" thickBot="1" x14ac:dyDescent="0.3">
      <c r="A49" s="16"/>
      <c r="B49" s="256" t="s">
        <v>572</v>
      </c>
      <c r="C49" s="259"/>
      <c r="D49" s="257">
        <f>SUM(D12:D48)</f>
        <v>5217.861941377002</v>
      </c>
      <c r="E49" s="257">
        <f>SUM(E12:E48)</f>
        <v>2462.0159300318187</v>
      </c>
      <c r="F49" s="258"/>
      <c r="G49" s="258"/>
      <c r="H49" s="258"/>
    </row>
    <row r="50" spans="1:8" ht="19.5" customHeight="1" thickBot="1" x14ac:dyDescent="0.3">
      <c r="A50" s="16"/>
      <c r="B50" s="240" t="s">
        <v>570</v>
      </c>
      <c r="C50" s="241" t="s">
        <v>509</v>
      </c>
      <c r="D50" s="242">
        <v>28.970759999999991</v>
      </c>
      <c r="E50" s="242" t="s">
        <v>72</v>
      </c>
      <c r="F50" s="242" t="s">
        <v>72</v>
      </c>
      <c r="G50" s="244" t="s">
        <v>510</v>
      </c>
      <c r="H50" s="245">
        <v>0.49</v>
      </c>
    </row>
    <row r="51" spans="1:8" ht="19.5" customHeight="1" thickBot="1" x14ac:dyDescent="0.3">
      <c r="A51" s="16"/>
      <c r="B51" s="240" t="s">
        <v>570</v>
      </c>
      <c r="C51" s="241" t="s">
        <v>511</v>
      </c>
      <c r="D51" s="242">
        <v>22.681999999999999</v>
      </c>
      <c r="E51" s="242" t="s">
        <v>72</v>
      </c>
      <c r="F51" s="242" t="s">
        <v>72</v>
      </c>
      <c r="G51" s="244" t="s">
        <v>510</v>
      </c>
      <c r="H51" s="245">
        <v>1</v>
      </c>
    </row>
    <row r="52" spans="1:8" ht="19.5" customHeight="1" thickBot="1" x14ac:dyDescent="0.3">
      <c r="A52" s="16"/>
      <c r="B52" s="249" t="s">
        <v>188</v>
      </c>
      <c r="C52" s="250"/>
      <c r="D52" s="251">
        <f>SUM(D49:D51)</f>
        <v>5269.514701377002</v>
      </c>
      <c r="E52" s="251">
        <f>SUM(E49:E51)</f>
        <v>2462.0159300318187</v>
      </c>
      <c r="F52" s="252"/>
      <c r="G52" s="252"/>
      <c r="H52" s="252"/>
    </row>
    <row r="55" spans="1:8" x14ac:dyDescent="0.25">
      <c r="B55" s="359" t="s">
        <v>569</v>
      </c>
    </row>
    <row r="56" spans="1:8" x14ac:dyDescent="0.25">
      <c r="B56" s="118"/>
    </row>
    <row r="57" spans="1:8" x14ac:dyDescent="0.25">
      <c r="B57" s="384" t="s">
        <v>14</v>
      </c>
      <c r="C57" s="385" t="s">
        <v>15</v>
      </c>
      <c r="D57" s="383" t="s">
        <v>16</v>
      </c>
      <c r="E57" s="383" t="s">
        <v>17</v>
      </c>
      <c r="F57" s="383" t="s">
        <v>18</v>
      </c>
      <c r="G57" s="383" t="s">
        <v>19</v>
      </c>
      <c r="H57" s="383" t="s">
        <v>20</v>
      </c>
    </row>
    <row r="58" spans="1:8" ht="15.75" customHeight="1" x14ac:dyDescent="0.25">
      <c r="B58" s="384"/>
      <c r="C58" s="385"/>
      <c r="D58" s="383"/>
      <c r="E58" s="383"/>
      <c r="F58" s="383"/>
      <c r="G58" s="383"/>
      <c r="H58" s="383"/>
    </row>
    <row r="59" spans="1:8" ht="16.5" thickBot="1" x14ac:dyDescent="0.3">
      <c r="B59" s="240" t="s">
        <v>512</v>
      </c>
      <c r="C59" s="241" t="s">
        <v>49</v>
      </c>
      <c r="D59" s="242">
        <v>6.47</v>
      </c>
      <c r="E59" s="242">
        <v>4.66</v>
      </c>
      <c r="F59" s="243">
        <v>53802</v>
      </c>
      <c r="G59" s="244" t="s">
        <v>23</v>
      </c>
      <c r="H59" s="245">
        <v>1</v>
      </c>
    </row>
    <row r="60" spans="1:8" ht="16.5" thickBot="1" x14ac:dyDescent="0.3">
      <c r="B60" s="240" t="s">
        <v>513</v>
      </c>
      <c r="C60" s="241" t="s">
        <v>22</v>
      </c>
      <c r="D60" s="246">
        <v>6.82</v>
      </c>
      <c r="E60" s="246">
        <v>3.42</v>
      </c>
      <c r="F60" s="247">
        <v>46565</v>
      </c>
      <c r="G60" s="248" t="s">
        <v>40</v>
      </c>
      <c r="H60" s="245">
        <v>1</v>
      </c>
    </row>
    <row r="61" spans="1:8" ht="16.5" thickBot="1" x14ac:dyDescent="0.3">
      <c r="B61" s="240" t="s">
        <v>514</v>
      </c>
      <c r="C61" s="241" t="s">
        <v>49</v>
      </c>
      <c r="D61" s="242">
        <v>8.5</v>
      </c>
      <c r="E61" s="242">
        <v>3.39</v>
      </c>
      <c r="F61" s="243">
        <v>53668</v>
      </c>
      <c r="G61" s="244" t="s">
        <v>23</v>
      </c>
      <c r="H61" s="245">
        <v>1</v>
      </c>
    </row>
    <row r="62" spans="1:8" ht="16.5" thickBot="1" x14ac:dyDescent="0.3">
      <c r="B62" s="240" t="s">
        <v>515</v>
      </c>
      <c r="C62" s="241" t="s">
        <v>45</v>
      </c>
      <c r="D62" s="246">
        <v>5.04</v>
      </c>
      <c r="E62" s="246">
        <v>3.26</v>
      </c>
      <c r="F62" s="247">
        <v>53794</v>
      </c>
      <c r="G62" s="248" t="s">
        <v>23</v>
      </c>
      <c r="H62" s="245">
        <v>1</v>
      </c>
    </row>
    <row r="63" spans="1:8" ht="16.5" thickBot="1" x14ac:dyDescent="0.3">
      <c r="B63" s="240" t="s">
        <v>516</v>
      </c>
      <c r="C63" s="241" t="s">
        <v>49</v>
      </c>
      <c r="D63" s="242">
        <v>6.97</v>
      </c>
      <c r="E63" s="242">
        <v>3.19</v>
      </c>
      <c r="F63" s="243">
        <v>53802</v>
      </c>
      <c r="G63" s="244" t="s">
        <v>23</v>
      </c>
      <c r="H63" s="245">
        <v>1</v>
      </c>
    </row>
    <row r="64" spans="1:8" ht="16.5" thickBot="1" x14ac:dyDescent="0.3">
      <c r="B64" s="240" t="s">
        <v>517</v>
      </c>
      <c r="C64" s="241" t="s">
        <v>45</v>
      </c>
      <c r="D64" s="246">
        <v>4</v>
      </c>
      <c r="E64" s="246">
        <v>2.74</v>
      </c>
      <c r="F64" s="247">
        <v>55887</v>
      </c>
      <c r="G64" s="248" t="s">
        <v>23</v>
      </c>
      <c r="H64" s="245">
        <v>1</v>
      </c>
    </row>
    <row r="65" spans="2:8" ht="16.5" thickBot="1" x14ac:dyDescent="0.3">
      <c r="B65" s="240" t="s">
        <v>518</v>
      </c>
      <c r="C65" s="241" t="s">
        <v>47</v>
      </c>
      <c r="D65" s="242">
        <v>7.2</v>
      </c>
      <c r="E65" s="242">
        <v>2.69</v>
      </c>
      <c r="F65" s="243">
        <v>55887</v>
      </c>
      <c r="G65" s="244" t="s">
        <v>23</v>
      </c>
      <c r="H65" s="245">
        <v>1</v>
      </c>
    </row>
    <row r="66" spans="2:8" ht="16.5" thickBot="1" x14ac:dyDescent="0.3">
      <c r="B66" s="240" t="s">
        <v>519</v>
      </c>
      <c r="C66" s="241" t="s">
        <v>45</v>
      </c>
      <c r="D66" s="246">
        <v>4.08</v>
      </c>
      <c r="E66" s="246">
        <v>2.36</v>
      </c>
      <c r="F66" s="247">
        <v>55887</v>
      </c>
      <c r="G66" s="248" t="s">
        <v>23</v>
      </c>
      <c r="H66" s="245">
        <v>1</v>
      </c>
    </row>
    <row r="67" spans="2:8" ht="16.5" thickBot="1" x14ac:dyDescent="0.3">
      <c r="B67" s="240" t="s">
        <v>520</v>
      </c>
      <c r="C67" s="241" t="s">
        <v>22</v>
      </c>
      <c r="D67" s="242">
        <v>9.2799999999999994</v>
      </c>
      <c r="E67" s="242">
        <v>2.15</v>
      </c>
      <c r="F67" s="243">
        <v>46000</v>
      </c>
      <c r="G67" s="244" t="s">
        <v>40</v>
      </c>
      <c r="H67" s="245">
        <v>1</v>
      </c>
    </row>
    <row r="68" spans="2:8" ht="16.5" thickBot="1" x14ac:dyDescent="0.3">
      <c r="B68" s="240" t="s">
        <v>521</v>
      </c>
      <c r="C68" s="241" t="s">
        <v>22</v>
      </c>
      <c r="D68" s="246">
        <v>4.28</v>
      </c>
      <c r="E68" s="246">
        <v>1.9</v>
      </c>
      <c r="F68" s="247" t="s">
        <v>526</v>
      </c>
      <c r="G68" s="248" t="s">
        <v>40</v>
      </c>
      <c r="H68" s="245">
        <v>1</v>
      </c>
    </row>
    <row r="69" spans="2:8" ht="16.5" thickBot="1" x14ac:dyDescent="0.3">
      <c r="B69" s="240" t="s">
        <v>522</v>
      </c>
      <c r="C69" s="241" t="s">
        <v>47</v>
      </c>
      <c r="D69" s="242">
        <v>7.7</v>
      </c>
      <c r="E69" s="242">
        <v>1.84</v>
      </c>
      <c r="F69" s="243">
        <v>55887</v>
      </c>
      <c r="G69" s="244" t="s">
        <v>23</v>
      </c>
      <c r="H69" s="245">
        <v>1</v>
      </c>
    </row>
    <row r="70" spans="2:8" ht="16.5" thickBot="1" x14ac:dyDescent="0.3">
      <c r="B70" s="240" t="s">
        <v>523</v>
      </c>
      <c r="C70" s="241" t="s">
        <v>507</v>
      </c>
      <c r="D70" s="246">
        <v>1.8</v>
      </c>
      <c r="E70" s="246">
        <v>1.64</v>
      </c>
      <c r="F70" s="247">
        <v>47913</v>
      </c>
      <c r="G70" s="248" t="s">
        <v>40</v>
      </c>
      <c r="H70" s="245">
        <v>1</v>
      </c>
    </row>
    <row r="71" spans="2:8" ht="16.5" thickBot="1" x14ac:dyDescent="0.3">
      <c r="B71" s="240" t="s">
        <v>524</v>
      </c>
      <c r="C71" s="241" t="s">
        <v>507</v>
      </c>
      <c r="D71" s="242">
        <v>1.72</v>
      </c>
      <c r="E71" s="242">
        <v>1.1399999999999999</v>
      </c>
      <c r="F71" s="243">
        <v>46528</v>
      </c>
      <c r="G71" s="244" t="s">
        <v>40</v>
      </c>
      <c r="H71" s="245">
        <v>1</v>
      </c>
    </row>
    <row r="72" spans="2:8" ht="16.5" thickBot="1" x14ac:dyDescent="0.3">
      <c r="B72" s="240" t="s">
        <v>525</v>
      </c>
      <c r="C72" s="241" t="s">
        <v>22</v>
      </c>
      <c r="D72" s="246">
        <v>2.08</v>
      </c>
      <c r="E72" s="246">
        <v>1.1000000000000001</v>
      </c>
      <c r="F72" s="247" t="s">
        <v>526</v>
      </c>
      <c r="G72" s="248" t="s">
        <v>527</v>
      </c>
      <c r="H72" s="245">
        <v>1</v>
      </c>
    </row>
    <row r="73" spans="2:8" ht="16.5" thickBot="1" x14ac:dyDescent="0.3">
      <c r="B73" s="240" t="s">
        <v>528</v>
      </c>
      <c r="C73" s="241" t="s">
        <v>49</v>
      </c>
      <c r="D73" s="242">
        <v>2.41</v>
      </c>
      <c r="E73" s="242">
        <v>1.03</v>
      </c>
      <c r="F73" s="243">
        <v>54988</v>
      </c>
      <c r="G73" s="244" t="s">
        <v>23</v>
      </c>
      <c r="H73" s="245">
        <v>1</v>
      </c>
    </row>
    <row r="74" spans="2:8" ht="16.5" thickBot="1" x14ac:dyDescent="0.3">
      <c r="B74" s="240" t="s">
        <v>529</v>
      </c>
      <c r="C74" s="241" t="s">
        <v>22</v>
      </c>
      <c r="D74" s="246">
        <v>1.8080000000000001</v>
      </c>
      <c r="E74" s="246">
        <v>0.61</v>
      </c>
      <c r="F74" s="247" t="s">
        <v>526</v>
      </c>
      <c r="G74" s="248" t="s">
        <v>527</v>
      </c>
      <c r="H74" s="245">
        <v>1</v>
      </c>
    </row>
    <row r="75" spans="2:8" ht="16.5" thickBot="1" x14ac:dyDescent="0.3">
      <c r="B75" s="240" t="s">
        <v>530</v>
      </c>
      <c r="C75" s="241" t="s">
        <v>22</v>
      </c>
      <c r="D75" s="242">
        <v>1.62</v>
      </c>
      <c r="E75" s="242">
        <v>0.61</v>
      </c>
      <c r="F75" s="243" t="s">
        <v>526</v>
      </c>
      <c r="G75" s="244" t="s">
        <v>527</v>
      </c>
      <c r="H75" s="245">
        <v>1</v>
      </c>
    </row>
    <row r="76" spans="2:8" ht="16.5" thickBot="1" x14ac:dyDescent="0.3">
      <c r="B76" s="240" t="s">
        <v>531</v>
      </c>
      <c r="C76" s="241" t="s">
        <v>22</v>
      </c>
      <c r="D76" s="246">
        <v>2.3940000000000001</v>
      </c>
      <c r="E76" s="246">
        <v>0.6</v>
      </c>
      <c r="F76" s="247" t="s">
        <v>526</v>
      </c>
      <c r="G76" s="248" t="s">
        <v>527</v>
      </c>
      <c r="H76" s="245">
        <v>1</v>
      </c>
    </row>
    <row r="77" spans="2:8" ht="16.5" thickBot="1" x14ac:dyDescent="0.3">
      <c r="B77" s="240" t="s">
        <v>532</v>
      </c>
      <c r="C77" s="241" t="s">
        <v>22</v>
      </c>
      <c r="D77" s="242">
        <v>1</v>
      </c>
      <c r="E77" s="242">
        <v>0.57999999999999996</v>
      </c>
      <c r="F77" s="243" t="s">
        <v>526</v>
      </c>
      <c r="G77" s="244" t="s">
        <v>527</v>
      </c>
      <c r="H77" s="245">
        <v>1</v>
      </c>
    </row>
    <row r="78" spans="2:8" ht="16.5" thickBot="1" x14ac:dyDescent="0.3">
      <c r="B78" s="240" t="s">
        <v>533</v>
      </c>
      <c r="C78" s="241" t="s">
        <v>22</v>
      </c>
      <c r="D78" s="246">
        <v>0.72</v>
      </c>
      <c r="E78" s="246">
        <v>0.56999999999999995</v>
      </c>
      <c r="F78" s="247" t="s">
        <v>526</v>
      </c>
      <c r="G78" s="248" t="s">
        <v>527</v>
      </c>
      <c r="H78" s="245">
        <v>1</v>
      </c>
    </row>
    <row r="79" spans="2:8" ht="16.5" thickBot="1" x14ac:dyDescent="0.3">
      <c r="B79" s="240" t="s">
        <v>534</v>
      </c>
      <c r="C79" s="241" t="s">
        <v>22</v>
      </c>
      <c r="D79" s="242">
        <v>0.8</v>
      </c>
      <c r="E79" s="242">
        <v>0.55000000000000004</v>
      </c>
      <c r="F79" s="243" t="s">
        <v>526</v>
      </c>
      <c r="G79" s="244" t="s">
        <v>527</v>
      </c>
      <c r="H79" s="245">
        <v>1</v>
      </c>
    </row>
    <row r="80" spans="2:8" ht="16.5" thickBot="1" x14ac:dyDescent="0.3">
      <c r="B80" s="240" t="s">
        <v>535</v>
      </c>
      <c r="C80" s="241" t="s">
        <v>22</v>
      </c>
      <c r="D80" s="246">
        <v>2.12</v>
      </c>
      <c r="E80" s="246">
        <v>0.53</v>
      </c>
      <c r="F80" s="247" t="s">
        <v>526</v>
      </c>
      <c r="G80" s="248" t="s">
        <v>527</v>
      </c>
      <c r="H80" s="245">
        <v>1</v>
      </c>
    </row>
    <row r="81" spans="2:8" ht="16.5" thickBot="1" x14ac:dyDescent="0.3">
      <c r="B81" s="240" t="s">
        <v>536</v>
      </c>
      <c r="C81" s="241" t="s">
        <v>49</v>
      </c>
      <c r="D81" s="242">
        <v>1.42</v>
      </c>
      <c r="E81" s="242">
        <v>0.35</v>
      </c>
      <c r="F81" s="243">
        <v>53763</v>
      </c>
      <c r="G81" s="244" t="s">
        <v>23</v>
      </c>
      <c r="H81" s="245">
        <v>1</v>
      </c>
    </row>
    <row r="82" spans="2:8" ht="16.5" thickBot="1" x14ac:dyDescent="0.3">
      <c r="B82" s="240" t="s">
        <v>537</v>
      </c>
      <c r="C82" s="241" t="s">
        <v>22</v>
      </c>
      <c r="D82" s="246">
        <v>1.4184000000000001</v>
      </c>
      <c r="E82" s="246">
        <v>0.18</v>
      </c>
      <c r="F82" s="247" t="s">
        <v>526</v>
      </c>
      <c r="G82" s="248" t="s">
        <v>510</v>
      </c>
      <c r="H82" s="245">
        <v>1</v>
      </c>
    </row>
    <row r="83" spans="2:8" ht="16.5" thickBot="1" x14ac:dyDescent="0.3">
      <c r="B83" s="240" t="s">
        <v>538</v>
      </c>
      <c r="C83" s="241" t="s">
        <v>22</v>
      </c>
      <c r="D83" s="242">
        <v>0.70399999999999996</v>
      </c>
      <c r="E83" s="242">
        <v>0</v>
      </c>
      <c r="F83" s="243" t="s">
        <v>526</v>
      </c>
      <c r="G83" s="244" t="s">
        <v>527</v>
      </c>
      <c r="H83" s="245">
        <v>1</v>
      </c>
    </row>
    <row r="84" spans="2:8" ht="16.5" thickBot="1" x14ac:dyDescent="0.3">
      <c r="B84" s="240" t="s">
        <v>539</v>
      </c>
      <c r="C84" s="241" t="s">
        <v>22</v>
      </c>
      <c r="D84" s="246">
        <v>0.68</v>
      </c>
      <c r="E84" s="246">
        <v>0</v>
      </c>
      <c r="F84" s="247" t="s">
        <v>526</v>
      </c>
      <c r="G84" s="248" t="s">
        <v>527</v>
      </c>
      <c r="H84" s="245">
        <v>1</v>
      </c>
    </row>
    <row r="85" spans="2:8" ht="16.5" thickBot="1" x14ac:dyDescent="0.3">
      <c r="B85" s="240" t="s">
        <v>540</v>
      </c>
      <c r="C85" s="241" t="s">
        <v>54</v>
      </c>
      <c r="D85" s="242">
        <v>9.4500000000000011</v>
      </c>
      <c r="E85" s="242">
        <v>4.3568181818181815</v>
      </c>
      <c r="F85" s="243">
        <v>56732</v>
      </c>
      <c r="G85" s="244" t="s">
        <v>38</v>
      </c>
      <c r="H85" s="245">
        <v>0.45000000000000007</v>
      </c>
    </row>
    <row r="86" spans="2:8" ht="16.5" thickBot="1" x14ac:dyDescent="0.3">
      <c r="B86" s="240" t="s">
        <v>541</v>
      </c>
      <c r="C86" s="241" t="s">
        <v>54</v>
      </c>
      <c r="D86" s="246">
        <v>7.5600000000000005</v>
      </c>
      <c r="E86" s="246">
        <v>3.42</v>
      </c>
      <c r="F86" s="247">
        <v>56656</v>
      </c>
      <c r="G86" s="248" t="s">
        <v>38</v>
      </c>
      <c r="H86" s="245">
        <v>0.45</v>
      </c>
    </row>
    <row r="87" spans="2:8" ht="16.5" thickBot="1" x14ac:dyDescent="0.3">
      <c r="B87" s="240" t="s">
        <v>542</v>
      </c>
      <c r="C87" s="241" t="s">
        <v>543</v>
      </c>
      <c r="D87" s="242">
        <v>6.8599999999999994</v>
      </c>
      <c r="E87" s="242">
        <v>3.4985999999999997</v>
      </c>
      <c r="F87" s="243">
        <v>48589</v>
      </c>
      <c r="G87" s="244" t="s">
        <v>40</v>
      </c>
      <c r="H87" s="245">
        <v>0.48999999999999994</v>
      </c>
    </row>
    <row r="88" spans="2:8" ht="16.5" thickBot="1" x14ac:dyDescent="0.3">
      <c r="B88" s="240" t="s">
        <v>544</v>
      </c>
      <c r="C88" s="241" t="s">
        <v>543</v>
      </c>
      <c r="D88" s="246">
        <v>5.88</v>
      </c>
      <c r="E88" s="246">
        <v>3.1898999999999997</v>
      </c>
      <c r="F88" s="247">
        <v>48567</v>
      </c>
      <c r="G88" s="248" t="s">
        <v>40</v>
      </c>
      <c r="H88" s="245">
        <v>0.49</v>
      </c>
    </row>
    <row r="89" spans="2:8" ht="16.5" thickBot="1" x14ac:dyDescent="0.3">
      <c r="B89" s="240" t="s">
        <v>545</v>
      </c>
      <c r="C89" s="241" t="s">
        <v>543</v>
      </c>
      <c r="D89" s="242">
        <v>4.41</v>
      </c>
      <c r="E89" s="242">
        <v>2.4451000000000001</v>
      </c>
      <c r="F89" s="243">
        <v>48522</v>
      </c>
      <c r="G89" s="244" t="s">
        <v>40</v>
      </c>
      <c r="H89" s="245">
        <v>0.49</v>
      </c>
    </row>
    <row r="90" spans="2:8" ht="16.5" thickBot="1" x14ac:dyDescent="0.3">
      <c r="B90" s="240" t="s">
        <v>546</v>
      </c>
      <c r="C90" s="241" t="s">
        <v>543</v>
      </c>
      <c r="D90" s="246">
        <v>4.41</v>
      </c>
      <c r="E90" s="246">
        <v>2.2833999999999999</v>
      </c>
      <c r="F90" s="247">
        <v>48228</v>
      </c>
      <c r="G90" s="248" t="s">
        <v>40</v>
      </c>
      <c r="H90" s="245">
        <v>0.49</v>
      </c>
    </row>
    <row r="91" spans="2:8" ht="16.5" thickBot="1" x14ac:dyDescent="0.3">
      <c r="B91" s="259" t="s">
        <v>571</v>
      </c>
      <c r="C91" s="259"/>
      <c r="D91" s="257">
        <f>SUM(D59:D90)</f>
        <v>131.60440000000003</v>
      </c>
      <c r="E91" s="257">
        <f>SUM(E59:E90)</f>
        <v>60.283818181818191</v>
      </c>
      <c r="F91" s="258"/>
      <c r="G91" s="258"/>
      <c r="H91" s="258"/>
    </row>
    <row r="92" spans="2:8" x14ac:dyDescent="0.25">
      <c r="B92"/>
      <c r="C92"/>
      <c r="D92"/>
      <c r="E92"/>
      <c r="F92"/>
      <c r="G92"/>
      <c r="H92"/>
    </row>
    <row r="93" spans="2:8" x14ac:dyDescent="0.25">
      <c r="B93"/>
      <c r="C93"/>
      <c r="D93"/>
      <c r="E93"/>
      <c r="F93"/>
      <c r="G93"/>
      <c r="H93"/>
    </row>
    <row r="94" spans="2:8" x14ac:dyDescent="0.25">
      <c r="B94" s="359" t="s">
        <v>574</v>
      </c>
      <c r="C94"/>
      <c r="D94"/>
      <c r="E94"/>
      <c r="F94"/>
      <c r="G94" s="6"/>
      <c r="H94" s="6"/>
    </row>
    <row r="95" spans="2:8" x14ac:dyDescent="0.25">
      <c r="B95" s="118"/>
      <c r="C95"/>
      <c r="D95"/>
      <c r="E95"/>
      <c r="F95"/>
      <c r="G95" s="6"/>
      <c r="H95" s="6"/>
    </row>
    <row r="96" spans="2:8" x14ac:dyDescent="0.25">
      <c r="B96" s="384" t="s">
        <v>14</v>
      </c>
      <c r="C96" s="385" t="s">
        <v>15</v>
      </c>
      <c r="D96" s="383" t="s">
        <v>573</v>
      </c>
      <c r="E96" s="383" t="s">
        <v>19</v>
      </c>
      <c r="F96" s="383" t="s">
        <v>20</v>
      </c>
      <c r="G96" s="6"/>
      <c r="H96" s="6"/>
    </row>
    <row r="97" spans="2:8" x14ac:dyDescent="0.25">
      <c r="B97" s="384"/>
      <c r="C97" s="385"/>
      <c r="D97" s="383"/>
      <c r="E97" s="383"/>
      <c r="F97" s="383"/>
      <c r="G97" s="6"/>
      <c r="H97" s="6"/>
    </row>
    <row r="98" spans="2:8" ht="16.5" thickBot="1" x14ac:dyDescent="0.3">
      <c r="B98" s="240" t="s">
        <v>547</v>
      </c>
      <c r="C98" s="241" t="s">
        <v>548</v>
      </c>
      <c r="D98" s="254">
        <v>2.548</v>
      </c>
      <c r="E98" s="253" t="s">
        <v>510</v>
      </c>
      <c r="F98" s="255">
        <v>0.49</v>
      </c>
      <c r="G98" s="6"/>
      <c r="H98" s="6"/>
    </row>
    <row r="99" spans="2:8" ht="16.5" thickBot="1" x14ac:dyDescent="0.3">
      <c r="B99" s="240" t="s">
        <v>549</v>
      </c>
      <c r="C99" s="241" t="s">
        <v>548</v>
      </c>
      <c r="D99" s="254">
        <v>2.5872000000000002</v>
      </c>
      <c r="E99" s="253" t="s">
        <v>510</v>
      </c>
      <c r="F99" s="255">
        <v>0.49</v>
      </c>
      <c r="G99" s="6"/>
      <c r="H99" s="6"/>
    </row>
    <row r="100" spans="2:8" ht="16.5" thickBot="1" x14ac:dyDescent="0.3">
      <c r="B100" s="240" t="s">
        <v>550</v>
      </c>
      <c r="C100" s="241" t="s">
        <v>548</v>
      </c>
      <c r="D100" s="254">
        <v>3.1065999999999998</v>
      </c>
      <c r="E100" s="253" t="s">
        <v>510</v>
      </c>
      <c r="F100" s="255">
        <v>0.49</v>
      </c>
      <c r="G100" s="6"/>
      <c r="H100" s="6"/>
    </row>
    <row r="101" spans="2:8" ht="16.5" thickBot="1" x14ac:dyDescent="0.3">
      <c r="B101" s="240" t="s">
        <v>551</v>
      </c>
      <c r="C101" s="241" t="s">
        <v>548</v>
      </c>
      <c r="D101" s="254">
        <v>1.6905000000000001</v>
      </c>
      <c r="E101" s="253" t="s">
        <v>510</v>
      </c>
      <c r="F101" s="255">
        <v>0.49</v>
      </c>
      <c r="G101" s="6"/>
      <c r="H101" s="6"/>
    </row>
    <row r="102" spans="2:8" ht="16.5" thickBot="1" x14ac:dyDescent="0.3">
      <c r="B102" s="240" t="s">
        <v>552</v>
      </c>
      <c r="C102" s="241" t="s">
        <v>548</v>
      </c>
      <c r="D102" s="254">
        <v>3.5916999999999999</v>
      </c>
      <c r="E102" s="253" t="s">
        <v>510</v>
      </c>
      <c r="F102" s="255">
        <v>0.49</v>
      </c>
      <c r="G102" s="6"/>
      <c r="H102" s="6"/>
    </row>
    <row r="103" spans="2:8" ht="16.5" thickBot="1" x14ac:dyDescent="0.3">
      <c r="B103" s="240" t="s">
        <v>553</v>
      </c>
      <c r="C103" s="241" t="s">
        <v>548</v>
      </c>
      <c r="D103" s="254">
        <v>3.1261999999999999</v>
      </c>
      <c r="E103" s="253" t="s">
        <v>510</v>
      </c>
      <c r="F103" s="255">
        <v>0.49</v>
      </c>
      <c r="G103" s="6"/>
      <c r="H103" s="6"/>
    </row>
    <row r="104" spans="2:8" ht="16.5" thickBot="1" x14ac:dyDescent="0.3">
      <c r="B104" s="240" t="s">
        <v>554</v>
      </c>
      <c r="C104" s="241" t="s">
        <v>548</v>
      </c>
      <c r="D104" s="254">
        <v>1.5827</v>
      </c>
      <c r="E104" s="253" t="s">
        <v>510</v>
      </c>
      <c r="F104" s="255">
        <v>0.49</v>
      </c>
      <c r="G104" s="6"/>
      <c r="H104" s="6"/>
    </row>
    <row r="105" spans="2:8" ht="16.5" thickBot="1" x14ac:dyDescent="0.3">
      <c r="B105" s="240" t="s">
        <v>555</v>
      </c>
      <c r="C105" s="241" t="s">
        <v>548</v>
      </c>
      <c r="D105" s="254">
        <v>1.2690999999999999</v>
      </c>
      <c r="E105" s="253" t="s">
        <v>510</v>
      </c>
      <c r="F105" s="255">
        <v>0.49</v>
      </c>
      <c r="G105" s="6"/>
      <c r="H105" s="6"/>
    </row>
    <row r="106" spans="2:8" ht="16.5" thickBot="1" x14ac:dyDescent="0.3">
      <c r="B106" s="240" t="s">
        <v>556</v>
      </c>
      <c r="C106" s="241" t="s">
        <v>548</v>
      </c>
      <c r="D106" s="254">
        <v>1.5827</v>
      </c>
      <c r="E106" s="253" t="s">
        <v>510</v>
      </c>
      <c r="F106" s="255">
        <v>0.49</v>
      </c>
      <c r="G106" s="6"/>
      <c r="H106" s="6"/>
    </row>
    <row r="107" spans="2:8" ht="16.5" thickBot="1" x14ac:dyDescent="0.3">
      <c r="B107" s="240" t="s">
        <v>557</v>
      </c>
      <c r="C107" s="241" t="s">
        <v>548</v>
      </c>
      <c r="D107" s="254">
        <v>1.5827</v>
      </c>
      <c r="E107" s="253" t="s">
        <v>510</v>
      </c>
      <c r="F107" s="255">
        <v>0.49</v>
      </c>
      <c r="G107" s="6"/>
      <c r="H107" s="6"/>
    </row>
    <row r="108" spans="2:8" ht="16.5" thickBot="1" x14ac:dyDescent="0.3">
      <c r="B108" s="240" t="s">
        <v>558</v>
      </c>
      <c r="C108" s="241" t="s">
        <v>548</v>
      </c>
      <c r="D108" s="254">
        <v>3.6014999999999997</v>
      </c>
      <c r="E108" s="253" t="s">
        <v>510</v>
      </c>
      <c r="F108" s="255">
        <v>0.49</v>
      </c>
      <c r="G108" s="6"/>
      <c r="H108" s="6"/>
    </row>
    <row r="109" spans="2:8" ht="16.5" thickBot="1" x14ac:dyDescent="0.3">
      <c r="B109" s="240" t="s">
        <v>559</v>
      </c>
      <c r="C109" s="241" t="s">
        <v>548</v>
      </c>
      <c r="D109" s="254">
        <v>1.35093</v>
      </c>
      <c r="E109" s="253" t="s">
        <v>510</v>
      </c>
      <c r="F109" s="255">
        <v>0.49</v>
      </c>
      <c r="G109" s="6"/>
      <c r="H109" s="6"/>
    </row>
    <row r="110" spans="2:8" ht="16.5" thickBot="1" x14ac:dyDescent="0.3">
      <c r="B110" s="240" t="s">
        <v>560</v>
      </c>
      <c r="C110" s="241" t="s">
        <v>548</v>
      </c>
      <c r="D110" s="254">
        <v>1.35093</v>
      </c>
      <c r="E110" s="253" t="s">
        <v>510</v>
      </c>
      <c r="F110" s="255">
        <v>0.49</v>
      </c>
      <c r="G110" s="6"/>
      <c r="H110" s="6"/>
    </row>
    <row r="111" spans="2:8" ht="16.5" thickBot="1" x14ac:dyDescent="0.3">
      <c r="B111" s="360" t="s">
        <v>576</v>
      </c>
      <c r="C111" s="360"/>
      <c r="D111" s="361">
        <f>SUM(D98:D110)</f>
        <v>28.970759999999991</v>
      </c>
      <c r="E111" s="362"/>
      <c r="F111" s="362"/>
      <c r="G111" s="6"/>
      <c r="H111" s="6"/>
    </row>
    <row r="112" spans="2:8" ht="16.5" thickBot="1" x14ac:dyDescent="0.3">
      <c r="B112" s="240" t="s">
        <v>561</v>
      </c>
      <c r="C112" s="241" t="s">
        <v>548</v>
      </c>
      <c r="D112" s="254">
        <v>3.2559999999999998</v>
      </c>
      <c r="E112" s="253" t="s">
        <v>510</v>
      </c>
      <c r="F112" s="255">
        <v>1</v>
      </c>
      <c r="G112" s="6"/>
      <c r="H112" s="6"/>
    </row>
    <row r="113" spans="2:8" ht="16.5" thickBot="1" x14ac:dyDescent="0.3">
      <c r="B113" s="240" t="s">
        <v>562</v>
      </c>
      <c r="C113" s="241" t="s">
        <v>548</v>
      </c>
      <c r="D113" s="254">
        <v>3.2559999999999998</v>
      </c>
      <c r="E113" s="253" t="s">
        <v>510</v>
      </c>
      <c r="F113" s="255">
        <v>1</v>
      </c>
      <c r="G113" s="6"/>
      <c r="H113" s="6"/>
    </row>
    <row r="114" spans="2:8" ht="16.5" thickBot="1" x14ac:dyDescent="0.3">
      <c r="B114" s="240" t="s">
        <v>563</v>
      </c>
      <c r="C114" s="241" t="s">
        <v>548</v>
      </c>
      <c r="D114" s="254">
        <v>3.2559999999999998</v>
      </c>
      <c r="E114" s="253" t="s">
        <v>510</v>
      </c>
      <c r="F114" s="255">
        <v>1</v>
      </c>
      <c r="G114" s="6"/>
      <c r="H114" s="6"/>
    </row>
    <row r="115" spans="2:8" ht="16.5" thickBot="1" x14ac:dyDescent="0.3">
      <c r="B115" s="240" t="s">
        <v>564</v>
      </c>
      <c r="C115" s="241" t="s">
        <v>548</v>
      </c>
      <c r="D115" s="254">
        <v>3.2559999999999998</v>
      </c>
      <c r="E115" s="253" t="s">
        <v>510</v>
      </c>
      <c r="F115" s="255">
        <v>1</v>
      </c>
      <c r="G115" s="6"/>
      <c r="H115" s="6"/>
    </row>
    <row r="116" spans="2:8" ht="16.5" thickBot="1" x14ac:dyDescent="0.3">
      <c r="B116" s="240" t="s">
        <v>565</v>
      </c>
      <c r="C116" s="241" t="s">
        <v>548</v>
      </c>
      <c r="D116" s="254">
        <v>6.4580000000000002</v>
      </c>
      <c r="E116" s="253" t="s">
        <v>510</v>
      </c>
      <c r="F116" s="255">
        <v>1</v>
      </c>
      <c r="G116" s="6"/>
      <c r="H116" s="6"/>
    </row>
    <row r="117" spans="2:8" ht="16.5" thickBot="1" x14ac:dyDescent="0.3">
      <c r="B117" s="240" t="s">
        <v>566</v>
      </c>
      <c r="C117" s="241" t="s">
        <v>548</v>
      </c>
      <c r="D117" s="254">
        <v>3.2</v>
      </c>
      <c r="E117" s="253" t="s">
        <v>510</v>
      </c>
      <c r="F117" s="255">
        <v>1</v>
      </c>
      <c r="G117" s="6"/>
      <c r="H117" s="6"/>
    </row>
    <row r="118" spans="2:8" ht="16.5" thickBot="1" x14ac:dyDescent="0.3">
      <c r="B118" s="260" t="s">
        <v>567</v>
      </c>
      <c r="C118" s="260"/>
      <c r="D118" s="261">
        <f>SUM(D112:D117)</f>
        <v>22.681999999999999</v>
      </c>
      <c r="E118" s="262"/>
      <c r="F118" s="262"/>
      <c r="G118" s="6"/>
      <c r="H118" s="6"/>
    </row>
    <row r="119" spans="2:8" ht="16.5" thickBot="1" x14ac:dyDescent="0.3">
      <c r="B119" s="256" t="s">
        <v>575</v>
      </c>
      <c r="C119" s="256"/>
      <c r="D119" s="363">
        <f>D118+D111</f>
        <v>51.652759999999986</v>
      </c>
      <c r="E119" s="256"/>
      <c r="F119" s="256"/>
      <c r="G119" s="6"/>
      <c r="H119" s="6"/>
    </row>
    <row r="120" spans="2:8" x14ac:dyDescent="0.25">
      <c r="E120" s="8"/>
      <c r="F120" s="7"/>
      <c r="G120" s="6"/>
      <c r="H120" s="6"/>
    </row>
    <row r="121" spans="2:8" x14ac:dyDescent="0.25">
      <c r="E121" s="8"/>
      <c r="F121" s="7"/>
      <c r="G121" s="6"/>
      <c r="H121" s="6"/>
    </row>
  </sheetData>
  <mergeCells count="19">
    <mergeCell ref="E96:E97"/>
    <mergeCell ref="F96:F97"/>
    <mergeCell ref="B96:B97"/>
    <mergeCell ref="C96:C97"/>
    <mergeCell ref="D96:D97"/>
    <mergeCell ref="G57:G58"/>
    <mergeCell ref="H57:H58"/>
    <mergeCell ref="H10:H11"/>
    <mergeCell ref="B10:B11"/>
    <mergeCell ref="C10:C11"/>
    <mergeCell ref="G10:G11"/>
    <mergeCell ref="D10:D11"/>
    <mergeCell ref="E10:E11"/>
    <mergeCell ref="F10:F11"/>
    <mergeCell ref="B57:B58"/>
    <mergeCell ref="C57:C58"/>
    <mergeCell ref="D57:D58"/>
    <mergeCell ref="E57:E58"/>
    <mergeCell ref="F57:F58"/>
  </mergeCells>
  <conditionalFormatting sqref="B12:D52 E16:E52">
    <cfRule type="expression" dxfId="181" priority="33">
      <formula>MOD(ROW(),2)=0</formula>
    </cfRule>
    <cfRule type="expression" dxfId="180" priority="34">
      <formula>MOD(ROW(),2)=0</formula>
    </cfRule>
  </conditionalFormatting>
  <conditionalFormatting sqref="G12:G47">
    <cfRule type="expression" dxfId="179" priority="29">
      <formula>MOD(ROW(),2)=0</formula>
    </cfRule>
    <cfRule type="expression" dxfId="178" priority="30">
      <formula>MOD(ROW(),2)=0</formula>
    </cfRule>
  </conditionalFormatting>
  <conditionalFormatting sqref="E12:E14">
    <cfRule type="expression" dxfId="177" priority="25">
      <formula>MOD(ROW(),2)=0</formula>
    </cfRule>
    <cfRule type="expression" dxfId="176" priority="26">
      <formula>MOD(ROW(),2)=0</formula>
    </cfRule>
  </conditionalFormatting>
  <conditionalFormatting sqref="F12:F47">
    <cfRule type="expression" dxfId="175" priority="23">
      <formula>MOD(ROW(),2)=0</formula>
    </cfRule>
    <cfRule type="expression" dxfId="174" priority="24">
      <formula>MOD(ROW(),2)=0</formula>
    </cfRule>
  </conditionalFormatting>
  <conditionalFormatting sqref="H12:H47">
    <cfRule type="expression" dxfId="173" priority="21">
      <formula>MOD(ROW(),2)=0</formula>
    </cfRule>
    <cfRule type="expression" dxfId="172" priority="22">
      <formula>MOD(ROW(),2)=0</formula>
    </cfRule>
  </conditionalFormatting>
  <conditionalFormatting sqref="F52:H52 G50:H51 F48:H49">
    <cfRule type="expression" dxfId="171" priority="19">
      <formula>MOD(ROW(),2)=0</formula>
    </cfRule>
    <cfRule type="expression" dxfId="170" priority="20">
      <formula>MOD(ROW(),2)=0</formula>
    </cfRule>
  </conditionalFormatting>
  <conditionalFormatting sqref="E15">
    <cfRule type="expression" dxfId="169" priority="15">
      <formula>MOD(ROW(),2)=0</formula>
    </cfRule>
    <cfRule type="expression" dxfId="168" priority="16">
      <formula>MOD(ROW(),2)=0</formula>
    </cfRule>
  </conditionalFormatting>
  <conditionalFormatting sqref="B59:E90">
    <cfRule type="expression" dxfId="167" priority="13">
      <formula>MOD(ROW(),2)=0</formula>
    </cfRule>
    <cfRule type="expression" dxfId="166" priority="14">
      <formula>MOD(ROW(),2)=0</formula>
    </cfRule>
  </conditionalFormatting>
  <conditionalFormatting sqref="G59:G90">
    <cfRule type="expression" dxfId="165" priority="11">
      <formula>MOD(ROW(),2)=0</formula>
    </cfRule>
    <cfRule type="expression" dxfId="164" priority="12">
      <formula>MOD(ROW(),2)=0</formula>
    </cfRule>
  </conditionalFormatting>
  <conditionalFormatting sqref="F59:F90">
    <cfRule type="expression" dxfId="163" priority="9">
      <formula>MOD(ROW(),2)=0</formula>
    </cfRule>
    <cfRule type="expression" dxfId="162" priority="10">
      <formula>MOD(ROW(),2)=0</formula>
    </cfRule>
  </conditionalFormatting>
  <conditionalFormatting sqref="H59:H90">
    <cfRule type="expression" dxfId="161" priority="7">
      <formula>MOD(ROW(),2)=0</formula>
    </cfRule>
    <cfRule type="expression" dxfId="160" priority="8">
      <formula>MOD(ROW(),2)=0</formula>
    </cfRule>
  </conditionalFormatting>
  <conditionalFormatting sqref="F50:F51">
    <cfRule type="expression" dxfId="159" priority="5">
      <formula>MOD(ROW(),2)=0</formula>
    </cfRule>
    <cfRule type="expression" dxfId="158" priority="6">
      <formula>MOD(ROW(),2)=0</formula>
    </cfRule>
  </conditionalFormatting>
  <conditionalFormatting sqref="B98:F110">
    <cfRule type="expression" dxfId="157" priority="3">
      <formula>MOD(ROW(),2)=0</formula>
    </cfRule>
    <cfRule type="expression" dxfId="156" priority="4">
      <formula>MOD(ROW(),2)=0</formula>
    </cfRule>
  </conditionalFormatting>
  <conditionalFormatting sqref="B112:F117">
    <cfRule type="expression" dxfId="155" priority="1">
      <formula>MOD(ROW(),2)=0</formula>
    </cfRule>
    <cfRule type="expression" dxfId="154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66"/>
  <sheetViews>
    <sheetView showGridLines="0" showRowColHeaders="0" workbookViewId="0"/>
  </sheetViews>
  <sheetFormatPr defaultColWidth="9.140625" defaultRowHeight="0" customHeight="1" zeroHeight="1" x14ac:dyDescent="0.2"/>
  <cols>
    <col min="1" max="1" width="16.5703125" style="18" customWidth="1"/>
    <col min="2" max="2" width="30.85546875" style="18" customWidth="1"/>
    <col min="3" max="3" width="10.85546875" style="18" customWidth="1"/>
    <col min="4" max="4" width="5" style="18" customWidth="1"/>
    <col min="5" max="5" width="36.7109375" style="18" customWidth="1"/>
    <col min="6" max="6" width="9.140625" style="18" customWidth="1"/>
    <col min="7" max="7" width="13.7109375" style="18" customWidth="1"/>
    <col min="8" max="10" width="9.140625" style="18" customWidth="1"/>
    <col min="11" max="11" width="12.140625" style="18" bestFit="1" customWidth="1"/>
    <col min="12" max="12" width="9.140625" style="18" customWidth="1"/>
    <col min="13" max="13" width="11.5703125" style="18" customWidth="1"/>
    <col min="14" max="16384" width="9.140625" style="18"/>
  </cols>
  <sheetData>
    <row r="1" spans="2:7" ht="12.75" customHeight="1" x14ac:dyDescent="0.2">
      <c r="B1" s="175"/>
      <c r="C1" s="14"/>
      <c r="D1" s="14"/>
      <c r="E1" s="14"/>
      <c r="F1" s="14"/>
      <c r="G1" s="14"/>
    </row>
    <row r="2" spans="2:7" ht="12.75" customHeight="1" x14ac:dyDescent="0.2">
      <c r="B2" s="14"/>
      <c r="C2" s="14"/>
      <c r="D2" s="14"/>
      <c r="E2" s="14"/>
      <c r="F2" s="14"/>
      <c r="G2" s="14"/>
    </row>
    <row r="3" spans="2:7" ht="12.75" customHeight="1" x14ac:dyDescent="0.2">
      <c r="B3" s="14"/>
      <c r="C3" s="14"/>
      <c r="D3" s="14"/>
      <c r="E3" s="14"/>
      <c r="F3" s="14"/>
      <c r="G3" s="14"/>
    </row>
    <row r="4" spans="2:7" ht="12.75" customHeight="1" x14ac:dyDescent="0.2">
      <c r="B4" s="14"/>
      <c r="C4" s="14"/>
      <c r="D4" s="14"/>
      <c r="E4" s="14"/>
      <c r="F4" s="14"/>
      <c r="G4" s="14"/>
    </row>
    <row r="5" spans="2:7" ht="12.75" customHeight="1" x14ac:dyDescent="0.2">
      <c r="B5" s="14"/>
      <c r="C5" s="14"/>
      <c r="D5" s="14"/>
      <c r="E5" s="14"/>
      <c r="F5" s="14"/>
      <c r="G5" s="14"/>
    </row>
    <row r="6" spans="2:7" ht="12.75" customHeight="1" x14ac:dyDescent="0.2">
      <c r="B6" s="14"/>
      <c r="C6" s="14"/>
      <c r="D6" s="14"/>
      <c r="E6" s="14"/>
      <c r="F6" s="14"/>
      <c r="G6" s="14"/>
    </row>
    <row r="7" spans="2:7" ht="9" customHeight="1" x14ac:dyDescent="0.2"/>
    <row r="8" spans="2:7" ht="9" customHeight="1" x14ac:dyDescent="0.2"/>
    <row r="9" spans="2:7" ht="12.75" customHeight="1" x14ac:dyDescent="0.2"/>
    <row r="10" spans="2:7" ht="12.75" customHeight="1" thickBot="1" x14ac:dyDescent="0.25"/>
    <row r="11" spans="2:7" ht="33.75" customHeight="1" thickTop="1" x14ac:dyDescent="0.2">
      <c r="B11" s="387" t="s">
        <v>73</v>
      </c>
      <c r="C11" s="388"/>
      <c r="E11" s="391" t="s">
        <v>73</v>
      </c>
      <c r="F11" s="392"/>
    </row>
    <row r="12" spans="2:7" ht="15.75" x14ac:dyDescent="0.2">
      <c r="B12" s="389" t="s">
        <v>581</v>
      </c>
      <c r="C12" s="390"/>
      <c r="E12" s="389" t="s">
        <v>581</v>
      </c>
      <c r="F12" s="390"/>
    </row>
    <row r="13" spans="2:7" ht="12.75" x14ac:dyDescent="0.2">
      <c r="B13" s="366" t="s">
        <v>74</v>
      </c>
      <c r="C13" s="367">
        <f>SUM(C14:C16)</f>
        <v>4044.5453915239996</v>
      </c>
      <c r="E13" s="70" t="s">
        <v>75</v>
      </c>
      <c r="F13" s="71">
        <v>67147.623882997228</v>
      </c>
    </row>
    <row r="14" spans="2:7" ht="12.75" x14ac:dyDescent="0.2">
      <c r="B14" s="76" t="s">
        <v>76</v>
      </c>
      <c r="C14" s="77">
        <v>2948.534837363</v>
      </c>
      <c r="E14" s="72"/>
      <c r="F14" s="73"/>
    </row>
    <row r="15" spans="2:7" ht="12.75" x14ac:dyDescent="0.2">
      <c r="B15" s="76" t="s">
        <v>77</v>
      </c>
      <c r="C15" s="77">
        <v>1167.9728980269997</v>
      </c>
      <c r="E15" s="72"/>
      <c r="F15" s="73"/>
    </row>
    <row r="16" spans="2:7" ht="12.75" x14ac:dyDescent="0.2">
      <c r="B16" s="76" t="s">
        <v>78</v>
      </c>
      <c r="C16" s="77">
        <v>-71.962343866000012</v>
      </c>
      <c r="E16" s="72"/>
      <c r="F16" s="73"/>
    </row>
    <row r="17" spans="2:13" ht="12.75" x14ac:dyDescent="0.2">
      <c r="B17" s="76"/>
      <c r="C17" s="77"/>
      <c r="E17" s="70" t="s">
        <v>79</v>
      </c>
      <c r="F17" s="71">
        <v>4405.6905546758862</v>
      </c>
    </row>
    <row r="18" spans="2:13" ht="12.75" x14ac:dyDescent="0.2">
      <c r="B18" s="364" t="s">
        <v>80</v>
      </c>
      <c r="C18" s="365">
        <f>SUM(C19:C27)</f>
        <v>67819.34914842814</v>
      </c>
      <c r="E18" s="72"/>
      <c r="F18" s="73"/>
    </row>
    <row r="19" spans="2:13" ht="12.75" x14ac:dyDescent="0.2">
      <c r="B19" s="76" t="s">
        <v>81</v>
      </c>
      <c r="C19" s="77">
        <v>4147.5500198850004</v>
      </c>
      <c r="E19" s="72"/>
      <c r="F19" s="73"/>
    </row>
    <row r="20" spans="2:13" ht="12.75" x14ac:dyDescent="0.2">
      <c r="B20" s="76" t="s">
        <v>82</v>
      </c>
      <c r="C20" s="77">
        <v>14342.276956000002</v>
      </c>
      <c r="E20" s="72"/>
      <c r="F20" s="73"/>
    </row>
    <row r="21" spans="2:13" ht="12.75" x14ac:dyDescent="0.2">
      <c r="B21" s="76" t="s">
        <v>83</v>
      </c>
      <c r="C21" s="77">
        <v>3154.4720304759999</v>
      </c>
      <c r="E21" s="70" t="s">
        <v>84</v>
      </c>
      <c r="F21" s="71">
        <v>310.58010227900138</v>
      </c>
    </row>
    <row r="22" spans="2:13" ht="12.75" x14ac:dyDescent="0.2">
      <c r="B22" s="76" t="s">
        <v>85</v>
      </c>
      <c r="C22" s="77">
        <v>15561.825918058003</v>
      </c>
      <c r="E22" s="72"/>
      <c r="F22" s="73"/>
    </row>
    <row r="23" spans="2:13" ht="12.75" x14ac:dyDescent="0.2">
      <c r="B23" s="76" t="s">
        <v>86</v>
      </c>
      <c r="C23" s="77">
        <v>21662.846591035999</v>
      </c>
      <c r="E23" s="72"/>
      <c r="F23" s="73"/>
    </row>
    <row r="24" spans="2:13" ht="12.75" x14ac:dyDescent="0.2">
      <c r="B24" s="76" t="s">
        <v>87</v>
      </c>
      <c r="C24" s="77">
        <v>802.49458600000003</v>
      </c>
      <c r="E24" s="72"/>
      <c r="F24" s="73"/>
    </row>
    <row r="25" spans="2:13" ht="12.75" x14ac:dyDescent="0.2">
      <c r="B25" s="76" t="s">
        <v>88</v>
      </c>
      <c r="C25" s="77">
        <v>4416.2877689999996</v>
      </c>
      <c r="E25" s="72"/>
      <c r="F25" s="73"/>
    </row>
    <row r="26" spans="2:13" ht="12.75" x14ac:dyDescent="0.2">
      <c r="B26" s="76" t="s">
        <v>89</v>
      </c>
      <c r="C26" s="77">
        <v>3329.6527859731236</v>
      </c>
      <c r="E26" s="72"/>
      <c r="F26" s="73"/>
    </row>
    <row r="27" spans="2:13" ht="13.5" thickBot="1" x14ac:dyDescent="0.25">
      <c r="B27" s="78" t="s">
        <v>90</v>
      </c>
      <c r="C27" s="79">
        <v>401.94249200000002</v>
      </c>
      <c r="E27" s="74"/>
      <c r="F27" s="75"/>
    </row>
    <row r="28" spans="2:13" ht="12.75" customHeight="1" thickTop="1" x14ac:dyDescent="0.25">
      <c r="D28" s="22"/>
    </row>
    <row r="29" spans="2:13" ht="22.5" customHeight="1" x14ac:dyDescent="0.2">
      <c r="B29" s="393" t="s">
        <v>91</v>
      </c>
      <c r="C29" s="393"/>
      <c r="D29" s="393"/>
      <c r="E29" s="393"/>
      <c r="F29" s="393"/>
    </row>
    <row r="30" spans="2:13" ht="12.75" customHeight="1" x14ac:dyDescent="0.25">
      <c r="B30" s="386" t="s">
        <v>92</v>
      </c>
      <c r="C30" s="386"/>
      <c r="D30" s="386"/>
      <c r="E30" s="386"/>
      <c r="F30" s="386"/>
      <c r="M30" s="20"/>
    </row>
    <row r="31" spans="2:13" ht="12.75" customHeight="1" x14ac:dyDescent="0.25">
      <c r="B31" s="386" t="s">
        <v>93</v>
      </c>
      <c r="C31" s="386"/>
      <c r="D31" s="386"/>
      <c r="E31" s="386"/>
      <c r="F31" s="386"/>
      <c r="M31" s="20"/>
    </row>
    <row r="32" spans="2:13" ht="12.75" customHeight="1" x14ac:dyDescent="0.25">
      <c r="B32" s="386" t="s">
        <v>94</v>
      </c>
      <c r="C32" s="386"/>
      <c r="D32" s="386"/>
      <c r="E32" s="386"/>
      <c r="F32" s="386"/>
      <c r="K32" s="21"/>
      <c r="M32" s="20"/>
    </row>
    <row r="33" spans="2:13" ht="12.75" customHeight="1" x14ac:dyDescent="0.25">
      <c r="B33" s="386" t="s">
        <v>95</v>
      </c>
      <c r="C33" s="386"/>
      <c r="D33" s="386"/>
      <c r="E33" s="386"/>
      <c r="F33" s="386"/>
      <c r="K33" s="21"/>
      <c r="M33" s="20"/>
    </row>
    <row r="34" spans="2:13" ht="12.75" customHeight="1" x14ac:dyDescent="0.25">
      <c r="M34" s="20"/>
    </row>
    <row r="35" spans="2:13" ht="12.75" customHeight="1" x14ac:dyDescent="0.25">
      <c r="M35" s="20"/>
    </row>
    <row r="36" spans="2:13" ht="12.75" customHeight="1" x14ac:dyDescent="0.25">
      <c r="C36" s="19"/>
      <c r="F36" s="19"/>
      <c r="M36" s="20"/>
    </row>
    <row r="37" spans="2:13" ht="12.75" customHeight="1" x14ac:dyDescent="0.2">
      <c r="M37" s="19"/>
    </row>
    <row r="38" spans="2:13" ht="12.75" customHeight="1" x14ac:dyDescent="0.2"/>
    <row r="39" spans="2:13" ht="12.75" customHeight="1" x14ac:dyDescent="0.2"/>
    <row r="40" spans="2:13" ht="12.75" customHeight="1" x14ac:dyDescent="0.2"/>
    <row r="41" spans="2:13" ht="12.75" customHeight="1" x14ac:dyDescent="0.2"/>
    <row r="42" spans="2:13" ht="12.75" customHeight="1" x14ac:dyDescent="0.2"/>
    <row r="43" spans="2:13" ht="12.75" customHeight="1" x14ac:dyDescent="0.2"/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</sheetData>
  <mergeCells count="9">
    <mergeCell ref="B30:F30"/>
    <mergeCell ref="B31:F31"/>
    <mergeCell ref="B32:F32"/>
    <mergeCell ref="B33:F33"/>
    <mergeCell ref="B11:C11"/>
    <mergeCell ref="B12:C12"/>
    <mergeCell ref="E11:F11"/>
    <mergeCell ref="E12:F12"/>
    <mergeCell ref="B29:F29"/>
  </mergeCells>
  <conditionalFormatting sqref="B14:C16 B19:C27">
    <cfRule type="expression" dxfId="153" priority="2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S39"/>
  <sheetViews>
    <sheetView showGridLines="0" showRowColHeaders="0" workbookViewId="0"/>
  </sheetViews>
  <sheetFormatPr defaultColWidth="7" defaultRowHeight="15" x14ac:dyDescent="0.25"/>
  <cols>
    <col min="1" max="1" width="9.85546875" customWidth="1"/>
    <col min="2" max="2" width="28.140625" bestFit="1" customWidth="1"/>
    <col min="3" max="3" width="11.28515625" bestFit="1" customWidth="1"/>
    <col min="4" max="4" width="10.28515625" bestFit="1" customWidth="1"/>
    <col min="5" max="5" width="14" customWidth="1"/>
    <col min="6" max="6" width="11.28515625" bestFit="1" customWidth="1"/>
    <col min="7" max="7" width="10.28515625" bestFit="1" customWidth="1"/>
    <col min="8" max="8" width="14" bestFit="1" customWidth="1"/>
    <col min="9" max="9" width="7" bestFit="1" customWidth="1"/>
    <col min="10" max="10" width="7.42578125" bestFit="1" customWidth="1"/>
    <col min="11" max="11" width="9.85546875" customWidth="1"/>
    <col min="12" max="12" width="11.28515625" bestFit="1" customWidth="1"/>
    <col min="13" max="13" width="10.28515625" bestFit="1" customWidth="1"/>
    <col min="14" max="14" width="14" bestFit="1" customWidth="1"/>
    <col min="15" max="15" width="11.28515625" bestFit="1" customWidth="1"/>
    <col min="16" max="16" width="10.28515625" bestFit="1" customWidth="1"/>
    <col min="17" max="17" width="14.28515625" bestFit="1" customWidth="1"/>
    <col min="18" max="19" width="11.28515625" bestFit="1" customWidth="1"/>
    <col min="20" max="20" width="14.140625" bestFit="1" customWidth="1"/>
    <col min="21" max="21" width="11.28515625" bestFit="1" customWidth="1"/>
    <col min="22" max="22" width="10.28515625" bestFit="1" customWidth="1"/>
    <col min="23" max="23" width="14" bestFit="1" customWidth="1"/>
    <col min="24" max="24" width="11.28515625" bestFit="1" customWidth="1"/>
    <col min="25" max="25" width="10.28515625" bestFit="1" customWidth="1"/>
    <col min="26" max="26" width="14" bestFit="1" customWidth="1"/>
    <col min="27" max="27" width="11.28515625" bestFit="1" customWidth="1"/>
    <col min="28" max="28" width="10.28515625" bestFit="1" customWidth="1"/>
    <col min="29" max="29" width="14.140625" bestFit="1" customWidth="1"/>
    <col min="30" max="31" width="11.28515625" bestFit="1" customWidth="1"/>
    <col min="32" max="32" width="14.140625" bestFit="1" customWidth="1"/>
    <col min="33" max="33" width="11.28515625" bestFit="1" customWidth="1"/>
    <col min="34" max="34" width="10.28515625" bestFit="1" customWidth="1"/>
    <col min="35" max="35" width="14" bestFit="1" customWidth="1"/>
    <col min="36" max="36" width="11.28515625" bestFit="1" customWidth="1"/>
    <col min="37" max="37" width="10.28515625" bestFit="1" customWidth="1"/>
    <col min="38" max="38" width="14" bestFit="1" customWidth="1"/>
    <col min="39" max="39" width="11.28515625" bestFit="1" customWidth="1"/>
    <col min="40" max="40" width="10.28515625" bestFit="1" customWidth="1"/>
    <col min="41" max="41" width="14.140625" bestFit="1" customWidth="1"/>
    <col min="42" max="43" width="11.28515625" bestFit="1" customWidth="1"/>
    <col min="44" max="44" width="14.140625" bestFit="1" customWidth="1"/>
    <col min="45" max="45" width="11.28515625" bestFit="1" customWidth="1"/>
    <col min="46" max="46" width="10.28515625" bestFit="1" customWidth="1"/>
    <col min="47" max="47" width="14.140625" bestFit="1" customWidth="1"/>
    <col min="48" max="48" width="11.28515625" bestFit="1" customWidth="1"/>
    <col min="49" max="49" width="10.28515625" bestFit="1" customWidth="1"/>
    <col min="50" max="50" width="14.140625" bestFit="1" customWidth="1"/>
    <col min="51" max="51" width="11.28515625" bestFit="1" customWidth="1"/>
    <col min="52" max="52" width="10.28515625" bestFit="1" customWidth="1"/>
    <col min="53" max="53" width="14.140625" bestFit="1" customWidth="1"/>
    <col min="54" max="55" width="11.28515625" bestFit="1" customWidth="1"/>
    <col min="56" max="56" width="14.140625" bestFit="1" customWidth="1"/>
    <col min="57" max="57" width="11.28515625" bestFit="1" customWidth="1"/>
    <col min="58" max="58" width="10.28515625" bestFit="1" customWidth="1"/>
    <col min="59" max="59" width="14.140625" bestFit="1" customWidth="1"/>
    <col min="60" max="60" width="11.28515625" bestFit="1" customWidth="1"/>
    <col min="61" max="61" width="10.28515625" bestFit="1" customWidth="1"/>
    <col min="62" max="62" width="14.140625" bestFit="1" customWidth="1"/>
    <col min="63" max="63" width="11.28515625" bestFit="1" customWidth="1"/>
    <col min="64" max="64" width="10.28515625" bestFit="1" customWidth="1"/>
    <col min="65" max="65" width="14.140625" bestFit="1" customWidth="1"/>
    <col min="66" max="67" width="11.28515625" bestFit="1" customWidth="1"/>
    <col min="68" max="68" width="14.140625" bestFit="1" customWidth="1"/>
    <col min="69" max="69" width="11.28515625" bestFit="1" customWidth="1"/>
    <col min="70" max="70" width="10.28515625" bestFit="1" customWidth="1"/>
    <col min="71" max="71" width="14.140625" bestFit="1" customWidth="1"/>
  </cols>
  <sheetData>
    <row r="1" spans="2:71" ht="15" customHeight="1" x14ac:dyDescent="0.25">
      <c r="B1" s="175"/>
      <c r="C1" s="14"/>
      <c r="D1" s="14"/>
      <c r="E1" s="14"/>
      <c r="F1" s="14"/>
      <c r="G1" s="14"/>
    </row>
    <row r="2" spans="2:71" ht="15" customHeight="1" x14ac:dyDescent="0.25">
      <c r="B2" s="14"/>
      <c r="C2" s="14"/>
      <c r="D2" s="14"/>
      <c r="E2" s="14"/>
      <c r="F2" s="14"/>
      <c r="G2" s="14"/>
    </row>
    <row r="3" spans="2:71" ht="15" customHeight="1" x14ac:dyDescent="0.25">
      <c r="B3" s="14"/>
      <c r="C3" s="14"/>
      <c r="D3" s="14"/>
      <c r="E3" s="14"/>
      <c r="F3" s="14"/>
      <c r="G3" s="14"/>
    </row>
    <row r="4" spans="2:71" ht="15" customHeight="1" x14ac:dyDescent="0.25">
      <c r="B4" s="14"/>
      <c r="C4" s="14"/>
      <c r="D4" s="14"/>
      <c r="E4" s="14"/>
      <c r="F4" s="14"/>
      <c r="G4" s="14"/>
    </row>
    <row r="5" spans="2:71" ht="15" customHeight="1" x14ac:dyDescent="0.25">
      <c r="B5" s="14"/>
      <c r="C5" s="14"/>
      <c r="D5" s="14"/>
      <c r="E5" s="14"/>
      <c r="F5" s="14"/>
      <c r="G5" s="14"/>
    </row>
    <row r="6" spans="2:71" ht="15" customHeight="1" x14ac:dyDescent="0.25">
      <c r="B6" s="14"/>
      <c r="C6" s="14"/>
      <c r="D6" s="14"/>
      <c r="E6" s="14"/>
      <c r="F6" s="14"/>
      <c r="G6" s="14"/>
    </row>
    <row r="10" spans="2:71" ht="18" customHeight="1" x14ac:dyDescent="0.25">
      <c r="B10" s="368" t="s">
        <v>96</v>
      </c>
      <c r="L10" s="394" t="s">
        <v>587</v>
      </c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</row>
    <row r="11" spans="2:71" ht="15.75" customHeight="1" x14ac:dyDescent="0.25">
      <c r="B11" s="398"/>
      <c r="C11" s="396" t="s">
        <v>97</v>
      </c>
      <c r="D11" s="396"/>
      <c r="E11" s="396"/>
      <c r="F11" s="396" t="s">
        <v>98</v>
      </c>
      <c r="G11" s="396"/>
      <c r="H11" s="396"/>
      <c r="I11" s="396" t="s">
        <v>99</v>
      </c>
      <c r="J11" s="396"/>
      <c r="L11" s="396" t="s">
        <v>100</v>
      </c>
      <c r="M11" s="396"/>
      <c r="N11" s="396"/>
      <c r="O11" s="396" t="s">
        <v>101</v>
      </c>
      <c r="P11" s="396"/>
      <c r="Q11" s="396"/>
      <c r="R11" s="396">
        <v>2022</v>
      </c>
      <c r="S11" s="396"/>
      <c r="T11" s="396"/>
      <c r="U11" s="396" t="s">
        <v>98</v>
      </c>
      <c r="V11" s="396"/>
      <c r="W11" s="396"/>
      <c r="X11" s="396" t="s">
        <v>102</v>
      </c>
      <c r="Y11" s="396"/>
      <c r="Z11" s="396"/>
      <c r="AA11" s="396" t="s">
        <v>103</v>
      </c>
      <c r="AB11" s="396"/>
      <c r="AC11" s="396"/>
      <c r="AD11" s="396">
        <v>2021</v>
      </c>
      <c r="AE11" s="396"/>
      <c r="AF11" s="396"/>
      <c r="AG11" s="396" t="s">
        <v>104</v>
      </c>
      <c r="AH11" s="396"/>
      <c r="AI11" s="396"/>
      <c r="AJ11" s="396" t="s">
        <v>105</v>
      </c>
      <c r="AK11" s="396"/>
      <c r="AL11" s="396"/>
      <c r="AM11" s="396" t="s">
        <v>106</v>
      </c>
      <c r="AN11" s="396"/>
      <c r="AO11" s="396"/>
      <c r="AP11" s="396">
        <v>2020</v>
      </c>
      <c r="AQ11" s="396"/>
      <c r="AR11" s="396"/>
      <c r="AS11" s="396" t="s">
        <v>107</v>
      </c>
      <c r="AT11" s="396"/>
      <c r="AU11" s="396"/>
      <c r="AV11" s="396" t="s">
        <v>108</v>
      </c>
      <c r="AW11" s="396"/>
      <c r="AX11" s="396"/>
      <c r="AY11" s="396" t="s">
        <v>109</v>
      </c>
      <c r="AZ11" s="396"/>
      <c r="BA11" s="396"/>
      <c r="BB11" s="396">
        <v>2019</v>
      </c>
      <c r="BC11" s="396"/>
      <c r="BD11" s="396"/>
      <c r="BE11" s="396" t="s">
        <v>110</v>
      </c>
      <c r="BF11" s="396"/>
      <c r="BG11" s="396"/>
      <c r="BH11" s="396" t="s">
        <v>111</v>
      </c>
      <c r="BI11" s="396"/>
      <c r="BJ11" s="396"/>
      <c r="BK11" s="396" t="s">
        <v>112</v>
      </c>
      <c r="BL11" s="396"/>
      <c r="BM11" s="396"/>
      <c r="BN11" s="396">
        <v>2018</v>
      </c>
      <c r="BO11" s="396"/>
      <c r="BP11" s="396"/>
      <c r="BQ11" s="396" t="s">
        <v>113</v>
      </c>
      <c r="BR11" s="396"/>
      <c r="BS11" s="396"/>
    </row>
    <row r="12" spans="2:71" ht="75" x14ac:dyDescent="0.25">
      <c r="B12" s="399"/>
      <c r="C12" s="222" t="s">
        <v>114</v>
      </c>
      <c r="D12" s="83" t="s">
        <v>115</v>
      </c>
      <c r="E12" s="83" t="s">
        <v>116</v>
      </c>
      <c r="F12" s="83" t="s">
        <v>114</v>
      </c>
      <c r="G12" s="83" t="s">
        <v>115</v>
      </c>
      <c r="H12" s="83" t="s">
        <v>116</v>
      </c>
      <c r="I12" s="83" t="s">
        <v>114</v>
      </c>
      <c r="J12" s="216" t="s">
        <v>115</v>
      </c>
      <c r="L12" s="216" t="s">
        <v>114</v>
      </c>
      <c r="M12" s="216" t="s">
        <v>115</v>
      </c>
      <c r="N12" s="216" t="s">
        <v>116</v>
      </c>
      <c r="O12" s="216" t="s">
        <v>114</v>
      </c>
      <c r="P12" s="216" t="s">
        <v>117</v>
      </c>
      <c r="Q12" s="216" t="s">
        <v>118</v>
      </c>
      <c r="R12" s="216" t="s">
        <v>114</v>
      </c>
      <c r="S12" s="216" t="s">
        <v>119</v>
      </c>
      <c r="T12" s="216" t="s">
        <v>120</v>
      </c>
      <c r="U12" s="216" t="s">
        <v>114</v>
      </c>
      <c r="V12" s="216" t="s">
        <v>115</v>
      </c>
      <c r="W12" s="216" t="s">
        <v>116</v>
      </c>
      <c r="X12" s="216" t="s">
        <v>114</v>
      </c>
      <c r="Y12" s="216" t="s">
        <v>115</v>
      </c>
      <c r="Z12" s="216" t="s">
        <v>116</v>
      </c>
      <c r="AA12" s="216" t="s">
        <v>114</v>
      </c>
      <c r="AB12" s="216" t="s">
        <v>119</v>
      </c>
      <c r="AC12" s="216" t="s">
        <v>120</v>
      </c>
      <c r="AD12" s="216" t="s">
        <v>114</v>
      </c>
      <c r="AE12" s="216" t="s">
        <v>119</v>
      </c>
      <c r="AF12" s="216" t="s">
        <v>120</v>
      </c>
      <c r="AG12" s="216" t="s">
        <v>114</v>
      </c>
      <c r="AH12" s="216" t="s">
        <v>115</v>
      </c>
      <c r="AI12" s="216" t="s">
        <v>116</v>
      </c>
      <c r="AJ12" s="216" t="s">
        <v>114</v>
      </c>
      <c r="AK12" s="216" t="s">
        <v>115</v>
      </c>
      <c r="AL12" s="216" t="s">
        <v>116</v>
      </c>
      <c r="AM12" s="216" t="s">
        <v>114</v>
      </c>
      <c r="AN12" s="216" t="s">
        <v>119</v>
      </c>
      <c r="AO12" s="216" t="s">
        <v>120</v>
      </c>
      <c r="AP12" s="216" t="s">
        <v>114</v>
      </c>
      <c r="AQ12" s="216" t="s">
        <v>119</v>
      </c>
      <c r="AR12" s="216" t="s">
        <v>120</v>
      </c>
      <c r="AS12" s="216" t="s">
        <v>114</v>
      </c>
      <c r="AT12" s="216" t="s">
        <v>119</v>
      </c>
      <c r="AU12" s="216" t="s">
        <v>120</v>
      </c>
      <c r="AV12" s="216" t="s">
        <v>114</v>
      </c>
      <c r="AW12" s="216" t="s">
        <v>119</v>
      </c>
      <c r="AX12" s="216" t="s">
        <v>120</v>
      </c>
      <c r="AY12" s="216" t="s">
        <v>114</v>
      </c>
      <c r="AZ12" s="216" t="s">
        <v>119</v>
      </c>
      <c r="BA12" s="216" t="s">
        <v>120</v>
      </c>
      <c r="BB12" s="216" t="s">
        <v>114</v>
      </c>
      <c r="BC12" s="216" t="s">
        <v>119</v>
      </c>
      <c r="BD12" s="216" t="s">
        <v>120</v>
      </c>
      <c r="BE12" s="216" t="s">
        <v>114</v>
      </c>
      <c r="BF12" s="216" t="s">
        <v>119</v>
      </c>
      <c r="BG12" s="216" t="s">
        <v>120</v>
      </c>
      <c r="BH12" s="216" t="s">
        <v>114</v>
      </c>
      <c r="BI12" s="216" t="s">
        <v>119</v>
      </c>
      <c r="BJ12" s="216" t="s">
        <v>120</v>
      </c>
      <c r="BK12" s="216" t="s">
        <v>114</v>
      </c>
      <c r="BL12" s="216" t="s">
        <v>119</v>
      </c>
      <c r="BM12" s="216" t="s">
        <v>120</v>
      </c>
      <c r="BN12" s="216" t="s">
        <v>114</v>
      </c>
      <c r="BO12" s="216" t="s">
        <v>119</v>
      </c>
      <c r="BP12" s="216" t="s">
        <v>120</v>
      </c>
      <c r="BQ12" s="216" t="s">
        <v>114</v>
      </c>
      <c r="BR12" s="216" t="s">
        <v>119</v>
      </c>
      <c r="BS12" s="216" t="s">
        <v>120</v>
      </c>
    </row>
    <row r="13" spans="2:71" ht="18.600000000000001" customHeight="1" x14ac:dyDescent="0.25">
      <c r="B13" s="25" t="s">
        <v>121</v>
      </c>
      <c r="C13" s="28">
        <v>2874159</v>
      </c>
      <c r="D13" s="28">
        <v>2698430</v>
      </c>
      <c r="E13" s="154">
        <f>D13*1000/C13</f>
        <v>938.85898448902788</v>
      </c>
      <c r="F13" s="28">
        <v>2706219</v>
      </c>
      <c r="G13" s="28">
        <v>2079671</v>
      </c>
      <c r="H13" s="154">
        <f>G13*1000/F13</f>
        <v>768.47845647377392</v>
      </c>
      <c r="I13" s="267">
        <f>C13/F13-1</f>
        <v>6.2057061900755217E-2</v>
      </c>
      <c r="J13" s="267">
        <f>D13/G13-1</f>
        <v>0.29752734927784252</v>
      </c>
      <c r="L13" s="28">
        <v>2944206</v>
      </c>
      <c r="M13" s="28">
        <v>2531656</v>
      </c>
      <c r="N13" s="154">
        <v>859.88</v>
      </c>
      <c r="O13" s="28">
        <v>2984825</v>
      </c>
      <c r="P13" s="28">
        <v>2394792</v>
      </c>
      <c r="Q13" s="154">
        <v>802.32</v>
      </c>
      <c r="R13" s="28">
        <v>11216803</v>
      </c>
      <c r="S13" s="28">
        <v>10133141</v>
      </c>
      <c r="T13" s="154">
        <v>903.39</v>
      </c>
      <c r="U13" s="28">
        <v>2706219</v>
      </c>
      <c r="V13" s="28">
        <v>2079671</v>
      </c>
      <c r="W13" s="154">
        <v>768.48</v>
      </c>
      <c r="X13" s="28">
        <v>2768128</v>
      </c>
      <c r="Y13" s="28">
        <v>2724030</v>
      </c>
      <c r="Z13" s="154">
        <v>984.07</v>
      </c>
      <c r="AA13" s="28">
        <v>2841768</v>
      </c>
      <c r="AB13" s="28">
        <v>3115806</v>
      </c>
      <c r="AC13" s="154">
        <v>1096.43</v>
      </c>
      <c r="AD13" s="28">
        <v>11185772</v>
      </c>
      <c r="AE13" s="28">
        <v>11123482</v>
      </c>
      <c r="AF13" s="154">
        <v>994.43</v>
      </c>
      <c r="AG13" s="28">
        <v>2757428</v>
      </c>
      <c r="AH13" s="28">
        <v>2857041</v>
      </c>
      <c r="AI13" s="154">
        <v>1036.1300000000001</v>
      </c>
      <c r="AJ13" s="28">
        <v>2766585</v>
      </c>
      <c r="AK13" s="28">
        <v>2620985</v>
      </c>
      <c r="AL13" s="154">
        <v>947.37</v>
      </c>
      <c r="AM13" s="28">
        <v>2875007</v>
      </c>
      <c r="AN13" s="28">
        <v>2659585</v>
      </c>
      <c r="AO13" s="154">
        <v>925.07</v>
      </c>
      <c r="AP13" s="28">
        <v>10980626</v>
      </c>
      <c r="AQ13" s="28">
        <v>9875239</v>
      </c>
      <c r="AR13" s="154">
        <v>899.33297063391467</v>
      </c>
      <c r="AS13" s="28">
        <v>2652121</v>
      </c>
      <c r="AT13" s="28">
        <v>2408833</v>
      </c>
      <c r="AU13" s="154">
        <v>908.27</v>
      </c>
      <c r="AV13" s="28">
        <v>2657910</v>
      </c>
      <c r="AW13" s="28">
        <v>2307578</v>
      </c>
      <c r="AX13" s="154">
        <v>868.19</v>
      </c>
      <c r="AY13" s="28">
        <v>2785000</v>
      </c>
      <c r="AZ13" s="28">
        <v>2559054</v>
      </c>
      <c r="BA13" s="154">
        <v>918.87</v>
      </c>
      <c r="BB13" s="28">
        <v>10538342</v>
      </c>
      <c r="BC13" s="28">
        <v>9668228</v>
      </c>
      <c r="BD13" s="154">
        <v>917.43350139898666</v>
      </c>
      <c r="BE13" s="28">
        <v>2557935</v>
      </c>
      <c r="BF13" s="28">
        <v>2458671</v>
      </c>
      <c r="BG13" s="154">
        <v>961.19</v>
      </c>
      <c r="BH13" s="28">
        <v>2547878</v>
      </c>
      <c r="BI13" s="28">
        <v>2206790</v>
      </c>
      <c r="BJ13" s="154">
        <v>866.13</v>
      </c>
      <c r="BK13" s="28">
        <v>2743798</v>
      </c>
      <c r="BL13" s="28">
        <v>2458438</v>
      </c>
      <c r="BM13" s="154">
        <v>896</v>
      </c>
      <c r="BN13" s="28">
        <v>10266434</v>
      </c>
      <c r="BO13" s="28">
        <v>8658157</v>
      </c>
      <c r="BP13" s="154">
        <v>843.3460927133998</v>
      </c>
      <c r="BQ13" s="28">
        <v>2497296</v>
      </c>
      <c r="BR13" s="28">
        <v>2402379</v>
      </c>
      <c r="BS13" s="154">
        <v>962</v>
      </c>
    </row>
    <row r="14" spans="2:71" ht="18.600000000000001" customHeight="1" x14ac:dyDescent="0.25">
      <c r="B14" s="26" t="s">
        <v>122</v>
      </c>
      <c r="C14" s="29">
        <v>4616519</v>
      </c>
      <c r="D14" s="29">
        <v>1517529</v>
      </c>
      <c r="E14" s="155">
        <f t="shared" ref="E14:E20" si="0">D14*1000/C14</f>
        <v>328.71715680147747</v>
      </c>
      <c r="F14" s="29">
        <v>4733637</v>
      </c>
      <c r="G14" s="29">
        <v>1548322</v>
      </c>
      <c r="H14" s="155">
        <f t="shared" ref="H14:H20" si="1">G14*1000/F14</f>
        <v>327.08929729930708</v>
      </c>
      <c r="I14" s="268">
        <f>C14/F14-1</f>
        <v>-2.4741652137669212E-2</v>
      </c>
      <c r="J14" s="268">
        <f t="shared" ref="J14:J26" si="2">D14/G14-1</f>
        <v>-1.9887981957241507E-2</v>
      </c>
      <c r="L14" s="29">
        <v>4595472</v>
      </c>
      <c r="M14" s="29">
        <v>1475346</v>
      </c>
      <c r="N14" s="155">
        <v>321.04000000000002</v>
      </c>
      <c r="O14" s="29">
        <v>4307674</v>
      </c>
      <c r="P14" s="29">
        <v>1439741</v>
      </c>
      <c r="Q14" s="155">
        <v>334.23</v>
      </c>
      <c r="R14" s="92">
        <v>18203746</v>
      </c>
      <c r="S14" s="92">
        <v>5991208</v>
      </c>
      <c r="T14" s="155">
        <v>329.12</v>
      </c>
      <c r="U14" s="29">
        <v>4733637</v>
      </c>
      <c r="V14" s="29">
        <v>1548322</v>
      </c>
      <c r="W14" s="155">
        <v>327.08999999999997</v>
      </c>
      <c r="X14" s="29">
        <v>4597875</v>
      </c>
      <c r="Y14" s="92">
        <v>1520467</v>
      </c>
      <c r="Z14" s="155">
        <v>330.69</v>
      </c>
      <c r="AA14" s="29">
        <v>4158420</v>
      </c>
      <c r="AB14" s="92">
        <v>1393200</v>
      </c>
      <c r="AC14" s="155">
        <v>335.03</v>
      </c>
      <c r="AD14" s="92">
        <v>16360861</v>
      </c>
      <c r="AE14" s="92">
        <v>5274972</v>
      </c>
      <c r="AF14" s="155">
        <v>322.41000000000003</v>
      </c>
      <c r="AG14" s="29">
        <v>4263189</v>
      </c>
      <c r="AH14" s="92">
        <v>1389273</v>
      </c>
      <c r="AI14" s="155">
        <v>325.88</v>
      </c>
      <c r="AJ14" s="29">
        <v>4058047</v>
      </c>
      <c r="AK14" s="92">
        <v>1269674</v>
      </c>
      <c r="AL14" s="155">
        <v>312.88</v>
      </c>
      <c r="AM14" s="29">
        <v>3801715</v>
      </c>
      <c r="AN14" s="92">
        <v>1210151</v>
      </c>
      <c r="AO14" s="155">
        <v>318.32</v>
      </c>
      <c r="AP14" s="92">
        <v>12731167</v>
      </c>
      <c r="AQ14" s="92">
        <v>4170940</v>
      </c>
      <c r="AR14" s="155">
        <v>327.61647066604343</v>
      </c>
      <c r="AS14" s="29">
        <v>3282736</v>
      </c>
      <c r="AT14" s="92">
        <v>1062910</v>
      </c>
      <c r="AU14" s="155">
        <v>323.79000000000002</v>
      </c>
      <c r="AV14" s="92">
        <v>2982979</v>
      </c>
      <c r="AW14" s="92">
        <v>934197</v>
      </c>
      <c r="AX14" s="155">
        <v>313.18</v>
      </c>
      <c r="AY14" s="92">
        <v>3343944</v>
      </c>
      <c r="AZ14" s="92">
        <v>1047152</v>
      </c>
      <c r="BA14" s="155">
        <v>313.14999999999998</v>
      </c>
      <c r="BB14" s="92">
        <v>14873005</v>
      </c>
      <c r="BC14" s="92">
        <v>4759705</v>
      </c>
      <c r="BD14" s="155">
        <v>320.02308881090272</v>
      </c>
      <c r="BE14" s="92">
        <v>3972454</v>
      </c>
      <c r="BF14" s="92">
        <v>1239412</v>
      </c>
      <c r="BG14" s="155">
        <v>312</v>
      </c>
      <c r="BH14" s="92">
        <v>3947233</v>
      </c>
      <c r="BI14" s="92">
        <v>1154786</v>
      </c>
      <c r="BJ14" s="155">
        <v>292.56</v>
      </c>
      <c r="BK14" s="92">
        <v>3872005</v>
      </c>
      <c r="BL14" s="92">
        <v>1140542</v>
      </c>
      <c r="BM14" s="155">
        <v>294.56</v>
      </c>
      <c r="BN14" s="92">
        <v>17689182</v>
      </c>
      <c r="BO14" s="92">
        <v>4892887</v>
      </c>
      <c r="BP14" s="155">
        <v>276.60335000227821</v>
      </c>
      <c r="BQ14" s="92">
        <v>4581890</v>
      </c>
      <c r="BR14" s="92">
        <v>1333933</v>
      </c>
      <c r="BS14" s="155">
        <v>291.13</v>
      </c>
    </row>
    <row r="15" spans="2:71" ht="18.600000000000001" customHeight="1" x14ac:dyDescent="0.25">
      <c r="B15" s="25" t="s">
        <v>123</v>
      </c>
      <c r="C15" s="28">
        <v>2260311</v>
      </c>
      <c r="D15" s="28">
        <v>1507626</v>
      </c>
      <c r="E15" s="154">
        <f t="shared" si="0"/>
        <v>666.99936424677844</v>
      </c>
      <c r="F15" s="28">
        <v>2124316</v>
      </c>
      <c r="G15" s="28">
        <v>1339523</v>
      </c>
      <c r="H15" s="154">
        <f t="shared" si="1"/>
        <v>630.56673300958994</v>
      </c>
      <c r="I15" s="267">
        <f t="shared" ref="I15:I26" si="3">C15/F15-1</f>
        <v>6.4018253404860781E-2</v>
      </c>
      <c r="J15" s="267">
        <f t="shared" si="2"/>
        <v>0.12549467235724965</v>
      </c>
      <c r="L15" s="28">
        <v>2424104</v>
      </c>
      <c r="M15" s="28">
        <v>1597321</v>
      </c>
      <c r="N15" s="154">
        <v>658.93</v>
      </c>
      <c r="O15" s="28">
        <v>2343460</v>
      </c>
      <c r="P15" s="28">
        <v>1503080</v>
      </c>
      <c r="Q15" s="154">
        <v>641.39</v>
      </c>
      <c r="R15" s="60">
        <v>8956518</v>
      </c>
      <c r="S15" s="60">
        <v>6154960</v>
      </c>
      <c r="T15" s="154">
        <v>687.2</v>
      </c>
      <c r="U15" s="28">
        <v>2124316</v>
      </c>
      <c r="V15" s="28">
        <v>1339523</v>
      </c>
      <c r="W15" s="154">
        <v>630.57000000000005</v>
      </c>
      <c r="X15" s="28">
        <v>2307390</v>
      </c>
      <c r="Y15" s="60">
        <v>1655806</v>
      </c>
      <c r="Z15" s="154">
        <v>717.61</v>
      </c>
      <c r="AA15" s="28">
        <v>2276420</v>
      </c>
      <c r="AB15" s="60">
        <v>1743177</v>
      </c>
      <c r="AC15" s="154">
        <v>765.75</v>
      </c>
      <c r="AD15" s="60">
        <v>8334095</v>
      </c>
      <c r="AE15" s="60">
        <v>5520318</v>
      </c>
      <c r="AF15" s="154">
        <v>662.38</v>
      </c>
      <c r="AG15" s="28">
        <v>2017714</v>
      </c>
      <c r="AH15" s="60">
        <v>1363317</v>
      </c>
      <c r="AI15" s="154">
        <v>675.67</v>
      </c>
      <c r="AJ15" s="28">
        <v>1992781</v>
      </c>
      <c r="AK15" s="60">
        <v>1263457</v>
      </c>
      <c r="AL15" s="154">
        <v>634.02</v>
      </c>
      <c r="AM15" s="28">
        <v>2105940</v>
      </c>
      <c r="AN15" s="60">
        <v>1320731</v>
      </c>
      <c r="AO15" s="154">
        <v>627.15</v>
      </c>
      <c r="AP15" s="60">
        <v>8571078</v>
      </c>
      <c r="AQ15" s="60">
        <v>4978987</v>
      </c>
      <c r="AR15" s="154">
        <v>580.90557570471299</v>
      </c>
      <c r="AS15" s="28">
        <v>1938028</v>
      </c>
      <c r="AT15" s="60">
        <v>1125855</v>
      </c>
      <c r="AU15" s="154">
        <v>580.92999999999995</v>
      </c>
      <c r="AV15" s="60">
        <v>2028857</v>
      </c>
      <c r="AW15" s="60">
        <v>1136848</v>
      </c>
      <c r="AX15" s="154">
        <v>560.34</v>
      </c>
      <c r="AY15" s="60">
        <v>2443717</v>
      </c>
      <c r="AZ15" s="60">
        <v>1440399</v>
      </c>
      <c r="BA15" s="154">
        <v>589.42999999999995</v>
      </c>
      <c r="BB15" s="60">
        <v>9335454</v>
      </c>
      <c r="BC15" s="60">
        <v>5438774</v>
      </c>
      <c r="BD15" s="154">
        <v>582.59341216827806</v>
      </c>
      <c r="BE15" s="60">
        <v>2290720</v>
      </c>
      <c r="BF15" s="60">
        <v>1336909</v>
      </c>
      <c r="BG15" s="154">
        <v>583.62</v>
      </c>
      <c r="BH15" s="60">
        <v>2374683</v>
      </c>
      <c r="BI15" s="60">
        <v>1280841</v>
      </c>
      <c r="BJ15" s="154">
        <v>539.37</v>
      </c>
      <c r="BK15" s="60">
        <v>2279357</v>
      </c>
      <c r="BL15" s="60">
        <v>1339038</v>
      </c>
      <c r="BM15" s="154">
        <v>587.46</v>
      </c>
      <c r="BN15" s="60">
        <v>8380346</v>
      </c>
      <c r="BO15" s="60">
        <v>4683418</v>
      </c>
      <c r="BP15" s="154">
        <v>558.85735505431398</v>
      </c>
      <c r="BQ15" s="60">
        <v>1996913</v>
      </c>
      <c r="BR15" s="60">
        <v>1236950</v>
      </c>
      <c r="BS15" s="154">
        <v>619.42999999999995</v>
      </c>
    </row>
    <row r="16" spans="2:71" ht="18.600000000000001" customHeight="1" x14ac:dyDescent="0.25">
      <c r="B16" s="26" t="s">
        <v>124</v>
      </c>
      <c r="C16" s="29">
        <v>884495</v>
      </c>
      <c r="D16" s="29">
        <v>664428</v>
      </c>
      <c r="E16" s="155">
        <f t="shared" si="0"/>
        <v>751.19474954635132</v>
      </c>
      <c r="F16" s="29">
        <v>928222</v>
      </c>
      <c r="G16" s="29">
        <v>541205</v>
      </c>
      <c r="H16" s="155">
        <f t="shared" si="1"/>
        <v>583.05556213922966</v>
      </c>
      <c r="I16" s="268">
        <f t="shared" si="3"/>
        <v>-4.7108342616313803E-2</v>
      </c>
      <c r="J16" s="268">
        <f t="shared" si="2"/>
        <v>0.22768267107657914</v>
      </c>
      <c r="L16" s="29">
        <v>805325</v>
      </c>
      <c r="M16" s="29">
        <v>538750</v>
      </c>
      <c r="N16" s="155">
        <v>668.98</v>
      </c>
      <c r="O16" s="29">
        <v>526308</v>
      </c>
      <c r="P16" s="29">
        <v>392758</v>
      </c>
      <c r="Q16" s="155">
        <v>746.25</v>
      </c>
      <c r="R16" s="92">
        <v>3092932</v>
      </c>
      <c r="S16" s="92">
        <v>2050022</v>
      </c>
      <c r="T16" s="155">
        <v>662.81</v>
      </c>
      <c r="U16" s="29">
        <v>928222</v>
      </c>
      <c r="V16" s="29">
        <v>541205</v>
      </c>
      <c r="W16" s="155">
        <v>583.05999999999995</v>
      </c>
      <c r="X16" s="29">
        <v>844733</v>
      </c>
      <c r="Y16" s="92">
        <v>541861</v>
      </c>
      <c r="Z16" s="155">
        <v>641.46</v>
      </c>
      <c r="AA16" s="29">
        <v>545936</v>
      </c>
      <c r="AB16" s="92">
        <v>489779</v>
      </c>
      <c r="AC16" s="155">
        <v>897.14</v>
      </c>
      <c r="AD16" s="92">
        <v>3975398</v>
      </c>
      <c r="AE16" s="92">
        <v>2565932</v>
      </c>
      <c r="AF16" s="155">
        <v>645.45000000000005</v>
      </c>
      <c r="AG16" s="29">
        <v>1169780</v>
      </c>
      <c r="AH16" s="92">
        <v>764005</v>
      </c>
      <c r="AI16" s="155">
        <v>653.12</v>
      </c>
      <c r="AJ16" s="29">
        <v>1074926</v>
      </c>
      <c r="AK16" s="92">
        <v>629219</v>
      </c>
      <c r="AL16" s="155">
        <v>585.36</v>
      </c>
      <c r="AM16" s="29">
        <v>844374</v>
      </c>
      <c r="AN16" s="92">
        <v>534815</v>
      </c>
      <c r="AO16" s="155">
        <v>633.39</v>
      </c>
      <c r="AP16" s="92">
        <v>3766186</v>
      </c>
      <c r="AQ16" s="92">
        <v>2189786</v>
      </c>
      <c r="AR16" s="155">
        <v>581.43331210938595</v>
      </c>
      <c r="AS16" s="29">
        <v>1139551</v>
      </c>
      <c r="AT16" s="92">
        <v>632227</v>
      </c>
      <c r="AU16" s="155">
        <v>554.79999999999995</v>
      </c>
      <c r="AV16" s="92">
        <v>896375</v>
      </c>
      <c r="AW16" s="92">
        <v>511810</v>
      </c>
      <c r="AX16" s="155">
        <v>570.98</v>
      </c>
      <c r="AY16" s="92">
        <v>775005</v>
      </c>
      <c r="AZ16" s="92">
        <v>472819</v>
      </c>
      <c r="BA16" s="155">
        <v>610.09</v>
      </c>
      <c r="BB16" s="92">
        <v>3795197</v>
      </c>
      <c r="BC16" s="92">
        <v>2058354</v>
      </c>
      <c r="BD16" s="155">
        <v>542.3576167455866</v>
      </c>
      <c r="BE16" s="92">
        <v>1054770</v>
      </c>
      <c r="BF16" s="92">
        <v>593821</v>
      </c>
      <c r="BG16" s="155">
        <v>562.99</v>
      </c>
      <c r="BH16" s="92">
        <v>915078</v>
      </c>
      <c r="BI16" s="92">
        <v>460746</v>
      </c>
      <c r="BJ16" s="155">
        <v>503.5</v>
      </c>
      <c r="BK16" s="92">
        <v>860624</v>
      </c>
      <c r="BL16" s="92">
        <v>456879</v>
      </c>
      <c r="BM16" s="155">
        <v>530.87</v>
      </c>
      <c r="BN16" s="92">
        <v>3615402</v>
      </c>
      <c r="BO16" s="92">
        <v>1793459</v>
      </c>
      <c r="BP16" s="155">
        <v>496.06074234621764</v>
      </c>
      <c r="BQ16" s="92">
        <v>1057426</v>
      </c>
      <c r="BR16" s="92">
        <v>577424</v>
      </c>
      <c r="BS16" s="155">
        <v>546.07000000000005</v>
      </c>
    </row>
    <row r="17" spans="1:71" ht="18.600000000000001" customHeight="1" x14ac:dyDescent="0.25">
      <c r="B17" s="25" t="s">
        <v>125</v>
      </c>
      <c r="C17" s="28">
        <v>214818</v>
      </c>
      <c r="D17" s="28">
        <v>190624</v>
      </c>
      <c r="E17" s="154">
        <f t="shared" si="0"/>
        <v>887.37442858605891</v>
      </c>
      <c r="F17" s="28">
        <v>201625</v>
      </c>
      <c r="G17" s="28">
        <v>144977</v>
      </c>
      <c r="H17" s="154">
        <f t="shared" si="1"/>
        <v>719.04277743335399</v>
      </c>
      <c r="I17" s="267">
        <f t="shared" si="3"/>
        <v>6.5433353998760158E-2</v>
      </c>
      <c r="J17" s="267">
        <f t="shared" si="2"/>
        <v>0.31485683936072628</v>
      </c>
      <c r="L17" s="28">
        <v>239549</v>
      </c>
      <c r="M17" s="28">
        <v>186873</v>
      </c>
      <c r="N17" s="154">
        <v>780.1</v>
      </c>
      <c r="O17" s="28">
        <v>223654</v>
      </c>
      <c r="P17" s="28">
        <v>164544</v>
      </c>
      <c r="Q17" s="154">
        <v>735.71</v>
      </c>
      <c r="R17" s="60">
        <v>855672</v>
      </c>
      <c r="S17" s="60">
        <v>660453</v>
      </c>
      <c r="T17" s="154">
        <v>771.85</v>
      </c>
      <c r="U17" s="28">
        <v>201625</v>
      </c>
      <c r="V17" s="28">
        <v>144977</v>
      </c>
      <c r="W17" s="154">
        <v>719.04</v>
      </c>
      <c r="X17" s="28">
        <v>223437</v>
      </c>
      <c r="Y17" s="60">
        <v>176026</v>
      </c>
      <c r="Z17" s="154">
        <v>787.81</v>
      </c>
      <c r="AA17" s="28">
        <v>204191</v>
      </c>
      <c r="AB17" s="60">
        <v>179314</v>
      </c>
      <c r="AC17" s="154">
        <v>878.17</v>
      </c>
      <c r="AD17" s="60">
        <v>729312</v>
      </c>
      <c r="AE17" s="60">
        <v>583205</v>
      </c>
      <c r="AF17" s="154">
        <v>799.66</v>
      </c>
      <c r="AG17" s="28">
        <v>167875</v>
      </c>
      <c r="AH17" s="60">
        <v>140233</v>
      </c>
      <c r="AI17" s="154">
        <v>835.34</v>
      </c>
      <c r="AJ17" s="28">
        <v>171645</v>
      </c>
      <c r="AK17" s="60">
        <v>128263</v>
      </c>
      <c r="AL17" s="154">
        <v>747.26</v>
      </c>
      <c r="AM17" s="28">
        <v>186717</v>
      </c>
      <c r="AN17" s="60">
        <v>137104</v>
      </c>
      <c r="AO17" s="154">
        <v>734.29</v>
      </c>
      <c r="AP17" s="60">
        <v>713984</v>
      </c>
      <c r="AQ17" s="60">
        <v>522319</v>
      </c>
      <c r="AR17" s="154">
        <v>731.5556090892793</v>
      </c>
      <c r="AS17" s="28">
        <v>149154</v>
      </c>
      <c r="AT17" s="60">
        <v>112958</v>
      </c>
      <c r="AU17" s="154">
        <v>757.32</v>
      </c>
      <c r="AV17" s="60">
        <v>169009</v>
      </c>
      <c r="AW17" s="60">
        <v>121381</v>
      </c>
      <c r="AX17" s="154">
        <v>718.19</v>
      </c>
      <c r="AY17" s="60">
        <v>217006</v>
      </c>
      <c r="AZ17" s="60">
        <v>157868</v>
      </c>
      <c r="BA17" s="154">
        <v>727.48</v>
      </c>
      <c r="BB17" s="60">
        <v>904879</v>
      </c>
      <c r="BC17" s="60">
        <v>653551</v>
      </c>
      <c r="BD17" s="154">
        <v>722.25236744360291</v>
      </c>
      <c r="BE17" s="60">
        <v>205123</v>
      </c>
      <c r="BF17" s="60">
        <v>158343</v>
      </c>
      <c r="BG17" s="154">
        <v>771.94</v>
      </c>
      <c r="BH17" s="60">
        <v>231943</v>
      </c>
      <c r="BI17" s="60">
        <v>158145</v>
      </c>
      <c r="BJ17" s="154">
        <v>681.83</v>
      </c>
      <c r="BK17" s="60">
        <v>223700</v>
      </c>
      <c r="BL17" s="60">
        <v>153592</v>
      </c>
      <c r="BM17" s="154">
        <v>686.6</v>
      </c>
      <c r="BN17" s="60">
        <v>871325</v>
      </c>
      <c r="BO17" s="60">
        <v>574975</v>
      </c>
      <c r="BP17" s="154">
        <v>659.88580609990527</v>
      </c>
      <c r="BQ17" s="60">
        <v>207162</v>
      </c>
      <c r="BR17" s="60">
        <v>157262</v>
      </c>
      <c r="BS17" s="154">
        <v>759.13</v>
      </c>
    </row>
    <row r="18" spans="1:71" ht="18.600000000000001" customHeight="1" x14ac:dyDescent="0.25">
      <c r="B18" s="26" t="s">
        <v>126</v>
      </c>
      <c r="C18" s="29">
        <v>263431</v>
      </c>
      <c r="D18" s="29">
        <v>120576</v>
      </c>
      <c r="E18" s="155">
        <f t="shared" si="0"/>
        <v>457.71378463430653</v>
      </c>
      <c r="F18" s="29">
        <v>287126</v>
      </c>
      <c r="G18" s="29">
        <v>120307</v>
      </c>
      <c r="H18" s="155">
        <f t="shared" si="1"/>
        <v>419.00420024658166</v>
      </c>
      <c r="I18" s="268">
        <f t="shared" si="3"/>
        <v>-8.2524745233799823E-2</v>
      </c>
      <c r="J18" s="268">
        <f t="shared" si="2"/>
        <v>2.2359463705354798E-3</v>
      </c>
      <c r="L18" s="29">
        <v>267837</v>
      </c>
      <c r="M18" s="29">
        <v>126351</v>
      </c>
      <c r="N18" s="155">
        <v>471.75</v>
      </c>
      <c r="O18" s="29">
        <v>269516</v>
      </c>
      <c r="P18" s="29">
        <v>116991</v>
      </c>
      <c r="Q18" s="155">
        <v>434.08</v>
      </c>
      <c r="R18" s="29">
        <v>1138039</v>
      </c>
      <c r="S18" s="29">
        <v>534658</v>
      </c>
      <c r="T18" s="155">
        <v>469.81</v>
      </c>
      <c r="U18" s="29">
        <v>287126</v>
      </c>
      <c r="V18" s="29">
        <v>120307</v>
      </c>
      <c r="W18" s="155">
        <v>419</v>
      </c>
      <c r="X18" s="29">
        <v>285585</v>
      </c>
      <c r="Y18" s="29">
        <v>136207</v>
      </c>
      <c r="Z18" s="155">
        <v>476.94</v>
      </c>
      <c r="AA18" s="29">
        <v>285011</v>
      </c>
      <c r="AB18" s="29">
        <v>167372</v>
      </c>
      <c r="AC18" s="155">
        <v>587.25</v>
      </c>
      <c r="AD18" s="29">
        <v>1225733</v>
      </c>
      <c r="AE18" s="29">
        <v>717978</v>
      </c>
      <c r="AF18" s="155">
        <v>585.75</v>
      </c>
      <c r="AG18" s="29">
        <v>257999</v>
      </c>
      <c r="AH18" s="29">
        <v>174829</v>
      </c>
      <c r="AI18" s="155">
        <v>677.63</v>
      </c>
      <c r="AJ18" s="29">
        <v>314679</v>
      </c>
      <c r="AK18" s="29">
        <v>149098</v>
      </c>
      <c r="AL18" s="155">
        <v>473.81</v>
      </c>
      <c r="AM18" s="29">
        <v>355356</v>
      </c>
      <c r="AN18" s="29">
        <v>211955</v>
      </c>
      <c r="AO18" s="155">
        <v>596.46</v>
      </c>
      <c r="AP18" s="29">
        <v>1242760</v>
      </c>
      <c r="AQ18" s="29">
        <v>550376</v>
      </c>
      <c r="AR18" s="155">
        <v>442.86587917216519</v>
      </c>
      <c r="AS18" s="29">
        <v>327039</v>
      </c>
      <c r="AT18" s="29">
        <v>145863</v>
      </c>
      <c r="AU18" s="155">
        <v>446.01</v>
      </c>
      <c r="AV18" s="29">
        <v>325162</v>
      </c>
      <c r="AW18" s="29">
        <v>142679</v>
      </c>
      <c r="AX18" s="155">
        <v>438.79</v>
      </c>
      <c r="AY18" s="29">
        <v>339494</v>
      </c>
      <c r="AZ18" s="29">
        <v>152776</v>
      </c>
      <c r="BA18" s="155">
        <v>450.01</v>
      </c>
      <c r="BB18" s="29">
        <v>1357293</v>
      </c>
      <c r="BC18" s="29">
        <v>614318</v>
      </c>
      <c r="BD18" s="155">
        <v>452.60529598251816</v>
      </c>
      <c r="BE18" s="29">
        <v>348476</v>
      </c>
      <c r="BF18" s="29">
        <v>167642</v>
      </c>
      <c r="BG18" s="155">
        <v>481.07</v>
      </c>
      <c r="BH18" s="29">
        <v>333969</v>
      </c>
      <c r="BI18" s="29">
        <v>140508</v>
      </c>
      <c r="BJ18" s="155">
        <v>420.72</v>
      </c>
      <c r="BK18" s="29">
        <v>351964</v>
      </c>
      <c r="BL18" s="29">
        <v>150845</v>
      </c>
      <c r="BM18" s="155">
        <v>428.58</v>
      </c>
      <c r="BN18" s="29">
        <v>1383878</v>
      </c>
      <c r="BO18" s="29">
        <v>585260</v>
      </c>
      <c r="BP18" s="155">
        <v>422.9130024467475</v>
      </c>
      <c r="BQ18" s="29">
        <v>349429</v>
      </c>
      <c r="BR18" s="29">
        <v>172248</v>
      </c>
      <c r="BS18" s="155">
        <v>492.94</v>
      </c>
    </row>
    <row r="19" spans="1:71" ht="18.600000000000001" customHeight="1" x14ac:dyDescent="0.25">
      <c r="B19" s="25" t="s">
        <v>127</v>
      </c>
      <c r="C19" s="28">
        <v>255403</v>
      </c>
      <c r="D19" s="28">
        <v>203362</v>
      </c>
      <c r="E19" s="154">
        <f t="shared" si="0"/>
        <v>796.23966828893947</v>
      </c>
      <c r="F19" s="28">
        <v>359448</v>
      </c>
      <c r="G19" s="28">
        <v>192393</v>
      </c>
      <c r="H19" s="154">
        <f t="shared" si="1"/>
        <v>535.24571008880287</v>
      </c>
      <c r="I19" s="267">
        <f t="shared" si="3"/>
        <v>-0.28945772406578973</v>
      </c>
      <c r="J19" s="267">
        <f t="shared" si="2"/>
        <v>5.7013508807493007E-2</v>
      </c>
      <c r="L19" s="28">
        <v>252158</v>
      </c>
      <c r="M19" s="28">
        <v>167976</v>
      </c>
      <c r="N19" s="154">
        <v>666.15</v>
      </c>
      <c r="O19" s="28">
        <v>272353</v>
      </c>
      <c r="P19" s="28">
        <v>164251</v>
      </c>
      <c r="Q19" s="154">
        <v>603.08000000000004</v>
      </c>
      <c r="R19" s="28">
        <v>1400256</v>
      </c>
      <c r="S19" s="28">
        <v>840675</v>
      </c>
      <c r="T19" s="154">
        <v>600.37</v>
      </c>
      <c r="U19" s="28">
        <v>359448</v>
      </c>
      <c r="V19" s="28">
        <v>192393</v>
      </c>
      <c r="W19" s="154">
        <v>535.25</v>
      </c>
      <c r="X19" s="28">
        <v>351948</v>
      </c>
      <c r="Y19" s="28">
        <v>220138</v>
      </c>
      <c r="Z19" s="154">
        <v>625.48</v>
      </c>
      <c r="AA19" s="28">
        <v>339958</v>
      </c>
      <c r="AB19" s="28">
        <v>246977</v>
      </c>
      <c r="AC19" s="154">
        <v>726.49</v>
      </c>
      <c r="AD19" s="28">
        <v>1418306</v>
      </c>
      <c r="AE19" s="28">
        <v>879347</v>
      </c>
      <c r="AF19" s="154">
        <v>620</v>
      </c>
      <c r="AG19" s="28">
        <v>362058</v>
      </c>
      <c r="AH19" s="28">
        <v>238744</v>
      </c>
      <c r="AI19" s="154">
        <v>659.41</v>
      </c>
      <c r="AJ19" s="28">
        <v>352752</v>
      </c>
      <c r="AK19" s="28">
        <v>197094</v>
      </c>
      <c r="AL19" s="154">
        <v>558.73</v>
      </c>
      <c r="AM19" s="28">
        <v>347115</v>
      </c>
      <c r="AN19" s="28">
        <v>194880</v>
      </c>
      <c r="AO19" s="154">
        <v>561.42999999999995</v>
      </c>
      <c r="AP19" s="28">
        <v>1362402</v>
      </c>
      <c r="AQ19" s="28">
        <v>721488</v>
      </c>
      <c r="AR19" s="154">
        <v>529.57056727749955</v>
      </c>
      <c r="AS19" s="28">
        <v>347469</v>
      </c>
      <c r="AT19" s="28">
        <v>186818</v>
      </c>
      <c r="AU19" s="154">
        <v>537.65</v>
      </c>
      <c r="AV19" s="28">
        <v>339650</v>
      </c>
      <c r="AW19" s="28">
        <v>177860</v>
      </c>
      <c r="AX19" s="154">
        <v>523.66</v>
      </c>
      <c r="AY19" s="28">
        <v>335474</v>
      </c>
      <c r="AZ19" s="28">
        <v>178663</v>
      </c>
      <c r="BA19" s="154">
        <v>532.57000000000005</v>
      </c>
      <c r="BB19" s="28">
        <v>1371992</v>
      </c>
      <c r="BC19" s="28">
        <v>724904</v>
      </c>
      <c r="BD19" s="154">
        <v>528.35876594032618</v>
      </c>
      <c r="BE19" s="28">
        <v>315588</v>
      </c>
      <c r="BF19" s="28">
        <v>195474</v>
      </c>
      <c r="BG19" s="154">
        <v>619.4</v>
      </c>
      <c r="BH19" s="28">
        <v>339954</v>
      </c>
      <c r="BI19" s="28">
        <v>165901</v>
      </c>
      <c r="BJ19" s="154">
        <v>488.01</v>
      </c>
      <c r="BK19" s="28">
        <v>339111</v>
      </c>
      <c r="BL19" s="28">
        <v>167496</v>
      </c>
      <c r="BM19" s="154">
        <v>493.93</v>
      </c>
      <c r="BN19" s="28">
        <v>1315479</v>
      </c>
      <c r="BO19" s="28">
        <v>646399</v>
      </c>
      <c r="BP19" s="154">
        <v>491.37918583268907</v>
      </c>
      <c r="BQ19" s="28">
        <v>323919</v>
      </c>
      <c r="BR19" s="28">
        <v>186888</v>
      </c>
      <c r="BS19" s="154">
        <v>576.96</v>
      </c>
    </row>
    <row r="20" spans="1:71" ht="18.600000000000001" customHeight="1" thickBot="1" x14ac:dyDescent="0.3">
      <c r="B20" s="144" t="s">
        <v>128</v>
      </c>
      <c r="C20" s="137">
        <v>11369136</v>
      </c>
      <c r="D20" s="137">
        <v>6902575</v>
      </c>
      <c r="E20" s="156">
        <f t="shared" si="0"/>
        <v>607.13276716893881</v>
      </c>
      <c r="F20" s="137">
        <v>11340593</v>
      </c>
      <c r="G20" s="137">
        <v>5966398</v>
      </c>
      <c r="H20" s="156">
        <f t="shared" si="1"/>
        <v>526.10987802842408</v>
      </c>
      <c r="I20" s="269">
        <f t="shared" si="3"/>
        <v>2.5168877853212202E-3</v>
      </c>
      <c r="J20" s="269">
        <f t="shared" si="2"/>
        <v>0.15690823843799895</v>
      </c>
      <c r="L20" s="137">
        <v>11528651</v>
      </c>
      <c r="M20" s="137">
        <v>6624273</v>
      </c>
      <c r="N20" s="156">
        <v>574.59</v>
      </c>
      <c r="O20" s="137">
        <v>10927790</v>
      </c>
      <c r="P20" s="137">
        <v>6176157</v>
      </c>
      <c r="Q20" s="156">
        <v>565.17999999999995</v>
      </c>
      <c r="R20" s="137">
        <v>44863966</v>
      </c>
      <c r="S20" s="137">
        <v>26365117</v>
      </c>
      <c r="T20" s="156">
        <v>587.66999999999996</v>
      </c>
      <c r="U20" s="137">
        <v>11340593</v>
      </c>
      <c r="V20" s="137">
        <v>5966398</v>
      </c>
      <c r="W20" s="156">
        <v>526.11</v>
      </c>
      <c r="X20" s="137">
        <v>11379096</v>
      </c>
      <c r="Y20" s="137">
        <v>6974535</v>
      </c>
      <c r="Z20" s="156">
        <v>612.92999999999995</v>
      </c>
      <c r="AA20" s="137">
        <v>10651704</v>
      </c>
      <c r="AB20" s="137">
        <v>7335625</v>
      </c>
      <c r="AC20" s="156">
        <v>688.68</v>
      </c>
      <c r="AD20" s="137">
        <v>43229477</v>
      </c>
      <c r="AE20" s="137">
        <v>26665234</v>
      </c>
      <c r="AF20" s="156">
        <v>616.83000000000004</v>
      </c>
      <c r="AG20" s="137">
        <v>10996043</v>
      </c>
      <c r="AH20" s="137">
        <v>6927442</v>
      </c>
      <c r="AI20" s="156">
        <v>629.99</v>
      </c>
      <c r="AJ20" s="137">
        <v>10731415</v>
      </c>
      <c r="AK20" s="137">
        <v>6257790</v>
      </c>
      <c r="AL20" s="156">
        <v>583.13</v>
      </c>
      <c r="AM20" s="137">
        <v>10516224</v>
      </c>
      <c r="AN20" s="137">
        <v>6269221</v>
      </c>
      <c r="AO20" s="156">
        <v>596.15</v>
      </c>
      <c r="AP20" s="137">
        <v>39368203</v>
      </c>
      <c r="AQ20" s="137">
        <v>23009135</v>
      </c>
      <c r="AR20" s="156">
        <v>584.45987488938727</v>
      </c>
      <c r="AS20" s="137">
        <v>9836098</v>
      </c>
      <c r="AT20" s="137">
        <v>5675464</v>
      </c>
      <c r="AU20" s="156">
        <v>577</v>
      </c>
      <c r="AV20" s="137">
        <v>9399942</v>
      </c>
      <c r="AW20" s="137">
        <v>5332353</v>
      </c>
      <c r="AX20" s="156">
        <v>567.28</v>
      </c>
      <c r="AY20" s="137">
        <v>10239640</v>
      </c>
      <c r="AZ20" s="137">
        <v>6008731</v>
      </c>
      <c r="BA20" s="156">
        <v>586.80999999999995</v>
      </c>
      <c r="BB20" s="137">
        <v>42176162</v>
      </c>
      <c r="BC20" s="137">
        <v>23917834</v>
      </c>
      <c r="BD20" s="156">
        <v>567.09365826127089</v>
      </c>
      <c r="BE20" s="137">
        <v>10745066</v>
      </c>
      <c r="BF20" s="137">
        <v>6150272</v>
      </c>
      <c r="BG20" s="156">
        <v>572.38</v>
      </c>
      <c r="BH20" s="137">
        <v>10690738</v>
      </c>
      <c r="BI20" s="137">
        <v>5567717</v>
      </c>
      <c r="BJ20" s="156">
        <v>520.79999999999995</v>
      </c>
      <c r="BK20" s="137">
        <v>10670559</v>
      </c>
      <c r="BL20" s="137">
        <v>5866830</v>
      </c>
      <c r="BM20" s="156">
        <v>549.80999999999995</v>
      </c>
      <c r="BN20" s="137">
        <v>43522046</v>
      </c>
      <c r="BO20" s="137">
        <v>21834555</v>
      </c>
      <c r="BP20" s="156">
        <v>501.68953454072448</v>
      </c>
      <c r="BQ20" s="137">
        <v>11014035</v>
      </c>
      <c r="BR20" s="137">
        <v>6067084</v>
      </c>
      <c r="BS20" s="156">
        <v>550.85</v>
      </c>
    </row>
    <row r="21" spans="1:71" ht="18.600000000000001" customHeight="1" thickTop="1" x14ac:dyDescent="0.25">
      <c r="B21" s="25" t="s">
        <v>129</v>
      </c>
      <c r="C21" s="28">
        <v>6783</v>
      </c>
      <c r="D21" s="30" t="s">
        <v>72</v>
      </c>
      <c r="E21" s="154" t="s">
        <v>72</v>
      </c>
      <c r="F21" s="28">
        <v>6761</v>
      </c>
      <c r="G21" s="28" t="s">
        <v>72</v>
      </c>
      <c r="H21" s="154" t="s">
        <v>72</v>
      </c>
      <c r="I21" s="267">
        <f t="shared" si="3"/>
        <v>3.2539565153084649E-3</v>
      </c>
      <c r="J21" s="267" t="s">
        <v>72</v>
      </c>
      <c r="L21" s="28">
        <v>7370</v>
      </c>
      <c r="M21" s="28" t="s">
        <v>72</v>
      </c>
      <c r="N21" s="154" t="s">
        <v>72</v>
      </c>
      <c r="O21" s="28">
        <v>7545</v>
      </c>
      <c r="P21" s="28" t="s">
        <v>72</v>
      </c>
      <c r="Q21" s="154" t="s">
        <v>72</v>
      </c>
      <c r="R21" s="28">
        <v>30942</v>
      </c>
      <c r="S21" s="28"/>
      <c r="T21" s="154" t="s">
        <v>72</v>
      </c>
      <c r="U21" s="28">
        <v>6761</v>
      </c>
      <c r="V21" s="28" t="s">
        <v>72</v>
      </c>
      <c r="W21" s="154" t="s">
        <v>72</v>
      </c>
      <c r="X21" s="28">
        <v>6857</v>
      </c>
      <c r="Y21" s="28" t="s">
        <v>72</v>
      </c>
      <c r="Z21" s="154" t="s">
        <v>72</v>
      </c>
      <c r="AA21" s="28">
        <v>9854</v>
      </c>
      <c r="AB21" s="28" t="s">
        <v>72</v>
      </c>
      <c r="AC21" s="154" t="s">
        <v>72</v>
      </c>
      <c r="AD21" s="28">
        <v>33074</v>
      </c>
      <c r="AE21" s="28" t="s">
        <v>72</v>
      </c>
      <c r="AF21" s="154" t="s">
        <v>72</v>
      </c>
      <c r="AG21" s="28">
        <v>7835</v>
      </c>
      <c r="AH21" s="28" t="s">
        <v>72</v>
      </c>
      <c r="AI21" s="154" t="s">
        <v>72</v>
      </c>
      <c r="AJ21" s="28">
        <v>8272</v>
      </c>
      <c r="AK21" s="28" t="s">
        <v>72</v>
      </c>
      <c r="AL21" s="154" t="s">
        <v>72</v>
      </c>
      <c r="AM21" s="28">
        <v>8560</v>
      </c>
      <c r="AN21" s="28" t="s">
        <v>72</v>
      </c>
      <c r="AO21" s="154" t="s">
        <v>72</v>
      </c>
      <c r="AP21" s="28">
        <v>34089</v>
      </c>
      <c r="AQ21" s="28">
        <v>0</v>
      </c>
      <c r="AR21" s="154" t="s">
        <v>72</v>
      </c>
      <c r="AS21" s="28">
        <v>7559</v>
      </c>
      <c r="AT21" s="28" t="s">
        <v>72</v>
      </c>
      <c r="AU21" s="154" t="s">
        <v>72</v>
      </c>
      <c r="AV21" s="28">
        <v>7970</v>
      </c>
      <c r="AW21" s="28" t="s">
        <v>72</v>
      </c>
      <c r="AX21" s="154" t="s">
        <v>72</v>
      </c>
      <c r="AY21" s="28">
        <v>9406</v>
      </c>
      <c r="AZ21" s="28" t="s">
        <v>72</v>
      </c>
      <c r="BA21" s="154" t="s">
        <v>72</v>
      </c>
      <c r="BB21" s="28">
        <v>37827</v>
      </c>
      <c r="BC21" s="28"/>
      <c r="BD21" s="154" t="s">
        <v>72</v>
      </c>
      <c r="BE21" s="28">
        <v>11012</v>
      </c>
      <c r="BF21" s="28" t="s">
        <v>72</v>
      </c>
      <c r="BG21" s="154" t="s">
        <v>72</v>
      </c>
      <c r="BH21" s="28">
        <v>7247</v>
      </c>
      <c r="BI21" s="28" t="s">
        <v>72</v>
      </c>
      <c r="BJ21" s="154" t="s">
        <v>72</v>
      </c>
      <c r="BK21" s="28">
        <v>9983</v>
      </c>
      <c r="BL21" s="28" t="s">
        <v>72</v>
      </c>
      <c r="BM21" s="154" t="s">
        <v>72</v>
      </c>
      <c r="BN21" s="28">
        <v>41244</v>
      </c>
      <c r="BO21" s="28" t="s">
        <v>72</v>
      </c>
      <c r="BP21" s="154" t="s">
        <v>72</v>
      </c>
      <c r="BQ21" s="28">
        <v>9602</v>
      </c>
      <c r="BR21" s="28" t="s">
        <v>72</v>
      </c>
      <c r="BS21" s="154" t="s">
        <v>72</v>
      </c>
    </row>
    <row r="22" spans="1:71" ht="25.5" x14ac:dyDescent="0.25">
      <c r="B22" s="26" t="s">
        <v>130</v>
      </c>
      <c r="C22" s="80" t="s">
        <v>72</v>
      </c>
      <c r="D22" s="81">
        <v>91649</v>
      </c>
      <c r="E22" s="157" t="s">
        <v>72</v>
      </c>
      <c r="F22" s="80" t="s">
        <v>72</v>
      </c>
      <c r="G22" s="81">
        <v>61143</v>
      </c>
      <c r="H22" s="157" t="s">
        <v>72</v>
      </c>
      <c r="I22" s="270" t="s">
        <v>72</v>
      </c>
      <c r="J22" s="270">
        <f t="shared" si="2"/>
        <v>0.49892874082069905</v>
      </c>
      <c r="L22" s="80" t="s">
        <v>72</v>
      </c>
      <c r="M22" s="81">
        <v>-47525</v>
      </c>
      <c r="N22" s="157" t="s">
        <v>72</v>
      </c>
      <c r="O22" s="80" t="s">
        <v>72</v>
      </c>
      <c r="P22" s="81">
        <v>13439</v>
      </c>
      <c r="Q22" s="157" t="s">
        <v>72</v>
      </c>
      <c r="R22" s="81"/>
      <c r="S22" s="81">
        <v>-188662</v>
      </c>
      <c r="T22" s="157" t="s">
        <v>72</v>
      </c>
      <c r="U22" s="80" t="s">
        <v>72</v>
      </c>
      <c r="V22" s="81">
        <v>61143</v>
      </c>
      <c r="W22" s="157" t="s">
        <v>72</v>
      </c>
      <c r="X22" s="80" t="s">
        <v>72</v>
      </c>
      <c r="Y22" s="81">
        <v>-26837</v>
      </c>
      <c r="Z22" s="157" t="s">
        <v>72</v>
      </c>
      <c r="AA22" s="80" t="s">
        <v>72</v>
      </c>
      <c r="AB22" s="81">
        <v>77884</v>
      </c>
      <c r="AC22" s="157" t="s">
        <v>72</v>
      </c>
      <c r="AD22" s="81" t="s">
        <v>72</v>
      </c>
      <c r="AE22" s="81">
        <v>-14491</v>
      </c>
      <c r="AF22" s="157" t="s">
        <v>72</v>
      </c>
      <c r="AG22" s="80" t="s">
        <v>72</v>
      </c>
      <c r="AH22" s="81">
        <v>-14988</v>
      </c>
      <c r="AI22" s="157" t="s">
        <v>72</v>
      </c>
      <c r="AJ22" s="80" t="s">
        <v>72</v>
      </c>
      <c r="AK22" s="81">
        <v>-55728</v>
      </c>
      <c r="AL22" s="157" t="s">
        <v>72</v>
      </c>
      <c r="AM22" s="80" t="s">
        <v>72</v>
      </c>
      <c r="AN22" s="81">
        <v>5794</v>
      </c>
      <c r="AO22" s="157" t="s">
        <v>72</v>
      </c>
      <c r="AP22" s="81" t="s">
        <v>72</v>
      </c>
      <c r="AQ22" s="81">
        <v>8867</v>
      </c>
      <c r="AR22" s="157" t="s">
        <v>72</v>
      </c>
      <c r="AS22" s="80" t="s">
        <v>72</v>
      </c>
      <c r="AT22" s="81">
        <v>109738</v>
      </c>
      <c r="AU22" s="157" t="s">
        <v>72</v>
      </c>
      <c r="AV22" s="81" t="s">
        <v>72</v>
      </c>
      <c r="AW22" s="81">
        <v>-104793</v>
      </c>
      <c r="AX22" s="157" t="s">
        <v>72</v>
      </c>
      <c r="AY22" s="81" t="s">
        <v>72</v>
      </c>
      <c r="AZ22" s="81">
        <v>-152833</v>
      </c>
      <c r="BA22" s="157" t="s">
        <v>72</v>
      </c>
      <c r="BB22" s="81" t="s">
        <v>72</v>
      </c>
      <c r="BC22" s="81">
        <v>133930</v>
      </c>
      <c r="BD22" s="157" t="s">
        <v>72</v>
      </c>
      <c r="BE22" s="81" t="s">
        <v>72</v>
      </c>
      <c r="BF22" s="81">
        <v>-2403</v>
      </c>
      <c r="BG22" s="157" t="s">
        <v>72</v>
      </c>
      <c r="BH22" s="81" t="s">
        <v>72</v>
      </c>
      <c r="BI22" s="81">
        <v>80721</v>
      </c>
      <c r="BJ22" s="157" t="s">
        <v>72</v>
      </c>
      <c r="BK22" s="81" t="s">
        <v>72</v>
      </c>
      <c r="BL22" s="81">
        <v>-25814</v>
      </c>
      <c r="BM22" s="157" t="s">
        <v>72</v>
      </c>
      <c r="BN22" s="81" t="s">
        <v>72</v>
      </c>
      <c r="BO22" s="81">
        <v>47602</v>
      </c>
      <c r="BP22" s="157" t="s">
        <v>72</v>
      </c>
      <c r="BQ22" s="81" t="s">
        <v>72</v>
      </c>
      <c r="BR22" s="81">
        <v>38312</v>
      </c>
      <c r="BS22" s="157" t="s">
        <v>72</v>
      </c>
    </row>
    <row r="23" spans="1:71" ht="18.600000000000001" customHeight="1" x14ac:dyDescent="0.25">
      <c r="B23" s="27" t="s">
        <v>131</v>
      </c>
      <c r="C23" s="30">
        <v>11375919</v>
      </c>
      <c r="D23" s="30">
        <v>6994224</v>
      </c>
      <c r="E23" s="134">
        <f>E20</f>
        <v>607.13276716893881</v>
      </c>
      <c r="F23" s="30">
        <v>11347354</v>
      </c>
      <c r="G23" s="30">
        <v>6027541</v>
      </c>
      <c r="H23" s="134">
        <f>H20</f>
        <v>526.10987802842408</v>
      </c>
      <c r="I23" s="271">
        <f t="shared" si="3"/>
        <v>2.5173269468812265E-3</v>
      </c>
      <c r="J23" s="271">
        <f t="shared" si="2"/>
        <v>0.16037767308426432</v>
      </c>
      <c r="L23" s="30">
        <v>11536021</v>
      </c>
      <c r="M23" s="30">
        <v>6576748</v>
      </c>
      <c r="N23" s="134">
        <v>574.59</v>
      </c>
      <c r="O23" s="30">
        <v>10935335</v>
      </c>
      <c r="P23" s="30">
        <v>6189596</v>
      </c>
      <c r="Q23" s="134">
        <v>565.17999999999995</v>
      </c>
      <c r="R23" s="30">
        <v>44894908</v>
      </c>
      <c r="S23" s="30">
        <v>26176455</v>
      </c>
      <c r="T23" s="134">
        <v>587.66999999999996</v>
      </c>
      <c r="U23" s="30">
        <v>11347354</v>
      </c>
      <c r="V23" s="30">
        <v>6027541</v>
      </c>
      <c r="W23" s="134">
        <v>526.11</v>
      </c>
      <c r="X23" s="30">
        <v>11385953</v>
      </c>
      <c r="Y23" s="30">
        <v>6947698</v>
      </c>
      <c r="Z23" s="134">
        <v>612.92999999999995</v>
      </c>
      <c r="AA23" s="30">
        <v>10661558</v>
      </c>
      <c r="AB23" s="30">
        <v>7413509</v>
      </c>
      <c r="AC23" s="134">
        <f>AC20</f>
        <v>688.68</v>
      </c>
      <c r="AD23" s="30">
        <v>43262551</v>
      </c>
      <c r="AE23" s="30">
        <v>26650743</v>
      </c>
      <c r="AF23" s="134">
        <v>616.83000000000004</v>
      </c>
      <c r="AG23" s="30">
        <v>11003878</v>
      </c>
      <c r="AH23" s="30">
        <v>6912454</v>
      </c>
      <c r="AI23" s="134">
        <v>629.99</v>
      </c>
      <c r="AJ23" s="30">
        <v>10739687</v>
      </c>
      <c r="AK23" s="30">
        <v>6202062</v>
      </c>
      <c r="AL23" s="134">
        <v>583.13</v>
      </c>
      <c r="AM23" s="30">
        <v>10524784</v>
      </c>
      <c r="AN23" s="30">
        <v>6275015</v>
      </c>
      <c r="AO23" s="134">
        <v>596.21</v>
      </c>
      <c r="AP23" s="30">
        <v>39402292</v>
      </c>
      <c r="AQ23" s="30">
        <v>23018002</v>
      </c>
      <c r="AR23" s="134">
        <v>584.45987488938727</v>
      </c>
      <c r="AS23" s="30">
        <v>9843657</v>
      </c>
      <c r="AT23" s="30">
        <v>5785202</v>
      </c>
      <c r="AU23" s="134">
        <v>587.71</v>
      </c>
      <c r="AV23" s="30">
        <v>9407912</v>
      </c>
      <c r="AW23" s="30">
        <v>5227560</v>
      </c>
      <c r="AX23" s="134">
        <v>555.66</v>
      </c>
      <c r="AY23" s="30">
        <v>10249046</v>
      </c>
      <c r="AZ23" s="30">
        <v>5855898</v>
      </c>
      <c r="BA23" s="134">
        <v>571.36</v>
      </c>
      <c r="BB23" s="30">
        <v>42213989</v>
      </c>
      <c r="BC23" s="30">
        <v>24051764</v>
      </c>
      <c r="BD23" s="134">
        <v>567.09365826127089</v>
      </c>
      <c r="BE23" s="30">
        <v>10756078</v>
      </c>
      <c r="BF23" s="30">
        <v>6147869</v>
      </c>
      <c r="BG23" s="134">
        <v>571.57000000000005</v>
      </c>
      <c r="BH23" s="30">
        <v>10697985</v>
      </c>
      <c r="BI23" s="30">
        <v>5648438</v>
      </c>
      <c r="BJ23" s="134">
        <v>527.99</v>
      </c>
      <c r="BK23" s="30">
        <v>10680542</v>
      </c>
      <c r="BL23" s="30">
        <v>5841016</v>
      </c>
      <c r="BM23" s="134">
        <v>546.88</v>
      </c>
      <c r="BN23" s="30">
        <v>43563290</v>
      </c>
      <c r="BO23" s="30">
        <v>21882157</v>
      </c>
      <c r="BP23" s="134">
        <v>501.68953454072448</v>
      </c>
      <c r="BQ23" s="30">
        <v>11023637</v>
      </c>
      <c r="BR23" s="30">
        <v>6105396</v>
      </c>
      <c r="BS23" s="134">
        <v>553.85</v>
      </c>
    </row>
    <row r="24" spans="1:71" ht="25.5" customHeight="1" x14ac:dyDescent="0.25">
      <c r="B24" s="26" t="s">
        <v>132</v>
      </c>
      <c r="C24" s="29">
        <v>4410689</v>
      </c>
      <c r="D24" s="29">
        <v>1042287</v>
      </c>
      <c r="E24" s="155">
        <f>D24*1000/C24</f>
        <v>236.30933851831313</v>
      </c>
      <c r="F24" s="29">
        <v>4597695</v>
      </c>
      <c r="G24" s="29">
        <v>1037053</v>
      </c>
      <c r="H24" s="155">
        <f>G24*1000/F24</f>
        <v>225.55932918560279</v>
      </c>
      <c r="I24" s="268">
        <f t="shared" si="3"/>
        <v>-4.0673859401286983E-2</v>
      </c>
      <c r="J24" s="268">
        <f t="shared" si="2"/>
        <v>5.0469937409178822E-3</v>
      </c>
      <c r="L24" s="29">
        <v>4136944</v>
      </c>
      <c r="M24" s="29">
        <v>969884</v>
      </c>
      <c r="N24" s="155">
        <v>234.44</v>
      </c>
      <c r="O24" s="29">
        <v>4038776</v>
      </c>
      <c r="P24" s="29">
        <v>964188</v>
      </c>
      <c r="Q24" s="155">
        <v>238.73</v>
      </c>
      <c r="R24" s="29">
        <v>16776567</v>
      </c>
      <c r="S24" s="29">
        <v>3893503</v>
      </c>
      <c r="T24" s="155">
        <v>232.08</v>
      </c>
      <c r="U24" s="29">
        <v>4597695</v>
      </c>
      <c r="V24" s="29">
        <v>1037053</v>
      </c>
      <c r="W24" s="155">
        <v>230.11</v>
      </c>
      <c r="X24" s="29">
        <v>3847121</v>
      </c>
      <c r="Y24" s="29">
        <v>884910</v>
      </c>
      <c r="Z24" s="155">
        <v>230.02</v>
      </c>
      <c r="AA24" s="29">
        <v>3700905</v>
      </c>
      <c r="AB24" s="29">
        <v>866323</v>
      </c>
      <c r="AC24" s="155">
        <v>234.53</v>
      </c>
      <c r="AD24" s="29">
        <v>12952726</v>
      </c>
      <c r="AE24" s="29">
        <v>3023921</v>
      </c>
      <c r="AF24" s="155">
        <v>233.46</v>
      </c>
      <c r="AG24" s="29">
        <v>3026922</v>
      </c>
      <c r="AH24" s="29">
        <v>757429</v>
      </c>
      <c r="AI24" s="155">
        <v>250.23</v>
      </c>
      <c r="AJ24" s="29">
        <v>2612137</v>
      </c>
      <c r="AK24" s="29">
        <v>653719</v>
      </c>
      <c r="AL24" s="155">
        <v>250.26</v>
      </c>
      <c r="AM24" s="29">
        <v>2716110</v>
      </c>
      <c r="AN24" s="29">
        <v>750541</v>
      </c>
      <c r="AO24" s="155">
        <v>276.33</v>
      </c>
      <c r="AP24" s="29">
        <v>13906848</v>
      </c>
      <c r="AQ24" s="29">
        <v>3363012</v>
      </c>
      <c r="AR24" s="155">
        <v>241.82417180370419</v>
      </c>
      <c r="AS24" s="29">
        <v>3150749</v>
      </c>
      <c r="AT24" s="29">
        <v>818168</v>
      </c>
      <c r="AU24" s="155">
        <v>259.67</v>
      </c>
      <c r="AV24" s="29">
        <v>3401541</v>
      </c>
      <c r="AW24" s="29">
        <v>726004</v>
      </c>
      <c r="AX24" s="155">
        <v>213.43</v>
      </c>
      <c r="AY24" s="29">
        <v>3224555</v>
      </c>
      <c r="AZ24" s="29">
        <v>862360</v>
      </c>
      <c r="BA24" s="155">
        <v>267.44</v>
      </c>
      <c r="BB24" s="29">
        <v>11919773</v>
      </c>
      <c r="BC24" s="29">
        <v>2942687</v>
      </c>
      <c r="BD24" s="155">
        <v>246.87441614869678</v>
      </c>
      <c r="BE24" s="29">
        <v>3099633</v>
      </c>
      <c r="BF24" s="29">
        <v>755593</v>
      </c>
      <c r="BG24" s="155">
        <v>243.77</v>
      </c>
      <c r="BH24" s="29">
        <v>2422273</v>
      </c>
      <c r="BI24" s="29">
        <v>641532</v>
      </c>
      <c r="BJ24" s="155">
        <v>264.85000000000002</v>
      </c>
      <c r="BK24" s="29">
        <v>3077493</v>
      </c>
      <c r="BL24" s="29">
        <v>817138</v>
      </c>
      <c r="BM24" s="155">
        <v>265.52</v>
      </c>
      <c r="BN24" s="29">
        <v>11991355</v>
      </c>
      <c r="BO24" s="29">
        <v>3001538</v>
      </c>
      <c r="BP24" s="155">
        <v>250.30849307688749</v>
      </c>
      <c r="BQ24" s="29">
        <v>3160972</v>
      </c>
      <c r="BR24" s="29">
        <v>783975</v>
      </c>
      <c r="BS24" s="155">
        <v>248.02</v>
      </c>
    </row>
    <row r="25" spans="1:71" ht="25.5" customHeight="1" x14ac:dyDescent="0.25">
      <c r="B25" s="25" t="s">
        <v>133</v>
      </c>
      <c r="C25" s="28" t="s">
        <v>72</v>
      </c>
      <c r="D25" s="28">
        <v>93509</v>
      </c>
      <c r="E25" s="154" t="s">
        <v>72</v>
      </c>
      <c r="F25" s="28" t="s">
        <v>72</v>
      </c>
      <c r="G25" s="28">
        <v>41188</v>
      </c>
      <c r="H25" s="154" t="s">
        <v>72</v>
      </c>
      <c r="I25" s="267" t="s">
        <v>72</v>
      </c>
      <c r="J25" s="267">
        <f t="shared" si="2"/>
        <v>1.2702971739341558</v>
      </c>
      <c r="L25" s="28" t="s">
        <v>72</v>
      </c>
      <c r="M25" s="28">
        <v>-17993</v>
      </c>
      <c r="N25" s="154" t="s">
        <v>72</v>
      </c>
      <c r="O25" s="28" t="s">
        <v>72</v>
      </c>
      <c r="P25" s="28">
        <v>-58440</v>
      </c>
      <c r="Q25" s="154" t="s">
        <v>72</v>
      </c>
      <c r="R25" s="28"/>
      <c r="S25" s="28">
        <v>88430</v>
      </c>
      <c r="T25" s="154" t="s">
        <v>72</v>
      </c>
      <c r="U25" s="28" t="s">
        <v>72</v>
      </c>
      <c r="V25" s="28">
        <v>41188</v>
      </c>
      <c r="W25" s="154" t="s">
        <v>72</v>
      </c>
      <c r="X25" s="30" t="s">
        <v>72</v>
      </c>
      <c r="Y25" s="28">
        <v>11944</v>
      </c>
      <c r="Z25" s="154" t="s">
        <v>72</v>
      </c>
      <c r="AA25" s="30" t="s">
        <v>72</v>
      </c>
      <c r="AB25" s="28">
        <v>24224</v>
      </c>
      <c r="AC25" s="154" t="s">
        <v>72</v>
      </c>
      <c r="AD25" s="28" t="s">
        <v>72</v>
      </c>
      <c r="AE25" s="28">
        <v>-55410</v>
      </c>
      <c r="AF25" s="154" t="s">
        <v>72</v>
      </c>
      <c r="AG25" s="30" t="s">
        <v>72</v>
      </c>
      <c r="AH25" s="28">
        <v>70329</v>
      </c>
      <c r="AI25" s="154" t="s">
        <v>72</v>
      </c>
      <c r="AJ25" s="30" t="s">
        <v>72</v>
      </c>
      <c r="AK25" s="28">
        <v>-18048</v>
      </c>
      <c r="AL25" s="154" t="s">
        <v>72</v>
      </c>
      <c r="AM25" s="30" t="s">
        <v>72</v>
      </c>
      <c r="AN25" s="28">
        <v>-73719</v>
      </c>
      <c r="AO25" s="154" t="s">
        <v>72</v>
      </c>
      <c r="AP25" s="28" t="s">
        <v>72</v>
      </c>
      <c r="AQ25" s="28">
        <v>51067</v>
      </c>
      <c r="AR25" s="154"/>
      <c r="AS25" s="30" t="s">
        <v>72</v>
      </c>
      <c r="AT25" s="28">
        <v>89541</v>
      </c>
      <c r="AU25" s="154" t="s">
        <v>72</v>
      </c>
      <c r="AV25" s="28" t="s">
        <v>72</v>
      </c>
      <c r="AW25" s="28">
        <v>-33550</v>
      </c>
      <c r="AX25" s="154" t="s">
        <v>72</v>
      </c>
      <c r="AY25" s="28" t="s">
        <v>72</v>
      </c>
      <c r="AZ25" s="28">
        <v>49180</v>
      </c>
      <c r="BA25" s="154" t="s">
        <v>72</v>
      </c>
      <c r="BB25" s="28" t="s">
        <v>72</v>
      </c>
      <c r="BC25" s="28">
        <v>-66892</v>
      </c>
      <c r="BD25" s="154"/>
      <c r="BE25" s="28" t="s">
        <v>72</v>
      </c>
      <c r="BF25" s="28">
        <v>-28383</v>
      </c>
      <c r="BG25" s="154" t="s">
        <v>72</v>
      </c>
      <c r="BH25" s="28" t="s">
        <v>72</v>
      </c>
      <c r="BI25" s="28">
        <v>37767</v>
      </c>
      <c r="BJ25" s="154" t="s">
        <v>72</v>
      </c>
      <c r="BK25" s="28" t="s">
        <v>72</v>
      </c>
      <c r="BL25" s="28">
        <v>-56737</v>
      </c>
      <c r="BM25" s="154" t="s">
        <v>72</v>
      </c>
      <c r="BN25" s="28" t="s">
        <v>72</v>
      </c>
      <c r="BO25" s="28">
        <v>-11700</v>
      </c>
      <c r="BP25" s="154" t="s">
        <v>72</v>
      </c>
      <c r="BQ25" s="28" t="s">
        <v>72</v>
      </c>
      <c r="BR25" s="28">
        <v>38267</v>
      </c>
      <c r="BS25" s="154" t="s">
        <v>72</v>
      </c>
    </row>
    <row r="26" spans="1:71" ht="18.600000000000001" customHeight="1" thickBot="1" x14ac:dyDescent="0.3">
      <c r="B26" s="144" t="s">
        <v>135</v>
      </c>
      <c r="C26" s="137">
        <v>15786608</v>
      </c>
      <c r="D26" s="137">
        <v>8130020</v>
      </c>
      <c r="E26" s="156">
        <f>(D26-D25-D22)*1000/(C26-C21)</f>
        <v>503.48226295285275</v>
      </c>
      <c r="F26" s="137">
        <v>15945049</v>
      </c>
      <c r="G26" s="137">
        <v>7105782</v>
      </c>
      <c r="H26" s="156">
        <f>(G26-G25-G22)*1000/(F26-F21)</f>
        <v>439.4104937744882</v>
      </c>
      <c r="I26" s="269">
        <f t="shared" si="3"/>
        <v>-9.9366894388346338E-3</v>
      </c>
      <c r="J26" s="269">
        <f t="shared" si="2"/>
        <v>0.14414148928295289</v>
      </c>
      <c r="L26" s="137">
        <v>15672965</v>
      </c>
      <c r="M26" s="137">
        <v>7528639</v>
      </c>
      <c r="N26" s="156">
        <v>484.77</v>
      </c>
      <c r="O26" s="137">
        <v>14974111</v>
      </c>
      <c r="P26" s="137">
        <v>7095344</v>
      </c>
      <c r="Q26" s="156">
        <v>477.09</v>
      </c>
      <c r="R26" s="137">
        <v>61671475</v>
      </c>
      <c r="S26" s="137">
        <v>30158388</v>
      </c>
      <c r="T26" s="156">
        <v>490.89</v>
      </c>
      <c r="U26" s="137">
        <v>15945049</v>
      </c>
      <c r="V26" s="137">
        <v>7105782</v>
      </c>
      <c r="W26" s="156">
        <v>441.93</v>
      </c>
      <c r="X26" s="137">
        <v>15233074</v>
      </c>
      <c r="Y26" s="137">
        <v>7844552</v>
      </c>
      <c r="Z26" s="156">
        <v>516.17999999999995</v>
      </c>
      <c r="AA26" s="137">
        <v>14362463</v>
      </c>
      <c r="AB26" s="137">
        <v>8304056</v>
      </c>
      <c r="AC26" s="156">
        <v>571.46</v>
      </c>
      <c r="AD26" s="137">
        <v>56215277</v>
      </c>
      <c r="AE26" s="137">
        <v>29619254</v>
      </c>
      <c r="AF26" s="156">
        <v>528.44000000000005</v>
      </c>
      <c r="AG26" s="137">
        <v>14030800</v>
      </c>
      <c r="AH26" s="137">
        <v>7740212</v>
      </c>
      <c r="AI26" s="156">
        <v>548.02</v>
      </c>
      <c r="AJ26" s="137">
        <v>13351824</v>
      </c>
      <c r="AK26" s="137">
        <v>6837733</v>
      </c>
      <c r="AL26" s="156">
        <v>517.97</v>
      </c>
      <c r="AM26" s="137">
        <v>13240894</v>
      </c>
      <c r="AN26" s="137">
        <v>6951837</v>
      </c>
      <c r="AO26" s="156">
        <v>525.03</v>
      </c>
      <c r="AP26" s="137">
        <v>53309140</v>
      </c>
      <c r="AQ26" s="137">
        <v>26432081</v>
      </c>
      <c r="AR26" s="156">
        <v>495.01870960198613</v>
      </c>
      <c r="AS26" s="137">
        <v>12994406</v>
      </c>
      <c r="AT26" s="137">
        <v>6692911</v>
      </c>
      <c r="AU26" s="156">
        <v>499.73</v>
      </c>
      <c r="AV26" s="137">
        <v>12809453</v>
      </c>
      <c r="AW26" s="137">
        <v>5920014</v>
      </c>
      <c r="AX26" s="156">
        <v>472.96</v>
      </c>
      <c r="AY26" s="137">
        <v>13473601</v>
      </c>
      <c r="AZ26" s="137">
        <v>6767438</v>
      </c>
      <c r="BA26" s="156">
        <v>502.27</v>
      </c>
      <c r="BB26" s="137">
        <v>54133762</v>
      </c>
      <c r="BC26" s="137">
        <v>26927559</v>
      </c>
      <c r="BD26" s="156">
        <v>496.53492448184875</v>
      </c>
      <c r="BE26" s="137">
        <v>13855711</v>
      </c>
      <c r="BF26" s="137">
        <v>6875079</v>
      </c>
      <c r="BG26" s="156">
        <v>498.41</v>
      </c>
      <c r="BH26" s="137">
        <v>13120258</v>
      </c>
      <c r="BI26" s="137">
        <v>6327737</v>
      </c>
      <c r="BJ26" s="156">
        <v>473.26</v>
      </c>
      <c r="BK26" s="137">
        <v>13758035</v>
      </c>
      <c r="BL26" s="137">
        <v>6601417</v>
      </c>
      <c r="BM26" s="156">
        <v>479.82</v>
      </c>
      <c r="BN26" s="137">
        <v>55554645</v>
      </c>
      <c r="BO26" s="137">
        <v>24871995</v>
      </c>
      <c r="BP26" s="156">
        <v>447.38914483009245</v>
      </c>
      <c r="BQ26" s="137">
        <v>14184609</v>
      </c>
      <c r="BR26" s="137">
        <v>6927638</v>
      </c>
      <c r="BS26" s="156">
        <v>488.39</v>
      </c>
    </row>
    <row r="27" spans="1:71" ht="15.75" thickTop="1" x14ac:dyDescent="0.25">
      <c r="C27" s="153"/>
      <c r="D27" s="153"/>
      <c r="E27" s="153"/>
      <c r="G27" s="153"/>
      <c r="H27" s="153"/>
    </row>
    <row r="28" spans="1:71" x14ac:dyDescent="0.25">
      <c r="A28" s="24"/>
      <c r="B28" s="397" t="s">
        <v>586</v>
      </c>
      <c r="C28" s="397"/>
      <c r="D28" s="397"/>
      <c r="E28" s="397"/>
      <c r="G28" s="153"/>
      <c r="H28" s="153"/>
    </row>
    <row r="29" spans="1:71" hidden="1" x14ac:dyDescent="0.25">
      <c r="A29" s="371"/>
      <c r="B29" s="372"/>
      <c r="C29" s="153">
        <f t="shared" ref="C29:D29" si="4">SUM(C13:C19)-C20</f>
        <v>0</v>
      </c>
      <c r="D29" s="153">
        <f t="shared" si="4"/>
        <v>0</v>
      </c>
      <c r="E29" s="372"/>
      <c r="F29" s="153">
        <f>SUM(F13:F19)-F20</f>
        <v>0</v>
      </c>
      <c r="G29" s="153">
        <f>SUM(G13:G19)-G20</f>
        <v>0</v>
      </c>
      <c r="H29" s="153"/>
      <c r="L29" s="153">
        <f t="shared" ref="L29:M29" si="5">SUM(L13:L19)-L20</f>
        <v>0</v>
      </c>
      <c r="M29" s="153">
        <f t="shared" si="5"/>
        <v>0</v>
      </c>
      <c r="N29" s="372"/>
      <c r="O29" s="153">
        <f>SUM(O13:O19)-O20</f>
        <v>0</v>
      </c>
      <c r="P29" s="153">
        <f>SUM(P13:P19)-P20</f>
        <v>0</v>
      </c>
      <c r="R29" s="153">
        <f>SUM(R13:R19)-R20</f>
        <v>0</v>
      </c>
      <c r="S29" s="153">
        <f>SUM(S13:S19)-S20</f>
        <v>0</v>
      </c>
      <c r="U29" s="153">
        <f>SUM(U13:U19)-U20</f>
        <v>0</v>
      </c>
      <c r="V29" s="153">
        <f>SUM(V13:V19)-V20</f>
        <v>0</v>
      </c>
      <c r="X29" s="153">
        <f>SUM(X13:X19)-X20</f>
        <v>0</v>
      </c>
      <c r="Y29" s="153">
        <f>SUM(Y13:Y19)-Y20</f>
        <v>0</v>
      </c>
      <c r="AA29" s="153">
        <f>SUM(AA13:AA19)-AA20</f>
        <v>0</v>
      </c>
      <c r="AB29" s="153">
        <f>SUM(AB13:AB19)-AB20</f>
        <v>0</v>
      </c>
      <c r="AD29" s="153">
        <f>SUM(AD13:AD19)-AD20</f>
        <v>0</v>
      </c>
      <c r="AE29" s="153">
        <f>SUM(AE13:AE19)-AE20</f>
        <v>0</v>
      </c>
      <c r="AG29" s="153">
        <f>SUM(AG13:AG19)-AG20</f>
        <v>0</v>
      </c>
      <c r="AH29" s="153">
        <f>SUM(AH13:AH19)-AH20</f>
        <v>0</v>
      </c>
      <c r="AJ29" s="153">
        <f>SUM(AJ13:AJ19)-AJ20</f>
        <v>0</v>
      </c>
      <c r="AK29" s="153">
        <f>SUM(AK13:AK19)-AK20</f>
        <v>0</v>
      </c>
      <c r="AM29" s="153">
        <f>SUM(AM13:AM19)-AM20</f>
        <v>0</v>
      </c>
      <c r="AN29" s="153">
        <f>SUM(AN13:AN19)-AN20</f>
        <v>0</v>
      </c>
      <c r="AP29" s="153">
        <f>SUM(AP13:AP19)-AP20</f>
        <v>0</v>
      </c>
      <c r="AQ29" s="153">
        <f>SUM(AQ13:AQ19)-AQ20</f>
        <v>0</v>
      </c>
      <c r="AS29" s="153">
        <f>SUM(AS13:AS19)-AS20</f>
        <v>0</v>
      </c>
      <c r="AT29" s="153">
        <f>SUM(AT13:AT19)-AT20</f>
        <v>0</v>
      </c>
      <c r="AV29" s="153">
        <f>SUM(AV13:AV19)-AV20</f>
        <v>0</v>
      </c>
      <c r="AW29" s="153">
        <f>SUM(AW13:AW19)-AW20</f>
        <v>0</v>
      </c>
      <c r="AY29" s="153">
        <f>SUM(AY13:AY19)-AY20</f>
        <v>0</v>
      </c>
      <c r="AZ29" s="153">
        <f>SUM(AZ13:AZ19)-AZ20</f>
        <v>0</v>
      </c>
      <c r="BB29" s="153">
        <f>SUM(BB13:BB19)-BB20</f>
        <v>0</v>
      </c>
      <c r="BC29" s="153">
        <f>SUM(BC13:BC19)-BC20</f>
        <v>0</v>
      </c>
      <c r="BE29" s="153">
        <f>SUM(BE13:BE19)-BE20</f>
        <v>0</v>
      </c>
      <c r="BF29" s="153">
        <f>SUM(BF13:BF19)-BF20</f>
        <v>0</v>
      </c>
      <c r="BH29" s="153">
        <f>SUM(BH13:BH19)-BH20</f>
        <v>0</v>
      </c>
      <c r="BI29" s="153">
        <f>SUM(BI13:BI19)-BI20</f>
        <v>0</v>
      </c>
      <c r="BK29" s="153">
        <f>SUM(BK13:BK19)-BK20</f>
        <v>0</v>
      </c>
      <c r="BL29" s="153">
        <f>SUM(BL13:BL19)-BL20</f>
        <v>0</v>
      </c>
      <c r="BN29" s="153">
        <f>SUM(BN13:BN19)-BN20</f>
        <v>0</v>
      </c>
      <c r="BO29" s="153">
        <f>SUM(BO13:BO19)-BO20</f>
        <v>0</v>
      </c>
      <c r="BQ29" s="153">
        <f>SUM(BQ13:BQ19)-BQ20</f>
        <v>0</v>
      </c>
      <c r="BR29" s="153">
        <f>SUM(BR13:BR19)-BR20</f>
        <v>0</v>
      </c>
    </row>
    <row r="30" spans="1:71" ht="15" hidden="1" customHeight="1" x14ac:dyDescent="0.25">
      <c r="A30" s="371"/>
      <c r="B30" s="372"/>
      <c r="C30" s="153">
        <f t="shared" ref="C30:D30" si="6">SUM(C20:C22)-C23</f>
        <v>0</v>
      </c>
      <c r="D30" s="153">
        <f t="shared" si="6"/>
        <v>0</v>
      </c>
      <c r="E30" s="372"/>
      <c r="F30" s="153">
        <f>SUM(F20:F22)-F23</f>
        <v>0</v>
      </c>
      <c r="G30" s="153">
        <f>SUM(G20:G22)-G23</f>
        <v>0</v>
      </c>
      <c r="H30" s="372"/>
      <c r="L30" s="153">
        <f t="shared" ref="L30:M30" si="7">SUM(L20:L22)-L23</f>
        <v>0</v>
      </c>
      <c r="M30" s="153">
        <f t="shared" si="7"/>
        <v>0</v>
      </c>
      <c r="N30" s="372"/>
      <c r="O30" s="153">
        <f>SUM(O20:O22)-O23</f>
        <v>0</v>
      </c>
      <c r="P30" s="153">
        <f>SUM(P20:P22)-P23</f>
        <v>0</v>
      </c>
      <c r="R30" s="153">
        <f>SUM(R20:R22)-R23</f>
        <v>0</v>
      </c>
      <c r="S30" s="153">
        <f>SUM(S20:S22)-S23</f>
        <v>0</v>
      </c>
      <c r="U30" s="153">
        <f>SUM(U20:U22)-U23</f>
        <v>0</v>
      </c>
      <c r="V30" s="153">
        <f>SUM(V20:V22)-V23</f>
        <v>0</v>
      </c>
      <c r="X30" s="153">
        <f>SUM(X20:X22)-X23</f>
        <v>0</v>
      </c>
      <c r="Y30" s="153">
        <f>SUM(Y20:Y22)-Y23</f>
        <v>0</v>
      </c>
      <c r="AA30" s="153">
        <f>SUM(AA20:AA22)-AA23</f>
        <v>0</v>
      </c>
      <c r="AB30" s="153">
        <f>SUM(AB20:AB22)-AB23</f>
        <v>0</v>
      </c>
      <c r="AD30" s="153">
        <f>SUM(AD20:AD22)-AD23</f>
        <v>0</v>
      </c>
      <c r="AE30" s="153">
        <f>SUM(AE20:AE22)-AE23</f>
        <v>0</v>
      </c>
      <c r="AG30" s="153">
        <f>SUM(AG20:AG22)-AG23</f>
        <v>0</v>
      </c>
      <c r="AH30" s="153">
        <f>SUM(AH20:AH22)-AH23</f>
        <v>0</v>
      </c>
      <c r="AJ30" s="153">
        <f>SUM(AJ20:AJ22)-AJ23</f>
        <v>0</v>
      </c>
      <c r="AK30" s="153">
        <f>SUM(AK20:AK22)-AK23</f>
        <v>0</v>
      </c>
      <c r="AM30" s="153">
        <f>SUM(AM20:AM22)-AM23</f>
        <v>0</v>
      </c>
      <c r="AN30" s="153">
        <f>SUM(AN20:AN22)-AN23</f>
        <v>0</v>
      </c>
      <c r="AP30" s="153">
        <f>SUM(AP20:AP22)-AP23</f>
        <v>0</v>
      </c>
      <c r="AQ30" s="153">
        <f>SUM(AQ20:AQ22)-AQ23</f>
        <v>0</v>
      </c>
      <c r="AS30" s="153">
        <f>SUM(AS20:AS22)-AS23</f>
        <v>0</v>
      </c>
      <c r="AT30" s="153">
        <f>SUM(AT20:AT22)-AT23</f>
        <v>0</v>
      </c>
      <c r="AV30" s="153">
        <f>SUM(AV20:AV22)-AV23</f>
        <v>0</v>
      </c>
      <c r="AW30" s="153">
        <f>SUM(AW20:AW22)-AW23</f>
        <v>0</v>
      </c>
      <c r="AY30" s="153">
        <f>SUM(AY20:AY22)-AY23</f>
        <v>0</v>
      </c>
      <c r="AZ30" s="153">
        <f>SUM(AZ20:AZ22)-AZ23</f>
        <v>0</v>
      </c>
      <c r="BB30" s="153">
        <f>SUM(BB20:BB22)-BB23</f>
        <v>0</v>
      </c>
      <c r="BC30" s="153">
        <f>SUM(BC20:BC22)-BC23</f>
        <v>0</v>
      </c>
      <c r="BE30" s="153">
        <f>SUM(BE20:BE22)-BE23</f>
        <v>0</v>
      </c>
      <c r="BF30" s="153">
        <f>SUM(BF20:BF22)-BF23</f>
        <v>0</v>
      </c>
      <c r="BH30" s="153">
        <f>SUM(BH20:BH22)-BH23</f>
        <v>0</v>
      </c>
      <c r="BI30" s="153">
        <f>SUM(BI20:BI22)-BI23</f>
        <v>0</v>
      </c>
      <c r="BK30" s="153">
        <f>SUM(BK20:BK22)-BK23</f>
        <v>0</v>
      </c>
      <c r="BL30" s="153">
        <f>SUM(BL20:BL22)-BL23</f>
        <v>0</v>
      </c>
      <c r="BN30" s="153">
        <f>SUM(BN20:BN22)-BN23</f>
        <v>0</v>
      </c>
      <c r="BO30" s="153">
        <f>SUM(BO20:BO22)-BO23</f>
        <v>0</v>
      </c>
      <c r="BQ30" s="153">
        <f>SUM(BQ20:BQ22)-BQ23</f>
        <v>0</v>
      </c>
      <c r="BR30" s="153">
        <f>SUM(BR20:BR22)-BR23</f>
        <v>0</v>
      </c>
    </row>
    <row r="31" spans="1:71" hidden="1" x14ac:dyDescent="0.25">
      <c r="B31" s="372"/>
      <c r="C31" s="153">
        <f t="shared" ref="C31:D31" si="8">SUM(C23:C25)-C26</f>
        <v>0</v>
      </c>
      <c r="D31" s="153">
        <f t="shared" si="8"/>
        <v>0</v>
      </c>
      <c r="E31" s="372"/>
      <c r="F31" s="153">
        <f>SUM(F23:F25)-F26</f>
        <v>0</v>
      </c>
      <c r="G31" s="153">
        <f>SUM(G23:G25)-G26</f>
        <v>0</v>
      </c>
      <c r="H31" s="372"/>
      <c r="L31" s="153">
        <f t="shared" ref="L31:M31" si="9">SUM(L23:L25)-L26</f>
        <v>0</v>
      </c>
      <c r="M31" s="153">
        <f t="shared" si="9"/>
        <v>0</v>
      </c>
      <c r="N31" s="372"/>
      <c r="O31" s="153">
        <f>SUM(O23:O25)-O26</f>
        <v>0</v>
      </c>
      <c r="P31" s="153">
        <f>SUM(P23:P25)-P26</f>
        <v>0</v>
      </c>
      <c r="R31" s="153">
        <f>SUM(R23:R25)-R26</f>
        <v>0</v>
      </c>
      <c r="S31" s="153">
        <f>SUM(S23:S25)-S26</f>
        <v>0</v>
      </c>
      <c r="U31" s="153">
        <f>SUM(U23:U25)-U26</f>
        <v>0</v>
      </c>
      <c r="V31" s="153">
        <f>SUM(V23:V25)-V26</f>
        <v>0</v>
      </c>
      <c r="X31" s="153">
        <f>SUM(X23:X25)-X26</f>
        <v>0</v>
      </c>
      <c r="Y31" s="153">
        <f>SUM(Y23:Y25)-Y26</f>
        <v>0</v>
      </c>
      <c r="AA31" s="153">
        <f>SUM(AA23:AA25)-AA26</f>
        <v>0</v>
      </c>
      <c r="AB31" s="153">
        <f>SUM(AB23:AB25)-AB26</f>
        <v>0</v>
      </c>
      <c r="AD31" s="153">
        <f>SUM(AD23:AD25)-AD26</f>
        <v>0</v>
      </c>
      <c r="AE31" s="153">
        <f>SUM(AE23:AE25)-AE26</f>
        <v>0</v>
      </c>
      <c r="AG31" s="153">
        <f>SUM(AG23:AG25)-AG26</f>
        <v>0</v>
      </c>
      <c r="AH31" s="153">
        <f>SUM(AH23:AH25)-AH26</f>
        <v>0</v>
      </c>
      <c r="AJ31" s="153">
        <f>SUM(AJ23:AJ25)-AJ26</f>
        <v>0</v>
      </c>
      <c r="AK31" s="153">
        <f>SUM(AK23:AK25)-AK26</f>
        <v>0</v>
      </c>
      <c r="AM31" s="153">
        <f>SUM(AM23:AM25)-AM26</f>
        <v>0</v>
      </c>
      <c r="AN31" s="153">
        <f>SUM(AN23:AN25)-AN26</f>
        <v>0</v>
      </c>
      <c r="AP31" s="153">
        <f>SUM(AP23:AP25)-AP26</f>
        <v>0</v>
      </c>
      <c r="AQ31" s="153">
        <f>SUM(AQ23:AQ25)-AQ26</f>
        <v>0</v>
      </c>
      <c r="AS31" s="153">
        <f>SUM(AS23:AS25)-AS26</f>
        <v>0</v>
      </c>
      <c r="AT31" s="153">
        <f>SUM(AT23:AT25)-AT26</f>
        <v>0</v>
      </c>
      <c r="AV31" s="153">
        <f>SUM(AV23:AV25)-AV26</f>
        <v>0</v>
      </c>
      <c r="AW31" s="153">
        <f>SUM(AW23:AW25)-AW26</f>
        <v>0</v>
      </c>
      <c r="AY31" s="153">
        <f>SUM(AY23:AY25)-AY26</f>
        <v>0</v>
      </c>
      <c r="AZ31" s="153">
        <f>SUM(AZ23:AZ25)-AZ26</f>
        <v>0</v>
      </c>
      <c r="BB31" s="153">
        <f>SUM(BB23:BB25)-BB26</f>
        <v>0</v>
      </c>
      <c r="BC31" s="153">
        <f>SUM(BC23:BC25)-BC26</f>
        <v>0</v>
      </c>
      <c r="BE31" s="153">
        <f>SUM(BE23:BE25)-BE26</f>
        <v>0</v>
      </c>
      <c r="BF31" s="153">
        <f>SUM(BF23:BF25)-BF26</f>
        <v>0</v>
      </c>
      <c r="BH31" s="153">
        <f>SUM(BH23:BH25)-BH26</f>
        <v>0</v>
      </c>
      <c r="BI31" s="153">
        <f>SUM(BI23:BI25)-BI26</f>
        <v>0</v>
      </c>
      <c r="BK31" s="153">
        <f>SUM(BK23:BK25)-BK26</f>
        <v>0</v>
      </c>
      <c r="BL31" s="153">
        <f>SUM(BL23:BL25)-BL26</f>
        <v>0</v>
      </c>
      <c r="BN31" s="153">
        <f>SUM(BN23:BN25)-BN26</f>
        <v>0</v>
      </c>
      <c r="BO31" s="153">
        <f>SUM(BO23:BO25)-BO26</f>
        <v>0</v>
      </c>
      <c r="BQ31" s="153">
        <f>SUM(BQ23:BQ25)-BQ26</f>
        <v>0</v>
      </c>
      <c r="BR31" s="153">
        <f>SUM(BR23:BR25)-BR26</f>
        <v>0</v>
      </c>
    </row>
    <row r="32" spans="1:71" hidden="1" x14ac:dyDescent="0.25">
      <c r="B32" s="372"/>
      <c r="C32" s="372"/>
      <c r="D32" s="153">
        <f>D26-Receita!C13</f>
        <v>0</v>
      </c>
      <c r="E32" s="372"/>
      <c r="F32" s="372"/>
      <c r="G32" s="153">
        <f>Receita!D13-G26</f>
        <v>0</v>
      </c>
      <c r="H32" s="372"/>
      <c r="L32" s="372"/>
      <c r="M32" s="153">
        <f>M26-Receita!H13</f>
        <v>0</v>
      </c>
      <c r="N32" s="372"/>
      <c r="O32" s="372"/>
      <c r="P32" s="153">
        <f>Receita!I13-P26</f>
        <v>0</v>
      </c>
      <c r="R32" s="372"/>
      <c r="S32" s="153">
        <f>Receita!J13-S26</f>
        <v>0</v>
      </c>
      <c r="U32" s="372"/>
      <c r="V32" s="153">
        <f>Receita!K13-V26</f>
        <v>0</v>
      </c>
      <c r="X32" s="372"/>
      <c r="Y32" s="153">
        <f>Receita!L13-Y26</f>
        <v>0</v>
      </c>
      <c r="AA32" s="372"/>
      <c r="AB32" s="153">
        <f>Receita!M13-AB26</f>
        <v>0</v>
      </c>
      <c r="AD32" s="372"/>
      <c r="AE32" s="153">
        <f>Receita!N13-AE26</f>
        <v>0</v>
      </c>
      <c r="AG32" s="372"/>
      <c r="AH32" s="153">
        <f>Receita!O13-AH26</f>
        <v>0</v>
      </c>
      <c r="AJ32" s="372"/>
      <c r="AK32" s="153">
        <f>Receita!P13-AK26</f>
        <v>0</v>
      </c>
      <c r="AM32" s="372"/>
      <c r="AN32" s="153">
        <f>Receita!Q13-AN26</f>
        <v>0</v>
      </c>
      <c r="AP32" s="372"/>
      <c r="AQ32" s="153">
        <f>Receita!R13-AQ26</f>
        <v>0</v>
      </c>
      <c r="AS32" s="372"/>
      <c r="AT32" s="153">
        <f>Receita!S13-AT26</f>
        <v>0</v>
      </c>
      <c r="AV32" s="372"/>
      <c r="AW32" s="153">
        <f>Receita!T13-AW26</f>
        <v>0</v>
      </c>
      <c r="AY32" s="372"/>
      <c r="AZ32" s="153">
        <f>Receita!U13-AZ26</f>
        <v>0</v>
      </c>
      <c r="BB32" s="372"/>
      <c r="BC32" s="153">
        <f>Receita!V13-BC26</f>
        <v>0</v>
      </c>
      <c r="BE32" s="372"/>
      <c r="BF32" s="153">
        <f>Receita!W13-BF26</f>
        <v>0</v>
      </c>
      <c r="BH32" s="372"/>
      <c r="BI32" s="153">
        <f>Receita!X13-BI26</f>
        <v>0</v>
      </c>
      <c r="BK32" s="372"/>
      <c r="BL32" s="153">
        <f>Receita!Y13-BL26</f>
        <v>0</v>
      </c>
      <c r="BN32" s="372"/>
      <c r="BO32" s="153">
        <f>Receita!Z13-BO26</f>
        <v>0</v>
      </c>
      <c r="BQ32" s="372"/>
      <c r="BR32" s="153">
        <f>Receita!AA13-BR26</f>
        <v>0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mergeCells count="26">
    <mergeCell ref="I11:J11"/>
    <mergeCell ref="C11:E11"/>
    <mergeCell ref="F11:H11"/>
    <mergeCell ref="B28:E28"/>
    <mergeCell ref="B11:B12"/>
    <mergeCell ref="L11:N11"/>
    <mergeCell ref="O11:Q11"/>
    <mergeCell ref="R11:T11"/>
    <mergeCell ref="U11:W11"/>
    <mergeCell ref="X11:Z11"/>
    <mergeCell ref="L10:BS10"/>
    <mergeCell ref="BE11:BG11"/>
    <mergeCell ref="BH11:BJ11"/>
    <mergeCell ref="BK11:BM11"/>
    <mergeCell ref="BN11:BP11"/>
    <mergeCell ref="BQ11:BS11"/>
    <mergeCell ref="AP11:AR11"/>
    <mergeCell ref="AS11:AU11"/>
    <mergeCell ref="AV11:AX11"/>
    <mergeCell ref="AY11:BA11"/>
    <mergeCell ref="BB11:BD11"/>
    <mergeCell ref="AA11:AC11"/>
    <mergeCell ref="AD11:AF11"/>
    <mergeCell ref="AG11:AI11"/>
    <mergeCell ref="AJ11:AL11"/>
    <mergeCell ref="AM11:AO11"/>
  </mergeCells>
  <conditionalFormatting sqref="C27:E27 G27:G28 C29:D31 F29:G31">
    <cfRule type="cellIs" dxfId="152" priority="46" operator="notEqual">
      <formula>0</formula>
    </cfRule>
  </conditionalFormatting>
  <conditionalFormatting sqref="H27:H29">
    <cfRule type="cellIs" dxfId="151" priority="45" operator="notEqual">
      <formula>0</formula>
    </cfRule>
  </conditionalFormatting>
  <conditionalFormatting sqref="L29:M31 O29:P30 O31">
    <cfRule type="cellIs" dxfId="150" priority="44" operator="notEqual">
      <formula>0</formula>
    </cfRule>
  </conditionalFormatting>
  <conditionalFormatting sqref="M32">
    <cfRule type="cellIs" dxfId="149" priority="43" operator="notEqual">
      <formula>0</formula>
    </cfRule>
  </conditionalFormatting>
  <conditionalFormatting sqref="P31:P32">
    <cfRule type="cellIs" dxfId="148" priority="42" operator="notEqual">
      <formula>0</formula>
    </cfRule>
  </conditionalFormatting>
  <conditionalFormatting sqref="R29:S30 R31">
    <cfRule type="cellIs" dxfId="147" priority="41" operator="notEqual">
      <formula>0</formula>
    </cfRule>
  </conditionalFormatting>
  <conditionalFormatting sqref="S31:S32">
    <cfRule type="cellIs" dxfId="146" priority="40" operator="notEqual">
      <formula>0</formula>
    </cfRule>
  </conditionalFormatting>
  <conditionalFormatting sqref="U29:V30 U31">
    <cfRule type="cellIs" dxfId="145" priority="39" operator="notEqual">
      <formula>0</formula>
    </cfRule>
  </conditionalFormatting>
  <conditionalFormatting sqref="V31:V32">
    <cfRule type="cellIs" dxfId="144" priority="38" operator="notEqual">
      <formula>0</formula>
    </cfRule>
  </conditionalFormatting>
  <conditionalFormatting sqref="X29:Y30 X31">
    <cfRule type="cellIs" dxfId="143" priority="37" operator="notEqual">
      <formula>0</formula>
    </cfRule>
  </conditionalFormatting>
  <conditionalFormatting sqref="Y31:Y32">
    <cfRule type="cellIs" dxfId="142" priority="36" operator="notEqual">
      <formula>0</formula>
    </cfRule>
  </conditionalFormatting>
  <conditionalFormatting sqref="AA29:AB30 AA31">
    <cfRule type="cellIs" dxfId="141" priority="35" operator="notEqual">
      <formula>0</formula>
    </cfRule>
  </conditionalFormatting>
  <conditionalFormatting sqref="AB31:AB32">
    <cfRule type="cellIs" dxfId="140" priority="34" operator="notEqual">
      <formula>0</formula>
    </cfRule>
  </conditionalFormatting>
  <conditionalFormatting sqref="AD29:AE30 AD31">
    <cfRule type="cellIs" dxfId="139" priority="33" operator="notEqual">
      <formula>0</formula>
    </cfRule>
  </conditionalFormatting>
  <conditionalFormatting sqref="AE31:AE32">
    <cfRule type="cellIs" dxfId="138" priority="32" operator="notEqual">
      <formula>0</formula>
    </cfRule>
  </conditionalFormatting>
  <conditionalFormatting sqref="AG29:AH30 AG31">
    <cfRule type="cellIs" dxfId="137" priority="31" operator="notEqual">
      <formula>0</formula>
    </cfRule>
  </conditionalFormatting>
  <conditionalFormatting sqref="AH31:AH32">
    <cfRule type="cellIs" dxfId="136" priority="30" operator="notEqual">
      <formula>0</formula>
    </cfRule>
  </conditionalFormatting>
  <conditionalFormatting sqref="AJ29:AK30 AJ31">
    <cfRule type="cellIs" dxfId="135" priority="29" operator="notEqual">
      <formula>0</formula>
    </cfRule>
  </conditionalFormatting>
  <conditionalFormatting sqref="AK31:AK32">
    <cfRule type="cellIs" dxfId="134" priority="28" operator="notEqual">
      <formula>0</formula>
    </cfRule>
  </conditionalFormatting>
  <conditionalFormatting sqref="AM29:AN30 AM31">
    <cfRule type="cellIs" dxfId="133" priority="27" operator="notEqual">
      <formula>0</formula>
    </cfRule>
  </conditionalFormatting>
  <conditionalFormatting sqref="AN31:AN32">
    <cfRule type="cellIs" dxfId="132" priority="26" operator="notEqual">
      <formula>0</formula>
    </cfRule>
  </conditionalFormatting>
  <conditionalFormatting sqref="AP29:AQ30 AP31">
    <cfRule type="cellIs" dxfId="131" priority="25" operator="notEqual">
      <formula>0</formula>
    </cfRule>
  </conditionalFormatting>
  <conditionalFormatting sqref="AQ31">
    <cfRule type="cellIs" dxfId="130" priority="24" operator="notEqual">
      <formula>0</formula>
    </cfRule>
  </conditionalFormatting>
  <conditionalFormatting sqref="AS29:AT30 AS31">
    <cfRule type="cellIs" dxfId="129" priority="23" operator="notEqual">
      <formula>0</formula>
    </cfRule>
  </conditionalFormatting>
  <conditionalFormatting sqref="AT31:AT32">
    <cfRule type="cellIs" dxfId="128" priority="22" operator="notEqual">
      <formula>0</formula>
    </cfRule>
  </conditionalFormatting>
  <conditionalFormatting sqref="AV29:AW30 AV31">
    <cfRule type="cellIs" dxfId="127" priority="21" operator="notEqual">
      <formula>0</formula>
    </cfRule>
  </conditionalFormatting>
  <conditionalFormatting sqref="AW31:AW32">
    <cfRule type="cellIs" dxfId="126" priority="20" operator="notEqual">
      <formula>0</formula>
    </cfRule>
  </conditionalFormatting>
  <conditionalFormatting sqref="AY29:AZ30 AY31">
    <cfRule type="cellIs" dxfId="125" priority="19" operator="notEqual">
      <formula>0</formula>
    </cfRule>
  </conditionalFormatting>
  <conditionalFormatting sqref="AZ31:AZ32">
    <cfRule type="cellIs" dxfId="124" priority="18" operator="notEqual">
      <formula>0</formula>
    </cfRule>
  </conditionalFormatting>
  <conditionalFormatting sqref="BB29:BC30 BB31">
    <cfRule type="cellIs" dxfId="123" priority="17" operator="notEqual">
      <formula>0</formula>
    </cfRule>
  </conditionalFormatting>
  <conditionalFormatting sqref="BC31:BC32">
    <cfRule type="cellIs" dxfId="122" priority="16" operator="notEqual">
      <formula>0</formula>
    </cfRule>
  </conditionalFormatting>
  <conditionalFormatting sqref="BE29:BF30 BE31">
    <cfRule type="cellIs" dxfId="121" priority="15" operator="notEqual">
      <formula>0</formula>
    </cfRule>
  </conditionalFormatting>
  <conditionalFormatting sqref="BF31:BF32">
    <cfRule type="cellIs" dxfId="120" priority="14" operator="notEqual">
      <formula>0</formula>
    </cfRule>
  </conditionalFormatting>
  <conditionalFormatting sqref="BH29:BI30 BH31">
    <cfRule type="cellIs" dxfId="119" priority="13" operator="notEqual">
      <formula>0</formula>
    </cfRule>
  </conditionalFormatting>
  <conditionalFormatting sqref="BI31:BI32">
    <cfRule type="cellIs" dxfId="118" priority="12" operator="notEqual">
      <formula>0</formula>
    </cfRule>
  </conditionalFormatting>
  <conditionalFormatting sqref="BK29:BL30 BK31">
    <cfRule type="cellIs" dxfId="117" priority="11" operator="notEqual">
      <formula>0</formula>
    </cfRule>
  </conditionalFormatting>
  <conditionalFormatting sqref="BL31:BL32">
    <cfRule type="cellIs" dxfId="116" priority="10" operator="notEqual">
      <formula>0</formula>
    </cfRule>
  </conditionalFormatting>
  <conditionalFormatting sqref="BN29:BO30 BN31">
    <cfRule type="cellIs" dxfId="115" priority="9" operator="notEqual">
      <formula>0</formula>
    </cfRule>
  </conditionalFormatting>
  <conditionalFormatting sqref="BO31">
    <cfRule type="cellIs" dxfId="114" priority="8" operator="notEqual">
      <formula>0</formula>
    </cfRule>
  </conditionalFormatting>
  <conditionalFormatting sqref="BQ29:BR30 BQ31">
    <cfRule type="cellIs" dxfId="113" priority="7" operator="notEqual">
      <formula>0</formula>
    </cfRule>
  </conditionalFormatting>
  <conditionalFormatting sqref="BR31:BR32">
    <cfRule type="cellIs" dxfId="112" priority="6" operator="notEqual">
      <formula>0</formula>
    </cfRule>
  </conditionalFormatting>
  <conditionalFormatting sqref="AQ32">
    <cfRule type="cellIs" dxfId="111" priority="4" operator="notEqual">
      <formula>0</formula>
    </cfRule>
  </conditionalFormatting>
  <conditionalFormatting sqref="BO32">
    <cfRule type="cellIs" dxfId="110" priority="3" operator="notEqual">
      <formula>0</formula>
    </cfRule>
  </conditionalFormatting>
  <conditionalFormatting sqref="D32">
    <cfRule type="cellIs" dxfId="109" priority="2" operator="notEqual">
      <formula>0</formula>
    </cfRule>
  </conditionalFormatting>
  <conditionalFormatting sqref="G32">
    <cfRule type="cellIs" dxfId="108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B1:H12"/>
  <sheetViews>
    <sheetView showGridLines="0" showRowColHeaders="0" workbookViewId="0"/>
  </sheetViews>
  <sheetFormatPr defaultColWidth="0.140625" defaultRowHeight="15" x14ac:dyDescent="0.25"/>
  <cols>
    <col min="1" max="1" width="9.85546875" customWidth="1"/>
    <col min="2" max="2" width="24.42578125" customWidth="1"/>
    <col min="3" max="7" width="16.140625" customWidth="1"/>
    <col min="8" max="8" width="8.7109375" customWidth="1"/>
    <col min="9" max="9" width="7.42578125" customWidth="1"/>
    <col min="10" max="10" width="6.7109375" customWidth="1"/>
    <col min="11" max="11" width="10.28515625" customWidth="1"/>
    <col min="13" max="13" width="12.140625" customWidth="1"/>
    <col min="17" max="17" width="140.85546875" customWidth="1"/>
  </cols>
  <sheetData>
    <row r="1" spans="2:8" x14ac:dyDescent="0.25">
      <c r="B1" s="400"/>
      <c r="C1" s="401"/>
      <c r="D1" s="401"/>
      <c r="E1" s="401"/>
      <c r="F1" s="401"/>
      <c r="G1" s="401"/>
      <c r="H1" s="401"/>
    </row>
    <row r="2" spans="2:8" x14ac:dyDescent="0.25">
      <c r="B2" s="401"/>
      <c r="C2" s="401"/>
      <c r="D2" s="401"/>
      <c r="E2" s="401"/>
      <c r="F2" s="401"/>
      <c r="G2" s="401"/>
      <c r="H2" s="401"/>
    </row>
    <row r="3" spans="2:8" x14ac:dyDescent="0.25">
      <c r="B3" s="401"/>
      <c r="C3" s="401"/>
      <c r="D3" s="401"/>
      <c r="E3" s="401"/>
      <c r="F3" s="401"/>
      <c r="G3" s="401"/>
      <c r="H3" s="401"/>
    </row>
    <row r="4" spans="2:8" ht="18.75" x14ac:dyDescent="0.25">
      <c r="B4" s="15"/>
      <c r="C4" s="15"/>
      <c r="D4" s="15"/>
      <c r="E4" s="15"/>
      <c r="F4" s="15"/>
      <c r="G4" s="15"/>
      <c r="H4" s="15"/>
    </row>
    <row r="5" spans="2:8" ht="18.75" x14ac:dyDescent="0.25">
      <c r="B5" s="15"/>
      <c r="C5" s="15"/>
      <c r="D5" s="15"/>
      <c r="E5" s="15"/>
      <c r="F5" s="15"/>
      <c r="G5" s="15"/>
      <c r="H5" s="15"/>
    </row>
    <row r="6" spans="2:8" ht="18.75" x14ac:dyDescent="0.25">
      <c r="B6" s="15"/>
      <c r="C6" s="15"/>
      <c r="D6" s="15"/>
      <c r="E6" s="15"/>
      <c r="F6" s="15"/>
      <c r="G6" s="15"/>
      <c r="H6" s="15"/>
    </row>
    <row r="7" spans="2:8" ht="18.75" x14ac:dyDescent="0.25">
      <c r="B7" s="15"/>
      <c r="C7" s="15"/>
      <c r="D7" s="15"/>
      <c r="E7" s="15"/>
      <c r="F7" s="15"/>
      <c r="G7" s="15"/>
      <c r="H7" s="15"/>
    </row>
    <row r="8" spans="2:8" ht="10.5" customHeight="1" x14ac:dyDescent="0.25"/>
    <row r="9" spans="2:8" x14ac:dyDescent="0.25">
      <c r="B9" s="82" t="s">
        <v>136</v>
      </c>
      <c r="C9" s="83">
        <v>2019</v>
      </c>
      <c r="D9" s="83">
        <v>2020</v>
      </c>
      <c r="E9" s="83">
        <v>2021</v>
      </c>
      <c r="F9" s="83">
        <v>2022</v>
      </c>
      <c r="G9" s="263">
        <v>45170</v>
      </c>
    </row>
    <row r="10" spans="2:8" x14ac:dyDescent="0.25">
      <c r="B10" s="84" t="s">
        <v>137</v>
      </c>
      <c r="C10" s="85">
        <v>6613</v>
      </c>
      <c r="D10" s="86">
        <v>6549</v>
      </c>
      <c r="E10" s="85">
        <v>6135</v>
      </c>
      <c r="F10" s="85">
        <v>6172</v>
      </c>
      <c r="G10" s="85">
        <v>5989</v>
      </c>
    </row>
    <row r="11" spans="2:8" x14ac:dyDescent="0.25">
      <c r="B11" s="84" t="s">
        <v>138</v>
      </c>
      <c r="C11" s="87">
        <v>0.12709999999999999</v>
      </c>
      <c r="D11" s="88">
        <v>0.12570000000000001</v>
      </c>
      <c r="E11" s="87">
        <v>0.1123</v>
      </c>
      <c r="F11" s="87">
        <v>0.1111</v>
      </c>
      <c r="G11" s="87">
        <v>0.1057</v>
      </c>
    </row>
    <row r="12" spans="2:8" x14ac:dyDescent="0.25">
      <c r="B12" s="84" t="s">
        <v>139</v>
      </c>
      <c r="C12" s="87">
        <v>0.11509999999999999</v>
      </c>
      <c r="D12" s="88">
        <v>0.1143</v>
      </c>
      <c r="E12" s="87">
        <v>0.1128</v>
      </c>
      <c r="F12" s="87">
        <v>0.1123</v>
      </c>
      <c r="G12" s="87">
        <v>0.11</v>
      </c>
    </row>
  </sheetData>
  <mergeCells count="1">
    <mergeCell ref="B1:H3"/>
  </mergeCells>
  <conditionalFormatting sqref="B10:G12">
    <cfRule type="expression" dxfId="107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I18"/>
  <sheetViews>
    <sheetView showGridLines="0" showRowColHeaders="0" zoomScaleNormal="100" workbookViewId="0"/>
  </sheetViews>
  <sheetFormatPr defaultColWidth="9.140625" defaultRowHeight="15.75" x14ac:dyDescent="0.25"/>
  <cols>
    <col min="1" max="1" width="9.85546875" style="31" customWidth="1"/>
    <col min="2" max="2" width="48.5703125" style="32" customWidth="1"/>
    <col min="3" max="3" width="17" style="31" customWidth="1"/>
    <col min="4" max="9" width="12.85546875" style="31" customWidth="1"/>
    <col min="10" max="10" width="9.140625" style="31" customWidth="1"/>
    <col min="11" max="11" width="9.5703125" style="31" customWidth="1"/>
    <col min="12" max="16384" width="9.140625" style="31"/>
  </cols>
  <sheetData>
    <row r="1" spans="1:9" ht="15.75" customHeight="1" x14ac:dyDescent="0.25">
      <c r="A1"/>
      <c r="B1" s="175"/>
      <c r="C1" s="14"/>
      <c r="D1" s="14"/>
      <c r="E1" s="14"/>
      <c r="F1" s="14"/>
      <c r="G1" s="14"/>
    </row>
    <row r="2" spans="1:9" ht="15.75" customHeight="1" x14ac:dyDescent="0.25">
      <c r="A2"/>
      <c r="B2" s="175"/>
      <c r="C2" s="14"/>
      <c r="D2" s="14"/>
      <c r="E2" s="14"/>
      <c r="F2" s="14"/>
      <c r="G2" s="14"/>
    </row>
    <row r="3" spans="1:9" ht="15.75" customHeight="1" x14ac:dyDescent="0.25">
      <c r="A3"/>
      <c r="B3" s="175"/>
      <c r="C3" s="14"/>
      <c r="D3" s="14"/>
      <c r="E3" s="14"/>
      <c r="F3" s="14"/>
      <c r="G3" s="14"/>
    </row>
    <row r="4" spans="1:9" ht="15.75" customHeight="1" x14ac:dyDescent="0.25">
      <c r="A4"/>
      <c r="B4" s="175"/>
      <c r="C4" s="14"/>
      <c r="D4" s="14"/>
      <c r="E4" s="14"/>
      <c r="F4" s="14"/>
      <c r="G4" s="14"/>
    </row>
    <row r="5" spans="1:9" ht="15.75" customHeight="1" x14ac:dyDescent="0.25">
      <c r="A5"/>
      <c r="B5" s="14"/>
      <c r="C5" s="14"/>
      <c r="D5" s="14"/>
      <c r="E5" s="14"/>
      <c r="F5" s="14"/>
      <c r="G5" s="14"/>
    </row>
    <row r="6" spans="1:9" ht="18.95" customHeight="1" x14ac:dyDescent="0.25">
      <c r="A6"/>
      <c r="B6" s="14"/>
      <c r="C6" s="14"/>
      <c r="D6" s="14"/>
      <c r="E6" s="14"/>
      <c r="F6" s="14"/>
      <c r="G6" s="14"/>
    </row>
    <row r="7" spans="1:9" ht="27" customHeight="1" x14ac:dyDescent="0.25"/>
    <row r="8" spans="1:9" ht="27.75" hidden="1" customHeight="1" x14ac:dyDescent="0.25"/>
    <row r="9" spans="1:9" ht="27.75" customHeight="1" x14ac:dyDescent="0.25">
      <c r="B9" s="224"/>
      <c r="C9" s="225"/>
      <c r="D9" s="369">
        <v>45170</v>
      </c>
      <c r="E9" s="219">
        <v>2022</v>
      </c>
      <c r="F9" s="219">
        <v>2021</v>
      </c>
      <c r="G9" s="219">
        <v>2020</v>
      </c>
      <c r="H9" s="219">
        <v>2019</v>
      </c>
      <c r="I9" s="219">
        <v>2018</v>
      </c>
    </row>
    <row r="10" spans="1:9" ht="27.75" customHeight="1" x14ac:dyDescent="0.25">
      <c r="B10" s="402" t="s">
        <v>140</v>
      </c>
      <c r="C10" s="219" t="s">
        <v>141</v>
      </c>
      <c r="D10" s="370">
        <v>9.89</v>
      </c>
      <c r="E10" s="223">
        <v>9.48</v>
      </c>
      <c r="F10" s="220">
        <v>9.4600000000000009</v>
      </c>
      <c r="G10" s="220">
        <v>9.7100000000000009</v>
      </c>
      <c r="H10" s="220">
        <v>10.61</v>
      </c>
      <c r="I10" s="220">
        <v>10.58</v>
      </c>
    </row>
    <row r="11" spans="1:9" ht="27.75" customHeight="1" x14ac:dyDescent="0.25">
      <c r="B11" s="403"/>
      <c r="C11" s="219" t="s">
        <v>142</v>
      </c>
      <c r="D11" s="220">
        <v>9.59</v>
      </c>
      <c r="E11" s="220">
        <v>9.98</v>
      </c>
      <c r="F11" s="220">
        <v>10.08</v>
      </c>
      <c r="G11" s="220">
        <v>10.31</v>
      </c>
      <c r="H11" s="220">
        <v>10.51</v>
      </c>
      <c r="I11" s="220">
        <v>10.63</v>
      </c>
    </row>
    <row r="12" spans="1:9" ht="27.75" customHeight="1" x14ac:dyDescent="0.25">
      <c r="B12" s="402" t="s">
        <v>612</v>
      </c>
      <c r="C12" s="219" t="s">
        <v>141</v>
      </c>
      <c r="D12" s="220">
        <v>4.67</v>
      </c>
      <c r="E12" s="220">
        <v>4.58</v>
      </c>
      <c r="F12" s="220">
        <v>4.5999999999999996</v>
      </c>
      <c r="G12" s="220">
        <v>5.07</v>
      </c>
      <c r="H12" s="220">
        <v>5.05</v>
      </c>
      <c r="I12" s="220">
        <v>5.24</v>
      </c>
    </row>
    <row r="13" spans="1:9" ht="27.75" customHeight="1" x14ac:dyDescent="0.25">
      <c r="B13" s="403"/>
      <c r="C13" s="219" t="s">
        <v>142</v>
      </c>
      <c r="D13" s="221">
        <v>5.99</v>
      </c>
      <c r="E13" s="221">
        <v>6.43</v>
      </c>
      <c r="F13" s="221">
        <v>6.56</v>
      </c>
      <c r="G13" s="221">
        <v>6.98</v>
      </c>
      <c r="H13" s="221">
        <v>7.24</v>
      </c>
      <c r="I13" s="221">
        <v>7.29</v>
      </c>
    </row>
    <row r="14" spans="1:9" ht="27.75" customHeight="1" x14ac:dyDescent="0.25"/>
    <row r="16" spans="1:9" s="145" customFormat="1" x14ac:dyDescent="0.25">
      <c r="B16" s="146"/>
    </row>
    <row r="18" spans="2:2" x14ac:dyDescent="0.25">
      <c r="B18" s="218"/>
    </row>
  </sheetData>
  <mergeCells count="2">
    <mergeCell ref="B10:B11"/>
    <mergeCell ref="B12:B13"/>
  </mergeCells>
  <conditionalFormatting sqref="D13">
    <cfRule type="expression" dxfId="106" priority="49">
      <formula>MOD(ROW(),2)=0</formula>
    </cfRule>
  </conditionalFormatting>
  <conditionalFormatting sqref="F13">
    <cfRule type="expression" dxfId="105" priority="47">
      <formula>MOD(ROW(),2)=0</formula>
    </cfRule>
  </conditionalFormatting>
  <conditionalFormatting sqref="G13">
    <cfRule type="expression" dxfId="104" priority="46">
      <formula>MOD(ROW(),2)=0</formula>
    </cfRule>
  </conditionalFormatting>
  <conditionalFormatting sqref="H13">
    <cfRule type="expression" dxfId="103" priority="45">
      <formula>MOD(ROW(),2)=0</formula>
    </cfRule>
  </conditionalFormatting>
  <conditionalFormatting sqref="I13">
    <cfRule type="expression" dxfId="102" priority="44">
      <formula>MOD(ROW(),2)=0</formula>
    </cfRule>
  </conditionalFormatting>
  <conditionalFormatting sqref="I12">
    <cfRule type="iconSet" priority="1">
      <iconSet iconSet="3Symbols" reverse="1">
        <cfvo type="percent" val="0"/>
        <cfvo type="num" val="$I$13" gte="0"/>
        <cfvo type="num" val="$I$13" gte="0"/>
      </iconSet>
    </cfRule>
    <cfRule type="expression" dxfId="101" priority="43">
      <formula>MOD(ROW(),2)=0</formula>
    </cfRule>
  </conditionalFormatting>
  <conditionalFormatting sqref="H12">
    <cfRule type="iconSet" priority="2">
      <iconSet iconSet="3Symbols" reverse="1">
        <cfvo type="percent" val="0"/>
        <cfvo type="num" val="$H$13" gte="0"/>
        <cfvo type="num" val="$H$13" gte="0"/>
      </iconSet>
    </cfRule>
    <cfRule type="expression" dxfId="100" priority="42">
      <formula>MOD(ROW(),2)=0</formula>
    </cfRule>
  </conditionalFormatting>
  <conditionalFormatting sqref="G12">
    <cfRule type="iconSet" priority="3">
      <iconSet iconSet="3Symbols" reverse="1">
        <cfvo type="percent" val="0"/>
        <cfvo type="num" val="$G$13" gte="0"/>
        <cfvo type="num" val="$G$13" gte="0"/>
      </iconSet>
    </cfRule>
    <cfRule type="expression" dxfId="99" priority="41">
      <formula>MOD(ROW(),2)=0</formula>
    </cfRule>
  </conditionalFormatting>
  <conditionalFormatting sqref="F12">
    <cfRule type="iconSet" priority="4">
      <iconSet iconSet="3Symbols" reverse="1">
        <cfvo type="percent" val="0"/>
        <cfvo type="num" val="$F$13" gte="0"/>
        <cfvo type="num" val="$F$13" gte="0"/>
      </iconSet>
    </cfRule>
    <cfRule type="expression" dxfId="98" priority="40">
      <formula>MOD(ROW(),2)=0</formula>
    </cfRule>
  </conditionalFormatting>
  <conditionalFormatting sqref="D12">
    <cfRule type="iconSet" priority="6">
      <iconSet iconSet="3Symbols" reverse="1">
        <cfvo type="percent" val="0"/>
        <cfvo type="num" val="$D$13" gte="0"/>
        <cfvo type="num" val="$D$13" gte="0"/>
      </iconSet>
    </cfRule>
    <cfRule type="expression" dxfId="97" priority="38">
      <formula>MOD(ROW(),2)=0</formula>
    </cfRule>
  </conditionalFormatting>
  <conditionalFormatting sqref="D11">
    <cfRule type="expression" dxfId="96" priority="37">
      <formula>MOD(ROW(),2)=0</formula>
    </cfRule>
  </conditionalFormatting>
  <conditionalFormatting sqref="E11">
    <cfRule type="expression" dxfId="95" priority="36">
      <formula>MOD(ROW(),2)=0</formula>
    </cfRule>
  </conditionalFormatting>
  <conditionalFormatting sqref="F11">
    <cfRule type="expression" dxfId="94" priority="35">
      <formula>MOD(ROW(),2)=0</formula>
    </cfRule>
  </conditionalFormatting>
  <conditionalFormatting sqref="G11">
    <cfRule type="expression" dxfId="93" priority="34">
      <formula>MOD(ROW(),2)=0</formula>
    </cfRule>
  </conditionalFormatting>
  <conditionalFormatting sqref="H11">
    <cfRule type="expression" dxfId="92" priority="33">
      <formula>MOD(ROW(),2)=0</formula>
    </cfRule>
  </conditionalFormatting>
  <conditionalFormatting sqref="I11">
    <cfRule type="expression" dxfId="91" priority="32">
      <formula>MOD(ROW(),2)=0</formula>
    </cfRule>
  </conditionalFormatting>
  <conditionalFormatting sqref="E13">
    <cfRule type="expression" dxfId="90" priority="25">
      <formula>MOD(ROW(),2)=0</formula>
    </cfRule>
  </conditionalFormatting>
  <conditionalFormatting sqref="E12">
    <cfRule type="iconSet" priority="5">
      <iconSet iconSet="3Symbols" reverse="1">
        <cfvo type="percent" val="0"/>
        <cfvo type="num" val="$E$13" gte="0"/>
        <cfvo type="num" val="$E$13" gte="0"/>
      </iconSet>
    </cfRule>
    <cfRule type="expression" dxfId="89" priority="24">
      <formula>MOD(ROW(),2)=0</formula>
    </cfRule>
  </conditionalFormatting>
  <conditionalFormatting sqref="I10">
    <cfRule type="iconSet" priority="7">
      <iconSet iconSet="3Symbols" reverse="1">
        <cfvo type="percent" val="0"/>
        <cfvo type="num" val="$I$11" gte="0"/>
        <cfvo type="num" val="$I$11" gte="0"/>
      </iconSet>
    </cfRule>
    <cfRule type="expression" dxfId="88" priority="20">
      <formula>MOD(ROW(),2)=0</formula>
    </cfRule>
  </conditionalFormatting>
  <conditionalFormatting sqref="H10">
    <cfRule type="iconSet" priority="10">
      <iconSet iconSet="3Symbols" reverse="1">
        <cfvo type="percent" val="0"/>
        <cfvo type="num" val="$H$11" gte="0"/>
        <cfvo type="num" val="$H$11" gte="0"/>
      </iconSet>
    </cfRule>
    <cfRule type="expression" dxfId="87" priority="19">
      <formula>MOD(ROW(),2)=0</formula>
    </cfRule>
  </conditionalFormatting>
  <conditionalFormatting sqref="G10">
    <cfRule type="iconSet" priority="11">
      <iconSet iconSet="3Symbols" reverse="1">
        <cfvo type="percent" val="0"/>
        <cfvo type="num" val="$G$11" gte="0"/>
        <cfvo type="num" val="$G$11" gte="0"/>
      </iconSet>
    </cfRule>
    <cfRule type="expression" dxfId="86" priority="18">
      <formula>MOD(ROW(),2)=0</formula>
    </cfRule>
  </conditionalFormatting>
  <conditionalFormatting sqref="F10">
    <cfRule type="iconSet" priority="12">
      <iconSet iconSet="3Symbols" reverse="1">
        <cfvo type="percent" val="0"/>
        <cfvo type="num" val="$F$11" gte="0"/>
        <cfvo type="num" val="$F$11" gte="0"/>
      </iconSet>
    </cfRule>
    <cfRule type="expression" dxfId="85" priority="17">
      <formula>MOD(ROW(),2)=0</formula>
    </cfRule>
  </conditionalFormatting>
  <conditionalFormatting sqref="E10">
    <cfRule type="iconSet" priority="13">
      <iconSet iconSet="3Symbols" reverse="1">
        <cfvo type="percent" val="0"/>
        <cfvo type="num" val="$E$11" gte="0"/>
        <cfvo type="num" val="$E$11" gte="0"/>
      </iconSet>
    </cfRule>
  </conditionalFormatting>
  <conditionalFormatting sqref="D10">
    <cfRule type="iconSet" priority="8">
      <iconSet iconSet="3Symbols" reverse="1">
        <cfvo type="percent" val="0"/>
        <cfvo type="num" val="$D$11" gte="0"/>
        <cfvo type="num" val="$D$11" gte="0"/>
      </iconSet>
    </cfRule>
    <cfRule type="expression" dxfId="84" priority="9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B1:G7"/>
  <sheetViews>
    <sheetView showGridLines="0" showRowColHeaders="0" workbookViewId="0"/>
  </sheetViews>
  <sheetFormatPr defaultColWidth="0.85546875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</cols>
  <sheetData>
    <row r="1" spans="2:7" x14ac:dyDescent="0.25">
      <c r="B1" s="400"/>
      <c r="C1" s="401"/>
      <c r="D1" s="401"/>
      <c r="E1" s="401"/>
      <c r="F1" s="401"/>
      <c r="G1" s="401"/>
    </row>
    <row r="2" spans="2:7" x14ac:dyDescent="0.25">
      <c r="B2" s="401"/>
      <c r="C2" s="401"/>
      <c r="D2" s="401"/>
      <c r="E2" s="401"/>
      <c r="F2" s="401"/>
      <c r="G2" s="401"/>
    </row>
    <row r="3" spans="2:7" x14ac:dyDescent="0.25">
      <c r="B3" s="401"/>
      <c r="C3" s="401"/>
      <c r="D3" s="401"/>
      <c r="E3" s="401"/>
      <c r="F3" s="401"/>
      <c r="G3" s="401"/>
    </row>
    <row r="4" spans="2:7" x14ac:dyDescent="0.25">
      <c r="B4" s="401"/>
      <c r="C4" s="401"/>
      <c r="D4" s="401"/>
      <c r="E4" s="401"/>
      <c r="F4" s="401"/>
      <c r="G4" s="401"/>
    </row>
    <row r="5" spans="2:7" x14ac:dyDescent="0.25">
      <c r="B5" s="401"/>
      <c r="C5" s="401"/>
      <c r="D5" s="401"/>
      <c r="E5" s="401"/>
      <c r="F5" s="401"/>
      <c r="G5" s="401"/>
    </row>
    <row r="6" spans="2:7" x14ac:dyDescent="0.25">
      <c r="B6" s="401"/>
      <c r="C6" s="401"/>
      <c r="D6" s="401"/>
      <c r="E6" s="401"/>
      <c r="F6" s="401"/>
      <c r="G6" s="401"/>
    </row>
    <row r="7" spans="2:7" x14ac:dyDescent="0.25">
      <c r="B7" s="401"/>
      <c r="C7" s="401"/>
      <c r="D7" s="401"/>
      <c r="E7" s="401"/>
      <c r="F7" s="401"/>
      <c r="G7" s="401"/>
    </row>
  </sheetData>
  <mergeCells count="1">
    <mergeCell ref="B1:G7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49"/>
  <sheetViews>
    <sheetView showGridLines="0" showRowColHeaders="0" workbookViewId="0">
      <selection activeCell="J7" sqref="J7"/>
    </sheetView>
  </sheetViews>
  <sheetFormatPr defaultColWidth="8.7109375" defaultRowHeight="15" x14ac:dyDescent="0.25"/>
  <cols>
    <col min="1" max="1" width="9.85546875" customWidth="1"/>
    <col min="2" max="2" width="59.7109375" customWidth="1"/>
    <col min="3" max="4" width="10.28515625" bestFit="1" customWidth="1"/>
    <col min="5" max="6" width="11.28515625" bestFit="1" customWidth="1"/>
    <col min="7" max="7" width="9.85546875" customWidth="1"/>
    <col min="8" max="9" width="10.28515625" bestFit="1" customWidth="1"/>
    <col min="10" max="10" width="11.28515625" bestFit="1" customWidth="1"/>
    <col min="11" max="13" width="10.28515625" bestFit="1" customWidth="1"/>
    <col min="14" max="14" width="11.28515625" bestFit="1" customWidth="1"/>
    <col min="15" max="17" width="10.28515625" bestFit="1" customWidth="1"/>
    <col min="18" max="18" width="11.28515625" bestFit="1" customWidth="1"/>
    <col min="19" max="21" width="10.28515625" bestFit="1" customWidth="1"/>
    <col min="22" max="22" width="11.28515625" bestFit="1" customWidth="1"/>
    <col min="23" max="25" width="10.28515625" bestFit="1" customWidth="1"/>
    <col min="26" max="26" width="11.28515625" bestFit="1" customWidth="1"/>
    <col min="27" max="27" width="10.28515625" bestFit="1" customWidth="1"/>
  </cols>
  <sheetData>
    <row r="1" spans="1:27" ht="15" customHeight="1" x14ac:dyDescent="0.25">
      <c r="B1" s="175"/>
      <c r="C1" s="175"/>
      <c r="D1" s="175"/>
      <c r="E1" s="175"/>
      <c r="F1" s="175"/>
      <c r="H1" s="175"/>
      <c r="I1" s="175"/>
      <c r="J1" s="175"/>
      <c r="K1" s="175"/>
    </row>
    <row r="2" spans="1:27" ht="15" customHeight="1" x14ac:dyDescent="0.25">
      <c r="B2" s="175"/>
      <c r="C2" s="175"/>
      <c r="D2" s="175"/>
      <c r="E2" s="175"/>
      <c r="F2" s="175"/>
      <c r="H2" s="175"/>
      <c r="I2" s="175"/>
      <c r="J2" s="175"/>
      <c r="K2" s="175"/>
    </row>
    <row r="3" spans="1:27" ht="15" customHeight="1" x14ac:dyDescent="0.25">
      <c r="B3" s="175"/>
      <c r="C3" s="175"/>
      <c r="D3" s="175"/>
      <c r="E3" s="175"/>
      <c r="F3" s="175"/>
      <c r="H3" s="175"/>
      <c r="I3" s="175"/>
      <c r="J3" s="175"/>
      <c r="K3" s="175"/>
    </row>
    <row r="4" spans="1:27" ht="15" customHeight="1" x14ac:dyDescent="0.25">
      <c r="B4" s="175"/>
      <c r="C4" s="175"/>
      <c r="D4" s="175"/>
      <c r="E4" s="175"/>
      <c r="F4" s="175"/>
      <c r="H4" s="175"/>
      <c r="I4" s="175"/>
      <c r="J4" s="175"/>
      <c r="K4" s="175"/>
    </row>
    <row r="5" spans="1:27" ht="15" customHeight="1" x14ac:dyDescent="0.25">
      <c r="B5" s="175"/>
      <c r="C5" s="175"/>
      <c r="D5" s="175"/>
      <c r="E5" s="175"/>
      <c r="F5" s="175"/>
      <c r="H5" s="175"/>
      <c r="I5" s="175"/>
      <c r="J5" s="175"/>
      <c r="K5" s="175"/>
    </row>
    <row r="6" spans="1:27" ht="15" customHeight="1" x14ac:dyDescent="0.25">
      <c r="B6" s="175"/>
      <c r="C6" s="175"/>
      <c r="D6" s="175"/>
      <c r="E6" s="175"/>
      <c r="F6" s="175"/>
      <c r="H6" s="175"/>
      <c r="I6" s="175"/>
      <c r="J6" s="175"/>
      <c r="K6" s="175"/>
    </row>
    <row r="7" spans="1:27" ht="15" customHeight="1" x14ac:dyDescent="0.25">
      <c r="B7" s="175"/>
      <c r="C7" s="175"/>
      <c r="D7" s="175"/>
      <c r="E7" s="175"/>
      <c r="F7" s="175"/>
      <c r="H7" s="175"/>
      <c r="I7" s="175"/>
      <c r="J7" s="175"/>
      <c r="K7" s="175"/>
    </row>
    <row r="8" spans="1:27" ht="15" customHeight="1" x14ac:dyDescent="0.25">
      <c r="B8" s="175"/>
      <c r="C8" s="175"/>
      <c r="D8" s="175"/>
      <c r="E8" s="175"/>
      <c r="F8" s="175"/>
      <c r="H8" s="175"/>
      <c r="I8" s="175"/>
      <c r="J8" s="175"/>
      <c r="K8" s="175"/>
    </row>
    <row r="9" spans="1:27" ht="15" customHeight="1" x14ac:dyDescent="0.25">
      <c r="B9" s="175"/>
      <c r="C9" s="175"/>
      <c r="D9" s="175"/>
      <c r="E9" s="175"/>
      <c r="F9" s="175"/>
      <c r="H9" s="175"/>
      <c r="I9" s="175"/>
      <c r="J9" s="175"/>
      <c r="K9" s="175"/>
    </row>
    <row r="10" spans="1:27" ht="24.6" customHeight="1" x14ac:dyDescent="0.25">
      <c r="A10" s="35"/>
      <c r="B10" s="13" t="s">
        <v>96</v>
      </c>
      <c r="C10" s="35"/>
      <c r="D10" s="35"/>
      <c r="E10" s="35"/>
      <c r="F10" s="35"/>
      <c r="H10" s="35"/>
      <c r="I10" s="35"/>
      <c r="J10" s="35"/>
    </row>
    <row r="11" spans="1:27" ht="24.6" customHeight="1" x14ac:dyDescent="0.25">
      <c r="A11" s="35"/>
      <c r="B11" s="404"/>
      <c r="C11" s="396" t="s">
        <v>143</v>
      </c>
      <c r="D11" s="396"/>
      <c r="E11" s="396" t="s">
        <v>144</v>
      </c>
      <c r="F11" s="396"/>
      <c r="H11" s="394" t="s">
        <v>587</v>
      </c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405"/>
    </row>
    <row r="12" spans="1:27" ht="37.5" customHeight="1" x14ac:dyDescent="0.25">
      <c r="A12" s="35"/>
      <c r="B12" s="404"/>
      <c r="C12" s="216" t="s">
        <v>97</v>
      </c>
      <c r="D12" s="216" t="s">
        <v>98</v>
      </c>
      <c r="E12" s="216" t="s">
        <v>145</v>
      </c>
      <c r="F12" s="216" t="s">
        <v>146</v>
      </c>
      <c r="H12" s="83" t="s">
        <v>100</v>
      </c>
      <c r="I12" s="83" t="s">
        <v>101</v>
      </c>
      <c r="J12" s="83">
        <v>2022</v>
      </c>
      <c r="K12" s="83" t="s">
        <v>98</v>
      </c>
      <c r="L12" s="83" t="s">
        <v>102</v>
      </c>
      <c r="M12" s="83" t="s">
        <v>103</v>
      </c>
      <c r="N12" s="83">
        <v>2021</v>
      </c>
      <c r="O12" s="83" t="s">
        <v>104</v>
      </c>
      <c r="P12" s="83" t="s">
        <v>105</v>
      </c>
      <c r="Q12" s="83" t="s">
        <v>106</v>
      </c>
      <c r="R12" s="83">
        <v>2020</v>
      </c>
      <c r="S12" s="83" t="s">
        <v>107</v>
      </c>
      <c r="T12" s="83" t="s">
        <v>108</v>
      </c>
      <c r="U12" s="83" t="s">
        <v>109</v>
      </c>
      <c r="V12" s="83">
        <v>2019</v>
      </c>
      <c r="W12" s="83" t="s">
        <v>110</v>
      </c>
      <c r="X12" s="83" t="s">
        <v>111</v>
      </c>
      <c r="Y12" s="83" t="s">
        <v>112</v>
      </c>
      <c r="Z12" s="83">
        <v>2018</v>
      </c>
      <c r="AA12" s="216" t="s">
        <v>113</v>
      </c>
    </row>
    <row r="13" spans="1:27" ht="24.6" customHeight="1" x14ac:dyDescent="0.25">
      <c r="A13" s="35"/>
      <c r="B13" s="42" t="s">
        <v>147</v>
      </c>
      <c r="C13" s="89">
        <v>8130020</v>
      </c>
      <c r="D13" s="89">
        <v>7105782</v>
      </c>
      <c r="E13" s="89">
        <v>22754003</v>
      </c>
      <c r="F13" s="89">
        <v>23254390</v>
      </c>
      <c r="H13" s="89">
        <v>7528639</v>
      </c>
      <c r="I13" s="89">
        <v>7095344</v>
      </c>
      <c r="J13" s="89">
        <v>30158388</v>
      </c>
      <c r="K13" s="89">
        <v>7105782</v>
      </c>
      <c r="L13" s="89">
        <v>7844552</v>
      </c>
      <c r="M13" s="89">
        <v>8304056</v>
      </c>
      <c r="N13" s="89">
        <v>29619254</v>
      </c>
      <c r="O13" s="89">
        <v>7740212</v>
      </c>
      <c r="P13" s="89">
        <v>6837733</v>
      </c>
      <c r="Q13" s="89">
        <v>6951837</v>
      </c>
      <c r="R13" s="89">
        <v>26432081</v>
      </c>
      <c r="S13" s="89">
        <v>6692911</v>
      </c>
      <c r="T13" s="89">
        <v>5920014</v>
      </c>
      <c r="U13" s="89">
        <v>6767438</v>
      </c>
      <c r="V13" s="89">
        <v>26927559</v>
      </c>
      <c r="W13" s="89">
        <v>6875079</v>
      </c>
      <c r="X13" s="89">
        <v>6327737</v>
      </c>
      <c r="Y13" s="89">
        <v>6601417</v>
      </c>
      <c r="Z13" s="89">
        <v>24871995</v>
      </c>
      <c r="AA13" s="89">
        <v>6927638</v>
      </c>
    </row>
    <row r="14" spans="1:27" x14ac:dyDescent="0.25">
      <c r="A14" s="35"/>
      <c r="B14" s="90" t="s">
        <v>148</v>
      </c>
      <c r="C14" s="91">
        <v>1125693</v>
      </c>
      <c r="D14" s="91">
        <v>985150</v>
      </c>
      <c r="E14" s="91">
        <v>3224458</v>
      </c>
      <c r="F14" s="91">
        <v>2757570</v>
      </c>
      <c r="H14" s="91">
        <v>1118367</v>
      </c>
      <c r="I14" s="91">
        <v>980398</v>
      </c>
      <c r="J14" s="91">
        <v>3684574</v>
      </c>
      <c r="K14" s="91">
        <v>985150</v>
      </c>
      <c r="L14" s="91">
        <v>912976</v>
      </c>
      <c r="M14" s="91">
        <v>859444</v>
      </c>
      <c r="N14" s="91">
        <v>3448318</v>
      </c>
      <c r="O14" s="91">
        <v>886721</v>
      </c>
      <c r="P14" s="91">
        <v>820873</v>
      </c>
      <c r="Q14" s="91">
        <v>836735</v>
      </c>
      <c r="R14" s="91">
        <v>3021614</v>
      </c>
      <c r="S14" s="91">
        <v>793698</v>
      </c>
      <c r="T14" s="91">
        <v>674737</v>
      </c>
      <c r="U14" s="91">
        <v>724371</v>
      </c>
      <c r="V14" s="91">
        <v>2722444</v>
      </c>
      <c r="W14" s="91">
        <v>711185</v>
      </c>
      <c r="X14" s="91">
        <v>635675</v>
      </c>
      <c r="Y14" s="91">
        <v>630044</v>
      </c>
      <c r="Z14" s="91">
        <v>2044599</v>
      </c>
      <c r="AA14" s="91">
        <v>605618</v>
      </c>
    </row>
    <row r="15" spans="1:27" ht="24.6" customHeight="1" x14ac:dyDescent="0.25">
      <c r="A15" s="35"/>
      <c r="B15" s="42" t="s">
        <v>149</v>
      </c>
      <c r="C15" s="89">
        <v>80237</v>
      </c>
      <c r="D15" s="89">
        <v>-395653</v>
      </c>
      <c r="E15" s="89">
        <v>-63572</v>
      </c>
      <c r="F15" s="89">
        <v>-1367693</v>
      </c>
      <c r="H15" s="89">
        <v>-164649</v>
      </c>
      <c r="I15" s="89">
        <v>20840</v>
      </c>
      <c r="J15" s="89">
        <v>-1146560</v>
      </c>
      <c r="K15" s="89">
        <v>-395653</v>
      </c>
      <c r="L15" s="89">
        <v>-271933</v>
      </c>
      <c r="M15" s="89">
        <v>-700107</v>
      </c>
      <c r="N15" s="89">
        <v>2146043</v>
      </c>
      <c r="O15" s="89">
        <v>1116248</v>
      </c>
      <c r="P15" s="89">
        <v>453744</v>
      </c>
      <c r="Q15" s="89">
        <v>338907</v>
      </c>
      <c r="R15" s="89">
        <v>454741</v>
      </c>
      <c r="S15" s="89">
        <v>17192</v>
      </c>
      <c r="T15" s="89">
        <v>136254</v>
      </c>
      <c r="U15" s="89">
        <v>-54602</v>
      </c>
      <c r="V15" s="89">
        <v>57988</v>
      </c>
      <c r="W15" s="89">
        <v>-35122</v>
      </c>
      <c r="X15" s="89">
        <v>-40109</v>
      </c>
      <c r="Y15" s="89">
        <v>120350</v>
      </c>
      <c r="Z15" s="89">
        <v>1973064</v>
      </c>
      <c r="AA15" s="89">
        <v>633118</v>
      </c>
    </row>
    <row r="16" spans="1:27" ht="26.25" customHeight="1" x14ac:dyDescent="0.25">
      <c r="A16" s="35"/>
      <c r="B16" s="90" t="s">
        <v>150</v>
      </c>
      <c r="C16" s="91">
        <v>311748</v>
      </c>
      <c r="D16" s="91">
        <v>706087</v>
      </c>
      <c r="E16" s="91">
        <v>1569255</v>
      </c>
      <c r="F16" s="91">
        <v>1641578</v>
      </c>
      <c r="H16" s="91">
        <v>561518</v>
      </c>
      <c r="I16" s="91">
        <v>695989</v>
      </c>
      <c r="J16" s="91">
        <v>2360056</v>
      </c>
      <c r="K16" s="91">
        <v>706087</v>
      </c>
      <c r="L16" s="91">
        <v>498773</v>
      </c>
      <c r="M16" s="91">
        <v>436718</v>
      </c>
      <c r="N16" s="91">
        <v>1316995</v>
      </c>
      <c r="O16" s="91">
        <v>445089</v>
      </c>
      <c r="P16" s="91">
        <v>252538</v>
      </c>
      <c r="Q16" s="91">
        <v>178373</v>
      </c>
      <c r="R16" s="91">
        <v>266320</v>
      </c>
      <c r="S16" s="91">
        <v>83346</v>
      </c>
      <c r="T16" s="91" t="s">
        <v>72</v>
      </c>
      <c r="U16" s="91" t="s">
        <v>72</v>
      </c>
      <c r="V16" s="91" t="s">
        <v>72</v>
      </c>
      <c r="W16" s="91" t="s">
        <v>72</v>
      </c>
      <c r="X16" s="91"/>
      <c r="Y16" s="91"/>
      <c r="Z16" s="91"/>
      <c r="AA16" s="91"/>
    </row>
    <row r="17" spans="1:27" ht="24.6" customHeight="1" x14ac:dyDescent="0.25">
      <c r="A17" s="35"/>
      <c r="B17" s="42" t="s">
        <v>151</v>
      </c>
      <c r="C17" s="89"/>
      <c r="D17" s="89"/>
      <c r="E17" s="89"/>
      <c r="F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24.6" customHeight="1" x14ac:dyDescent="0.25">
      <c r="A18" s="35"/>
      <c r="B18" s="90" t="s">
        <v>152</v>
      </c>
      <c r="C18" s="91">
        <v>95828</v>
      </c>
      <c r="D18" s="91">
        <v>105628</v>
      </c>
      <c r="E18" s="91">
        <v>279332</v>
      </c>
      <c r="F18" s="91">
        <v>315900</v>
      </c>
      <c r="H18" s="91">
        <v>95764</v>
      </c>
      <c r="I18" s="91">
        <v>87740</v>
      </c>
      <c r="J18" s="91">
        <v>413044</v>
      </c>
      <c r="K18" s="91">
        <v>105628</v>
      </c>
      <c r="L18" s="91">
        <v>126485</v>
      </c>
      <c r="M18" s="91">
        <v>83787</v>
      </c>
      <c r="N18" s="91">
        <v>354910</v>
      </c>
      <c r="O18" s="91">
        <v>72139</v>
      </c>
      <c r="P18" s="91">
        <v>75036</v>
      </c>
      <c r="Q18" s="91">
        <v>89162</v>
      </c>
      <c r="R18" s="91">
        <v>279263</v>
      </c>
      <c r="S18" s="91">
        <v>89863</v>
      </c>
      <c r="T18" s="91">
        <v>60715</v>
      </c>
      <c r="U18" s="91">
        <v>76597</v>
      </c>
      <c r="V18" s="91">
        <v>351837</v>
      </c>
      <c r="W18" s="91"/>
      <c r="X18" s="91"/>
      <c r="Y18" s="91"/>
      <c r="Z18" s="91"/>
      <c r="AA18" s="91"/>
    </row>
    <row r="19" spans="1:27" ht="24.6" customHeight="1" x14ac:dyDescent="0.25">
      <c r="A19" s="35"/>
      <c r="B19" s="42" t="s">
        <v>153</v>
      </c>
      <c r="C19" s="89">
        <v>39394</v>
      </c>
      <c r="D19" s="89">
        <v>100492</v>
      </c>
      <c r="E19" s="89">
        <v>148599</v>
      </c>
      <c r="F19" s="89">
        <v>269760</v>
      </c>
      <c r="H19" s="89">
        <v>69802</v>
      </c>
      <c r="I19" s="89">
        <v>39403</v>
      </c>
      <c r="J19" s="89">
        <v>407193</v>
      </c>
      <c r="K19" s="89">
        <v>100492</v>
      </c>
      <c r="L19" s="89">
        <v>100873</v>
      </c>
      <c r="M19" s="89">
        <v>68395</v>
      </c>
      <c r="N19" s="89">
        <v>251973</v>
      </c>
      <c r="O19" s="89">
        <v>75695</v>
      </c>
      <c r="P19" s="89">
        <v>39682</v>
      </c>
      <c r="Q19" s="89">
        <v>22451</v>
      </c>
      <c r="R19" s="89">
        <v>201451</v>
      </c>
      <c r="S19" s="89">
        <v>63363</v>
      </c>
      <c r="T19" s="89">
        <v>42815</v>
      </c>
      <c r="U19" s="89">
        <v>61241</v>
      </c>
      <c r="V19" s="89">
        <v>311759</v>
      </c>
      <c r="W19" s="89">
        <v>67169</v>
      </c>
      <c r="X19" s="89">
        <v>54902</v>
      </c>
      <c r="Y19" s="89">
        <v>28087</v>
      </c>
      <c r="Z19" s="89">
        <v>95712</v>
      </c>
      <c r="AA19" s="89">
        <v>7994</v>
      </c>
    </row>
    <row r="20" spans="1:27" x14ac:dyDescent="0.25">
      <c r="A20" s="35"/>
      <c r="B20" s="90" t="s">
        <v>154</v>
      </c>
      <c r="C20" s="91">
        <v>115693</v>
      </c>
      <c r="D20" s="91">
        <v>50300</v>
      </c>
      <c r="E20" s="91">
        <v>400432</v>
      </c>
      <c r="F20" s="91">
        <v>446808</v>
      </c>
      <c r="H20" s="91">
        <v>107485</v>
      </c>
      <c r="I20" s="91">
        <v>177254</v>
      </c>
      <c r="J20" s="91">
        <v>575449</v>
      </c>
      <c r="K20" s="91">
        <v>50300</v>
      </c>
      <c r="L20" s="91">
        <v>204563</v>
      </c>
      <c r="M20" s="91">
        <v>191945</v>
      </c>
      <c r="N20" s="91">
        <v>660457</v>
      </c>
      <c r="O20" s="91">
        <v>165300</v>
      </c>
      <c r="P20" s="91">
        <v>139867</v>
      </c>
      <c r="Q20" s="91">
        <v>157255</v>
      </c>
      <c r="R20" s="91">
        <v>438393</v>
      </c>
      <c r="S20" s="91">
        <v>116277</v>
      </c>
      <c r="T20" s="91">
        <v>43672</v>
      </c>
      <c r="U20" s="91">
        <v>71580</v>
      </c>
      <c r="V20" s="91">
        <v>327995</v>
      </c>
      <c r="W20" s="91"/>
      <c r="X20" s="91"/>
      <c r="Y20" s="91"/>
      <c r="Z20" s="91"/>
      <c r="AA20" s="91"/>
    </row>
    <row r="21" spans="1:27" ht="26.25" customHeight="1" x14ac:dyDescent="0.25">
      <c r="A21" s="35"/>
      <c r="B21" s="42" t="s">
        <v>155</v>
      </c>
      <c r="C21" s="89" t="s">
        <v>72</v>
      </c>
      <c r="D21" s="89" t="s">
        <v>72</v>
      </c>
      <c r="E21" s="89" t="s">
        <v>72</v>
      </c>
      <c r="F21" s="89" t="s">
        <v>72</v>
      </c>
      <c r="H21" s="89" t="s">
        <v>72</v>
      </c>
      <c r="I21" s="89" t="s">
        <v>72</v>
      </c>
      <c r="J21" s="89" t="s">
        <v>72</v>
      </c>
      <c r="K21" s="89" t="s">
        <v>72</v>
      </c>
      <c r="L21" s="89" t="s">
        <v>72</v>
      </c>
      <c r="M21" s="89" t="s">
        <v>72</v>
      </c>
      <c r="N21" s="89" t="s">
        <v>72</v>
      </c>
      <c r="O21" s="89" t="s">
        <v>72</v>
      </c>
      <c r="P21" s="89" t="s">
        <v>72</v>
      </c>
      <c r="Q21" s="89" t="s">
        <v>72</v>
      </c>
      <c r="R21" s="89" t="s">
        <v>72</v>
      </c>
      <c r="S21" s="89" t="s">
        <v>72</v>
      </c>
      <c r="T21" s="89" t="s">
        <v>72</v>
      </c>
      <c r="U21" s="89" t="s">
        <v>72</v>
      </c>
      <c r="V21" s="89" t="s">
        <v>72</v>
      </c>
      <c r="W21" s="89">
        <v>132134</v>
      </c>
      <c r="X21" s="89">
        <v>125564</v>
      </c>
      <c r="Y21" s="89">
        <v>117179</v>
      </c>
      <c r="Z21" s="89">
        <v>410852</v>
      </c>
      <c r="AA21" s="89">
        <v>103711</v>
      </c>
    </row>
    <row r="22" spans="1:27" x14ac:dyDescent="0.25">
      <c r="A22" s="35"/>
      <c r="B22" s="90" t="s">
        <v>156</v>
      </c>
      <c r="C22" s="91" t="s">
        <v>72</v>
      </c>
      <c r="D22" s="91" t="s">
        <v>72</v>
      </c>
      <c r="E22" s="91" t="s">
        <v>72</v>
      </c>
      <c r="F22" s="91" t="s">
        <v>72</v>
      </c>
      <c r="H22" s="91" t="s">
        <v>72</v>
      </c>
      <c r="I22" s="91" t="s">
        <v>72</v>
      </c>
      <c r="J22" s="91" t="s">
        <v>72</v>
      </c>
      <c r="K22" s="91" t="s">
        <v>72</v>
      </c>
      <c r="L22" s="91" t="s">
        <v>72</v>
      </c>
      <c r="M22" s="91" t="s">
        <v>72</v>
      </c>
      <c r="N22" s="91" t="s">
        <v>72</v>
      </c>
      <c r="O22" s="91" t="s">
        <v>72</v>
      </c>
      <c r="P22" s="91" t="s">
        <v>72</v>
      </c>
      <c r="Q22" s="91" t="s">
        <v>72</v>
      </c>
      <c r="R22" s="91" t="s">
        <v>72</v>
      </c>
      <c r="S22" s="91" t="s">
        <v>72</v>
      </c>
      <c r="T22" s="91" t="s">
        <v>72</v>
      </c>
      <c r="U22" s="91" t="s">
        <v>72</v>
      </c>
      <c r="V22" s="91" t="s">
        <v>72</v>
      </c>
      <c r="W22" s="91">
        <v>33637</v>
      </c>
      <c r="X22" s="91">
        <v>57921</v>
      </c>
      <c r="Y22" s="91">
        <v>32499</v>
      </c>
      <c r="Z22" s="91">
        <v>250375</v>
      </c>
      <c r="AA22" s="91">
        <v>61645</v>
      </c>
    </row>
    <row r="23" spans="1:27" ht="31.5" customHeight="1" x14ac:dyDescent="0.25">
      <c r="A23" s="35"/>
      <c r="B23" s="42" t="s">
        <v>157</v>
      </c>
      <c r="C23" s="89">
        <v>23867</v>
      </c>
      <c r="D23" s="89">
        <v>24783</v>
      </c>
      <c r="E23" s="89">
        <v>69812</v>
      </c>
      <c r="F23" s="89">
        <v>24783</v>
      </c>
      <c r="H23" s="89">
        <v>23469</v>
      </c>
      <c r="I23" s="89">
        <v>22476</v>
      </c>
      <c r="J23" s="89">
        <v>47028</v>
      </c>
      <c r="K23" s="89">
        <v>24783</v>
      </c>
      <c r="L23" s="89" t="s">
        <v>72</v>
      </c>
      <c r="M23" s="89" t="s">
        <v>134</v>
      </c>
      <c r="N23" s="89" t="s">
        <v>72</v>
      </c>
      <c r="O23" s="89" t="s">
        <v>72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>
        <v>55332</v>
      </c>
      <c r="AA23" s="89">
        <v>47868</v>
      </c>
    </row>
    <row r="24" spans="1:27" ht="24.6" customHeight="1" x14ac:dyDescent="0.25">
      <c r="A24" s="35"/>
      <c r="B24" s="90" t="s">
        <v>158</v>
      </c>
      <c r="C24" s="91">
        <v>1165087</v>
      </c>
      <c r="D24" s="91">
        <v>1063302</v>
      </c>
      <c r="E24" s="91">
        <v>2757357</v>
      </c>
      <c r="F24" s="91">
        <v>2199838</v>
      </c>
      <c r="H24" s="91">
        <v>915822</v>
      </c>
      <c r="I24" s="91">
        <v>676448</v>
      </c>
      <c r="J24" s="91">
        <v>3245688</v>
      </c>
      <c r="K24" s="91">
        <v>1063302</v>
      </c>
      <c r="L24" s="91">
        <v>695971</v>
      </c>
      <c r="M24" s="91">
        <v>440565</v>
      </c>
      <c r="N24" s="91">
        <v>1852263</v>
      </c>
      <c r="O24" s="91">
        <v>497932</v>
      </c>
      <c r="P24" s="91">
        <v>409128</v>
      </c>
      <c r="Q24" s="91">
        <v>329309</v>
      </c>
      <c r="R24" s="91">
        <v>1434823</v>
      </c>
      <c r="S24" s="91">
        <v>397295</v>
      </c>
      <c r="T24" s="91">
        <v>346559</v>
      </c>
      <c r="U24" s="91">
        <v>263073</v>
      </c>
      <c r="V24" s="91">
        <v>979308</v>
      </c>
      <c r="W24" s="91">
        <v>274334</v>
      </c>
      <c r="X24" s="91">
        <v>211205</v>
      </c>
      <c r="Y24" s="91">
        <v>171031</v>
      </c>
      <c r="Z24" s="91">
        <v>801778</v>
      </c>
      <c r="AA24" s="91">
        <v>200569</v>
      </c>
    </row>
    <row r="25" spans="1:27" ht="24.6" customHeight="1" x14ac:dyDescent="0.25">
      <c r="A25" s="35"/>
      <c r="B25" s="42" t="s">
        <v>159</v>
      </c>
      <c r="C25" s="89">
        <v>49577</v>
      </c>
      <c r="D25" s="89">
        <v>-10361</v>
      </c>
      <c r="E25" s="89">
        <v>127152</v>
      </c>
      <c r="F25" s="89">
        <v>28401</v>
      </c>
      <c r="H25" s="89">
        <v>46731</v>
      </c>
      <c r="I25" s="89">
        <v>30844</v>
      </c>
      <c r="J25" s="89">
        <v>39369</v>
      </c>
      <c r="K25" s="89">
        <v>-10361</v>
      </c>
      <c r="L25" s="89">
        <v>19030</v>
      </c>
      <c r="M25" s="89">
        <v>19732</v>
      </c>
      <c r="N25" s="89">
        <v>53751</v>
      </c>
      <c r="O25" s="89">
        <v>17933</v>
      </c>
      <c r="P25" s="89">
        <v>9120</v>
      </c>
      <c r="Q25" s="89">
        <v>10906</v>
      </c>
      <c r="R25" s="89">
        <v>15464</v>
      </c>
      <c r="S25" s="89">
        <v>-697</v>
      </c>
      <c r="T25" s="89">
        <v>-1679</v>
      </c>
      <c r="U25" s="89">
        <v>724</v>
      </c>
      <c r="V25" s="89">
        <v>17839</v>
      </c>
      <c r="W25" s="89">
        <v>1722</v>
      </c>
      <c r="X25" s="89">
        <v>2927</v>
      </c>
      <c r="Y25" s="89">
        <v>6040</v>
      </c>
      <c r="Z25" s="89">
        <v>325</v>
      </c>
      <c r="AA25" s="89">
        <v>809</v>
      </c>
    </row>
    <row r="26" spans="1:27" ht="24.6" customHeight="1" x14ac:dyDescent="0.25">
      <c r="A26" s="35"/>
      <c r="B26" s="90" t="s">
        <v>160</v>
      </c>
      <c r="C26" s="91">
        <v>85073</v>
      </c>
      <c r="D26" s="91">
        <v>59722</v>
      </c>
      <c r="E26" s="91">
        <v>314676</v>
      </c>
      <c r="F26" s="91">
        <v>352585</v>
      </c>
      <c r="H26" s="91">
        <v>94837</v>
      </c>
      <c r="I26" s="91">
        <v>134766</v>
      </c>
      <c r="J26" s="91">
        <v>466857</v>
      </c>
      <c r="K26" s="91">
        <v>59722</v>
      </c>
      <c r="L26" s="91">
        <v>161268</v>
      </c>
      <c r="M26" s="91">
        <v>131595</v>
      </c>
      <c r="N26" s="91">
        <v>523105</v>
      </c>
      <c r="O26" s="91">
        <v>125438</v>
      </c>
      <c r="P26" s="91">
        <v>118844</v>
      </c>
      <c r="Q26" s="91">
        <v>124560</v>
      </c>
      <c r="R26" s="91">
        <v>347057</v>
      </c>
      <c r="S26" s="91">
        <v>81881</v>
      </c>
      <c r="T26" s="91">
        <v>46520</v>
      </c>
      <c r="U26" s="91">
        <v>99892</v>
      </c>
      <c r="V26" s="91">
        <v>318266</v>
      </c>
      <c r="W26" s="91">
        <v>67918</v>
      </c>
      <c r="X26" s="91">
        <v>95363</v>
      </c>
      <c r="Y26" s="91">
        <v>80788</v>
      </c>
      <c r="Z26" s="91">
        <v>321427</v>
      </c>
      <c r="AA26" s="91">
        <v>88749</v>
      </c>
    </row>
    <row r="27" spans="1:27" ht="24.6" customHeight="1" x14ac:dyDescent="0.25">
      <c r="A27" s="35"/>
      <c r="B27" s="42" t="s">
        <v>161</v>
      </c>
      <c r="C27" s="89">
        <v>36195</v>
      </c>
      <c r="D27" s="89">
        <v>134890</v>
      </c>
      <c r="E27" s="89">
        <v>79560</v>
      </c>
      <c r="F27" s="89">
        <v>133109</v>
      </c>
      <c r="H27" s="89">
        <v>14002</v>
      </c>
      <c r="I27" s="89">
        <v>29363</v>
      </c>
      <c r="J27" s="89">
        <v>182893</v>
      </c>
      <c r="K27" s="89">
        <v>134890</v>
      </c>
      <c r="L27" s="89">
        <v>16889</v>
      </c>
      <c r="M27" s="89">
        <v>-18670</v>
      </c>
      <c r="N27" s="89">
        <v>1156503</v>
      </c>
      <c r="O27" s="89">
        <v>425502</v>
      </c>
      <c r="P27" s="89">
        <v>1043</v>
      </c>
      <c r="Q27" s="89">
        <v>107045</v>
      </c>
      <c r="R27" s="89">
        <v>153762</v>
      </c>
      <c r="S27" s="89">
        <v>59103</v>
      </c>
      <c r="T27" s="89">
        <v>7074</v>
      </c>
      <c r="U27" s="89">
        <v>87824</v>
      </c>
      <c r="V27" s="89">
        <v>431994</v>
      </c>
      <c r="W27" s="89">
        <v>9811</v>
      </c>
      <c r="X27" s="89">
        <v>144821</v>
      </c>
      <c r="Y27" s="89">
        <v>252616</v>
      </c>
      <c r="Z27" s="89">
        <v>217218</v>
      </c>
      <c r="AA27" s="89">
        <v>29157</v>
      </c>
    </row>
    <row r="28" spans="1:27" ht="24.6" customHeight="1" x14ac:dyDescent="0.25">
      <c r="A28" s="35"/>
      <c r="B28" s="90" t="s">
        <v>162</v>
      </c>
      <c r="C28" s="91" t="s">
        <v>72</v>
      </c>
      <c r="D28" s="91">
        <v>125463</v>
      </c>
      <c r="E28" s="91">
        <v>-3766</v>
      </c>
      <c r="F28" s="91">
        <v>331312</v>
      </c>
      <c r="H28" s="91" t="s">
        <v>72</v>
      </c>
      <c r="I28" s="91">
        <v>-3766</v>
      </c>
      <c r="J28" s="91">
        <v>453131</v>
      </c>
      <c r="K28" s="91">
        <v>125463</v>
      </c>
      <c r="L28" s="91">
        <v>66855</v>
      </c>
      <c r="M28" s="91">
        <v>138994</v>
      </c>
      <c r="N28" s="91">
        <v>452896</v>
      </c>
      <c r="O28" s="91">
        <v>226249</v>
      </c>
      <c r="P28" s="91" t="s">
        <v>72</v>
      </c>
      <c r="Q28" s="91" t="s">
        <v>72</v>
      </c>
      <c r="R28" s="91">
        <v>234347</v>
      </c>
      <c r="S28" s="91">
        <v>47690</v>
      </c>
      <c r="T28" s="91">
        <v>41514</v>
      </c>
      <c r="U28" s="91"/>
      <c r="V28" s="91" t="s">
        <v>72</v>
      </c>
      <c r="W28" s="91" t="s">
        <v>72</v>
      </c>
      <c r="X28" s="91" t="s">
        <v>72</v>
      </c>
      <c r="Y28" s="91" t="s">
        <v>72</v>
      </c>
      <c r="Z28" s="91"/>
      <c r="AA28" s="91"/>
    </row>
    <row r="29" spans="1:27" ht="24.6" customHeight="1" x14ac:dyDescent="0.25">
      <c r="A29" s="35"/>
      <c r="B29" s="42" t="s">
        <v>163</v>
      </c>
      <c r="C29" s="89">
        <v>989284</v>
      </c>
      <c r="D29" s="89">
        <v>1218147</v>
      </c>
      <c r="E29" s="89">
        <v>3186417</v>
      </c>
      <c r="F29" s="89">
        <v>3287582</v>
      </c>
      <c r="H29" s="89">
        <v>1073563</v>
      </c>
      <c r="I29" s="89">
        <v>1123570</v>
      </c>
      <c r="J29" s="89">
        <v>4529123</v>
      </c>
      <c r="K29" s="89">
        <v>1218147</v>
      </c>
      <c r="L29" s="89">
        <v>1113427</v>
      </c>
      <c r="M29" s="89">
        <v>956008</v>
      </c>
      <c r="N29" s="89">
        <v>3470406</v>
      </c>
      <c r="O29" s="89">
        <v>948680</v>
      </c>
      <c r="P29" s="89">
        <v>838444</v>
      </c>
      <c r="Q29" s="89">
        <v>705185</v>
      </c>
      <c r="R29" s="89">
        <v>2011084</v>
      </c>
      <c r="S29" s="89">
        <v>427940</v>
      </c>
      <c r="T29" s="89">
        <v>403227</v>
      </c>
      <c r="U29" s="89">
        <v>559660</v>
      </c>
      <c r="V29" s="89">
        <v>2298114</v>
      </c>
      <c r="W29" s="89">
        <v>581869</v>
      </c>
      <c r="X29" s="89">
        <v>534955</v>
      </c>
      <c r="Y29" s="89">
        <v>596278</v>
      </c>
      <c r="Z29" s="89">
        <v>1995406</v>
      </c>
      <c r="AA29" s="89">
        <v>553448</v>
      </c>
    </row>
    <row r="30" spans="1:27" ht="24.6" customHeight="1" x14ac:dyDescent="0.25">
      <c r="A30" s="35"/>
      <c r="B30" s="90" t="s">
        <v>164</v>
      </c>
      <c r="C30" s="91">
        <v>-21480</v>
      </c>
      <c r="D30" s="91">
        <v>-13668</v>
      </c>
      <c r="E30" s="91">
        <v>-92859</v>
      </c>
      <c r="F30" s="91">
        <v>-64867</v>
      </c>
      <c r="H30" s="91">
        <v>-32910</v>
      </c>
      <c r="I30" s="91">
        <v>-38469</v>
      </c>
      <c r="J30" s="91">
        <v>-94035</v>
      </c>
      <c r="K30" s="91">
        <v>-13668</v>
      </c>
      <c r="L30" s="91">
        <v>-19305</v>
      </c>
      <c r="M30" s="91">
        <v>-31894</v>
      </c>
      <c r="N30" s="91">
        <v>-70948</v>
      </c>
      <c r="O30" s="91">
        <v>-7454</v>
      </c>
      <c r="P30" s="91">
        <v>-14335</v>
      </c>
      <c r="Q30" s="91">
        <v>-30569</v>
      </c>
      <c r="R30" s="91">
        <v>-50532</v>
      </c>
      <c r="S30" s="91">
        <v>-4330</v>
      </c>
      <c r="T30" s="91">
        <v>-11918</v>
      </c>
      <c r="U30" s="91">
        <v>-17199</v>
      </c>
      <c r="V30" s="91">
        <v>-57897</v>
      </c>
      <c r="W30" s="91">
        <v>-7820</v>
      </c>
      <c r="X30" s="91">
        <v>-12685</v>
      </c>
      <c r="Y30" s="91">
        <v>-22825</v>
      </c>
      <c r="Z30" s="91">
        <v>-44326</v>
      </c>
      <c r="AA30" s="91">
        <v>-5915</v>
      </c>
    </row>
    <row r="31" spans="1:27" x14ac:dyDescent="0.25">
      <c r="A31" s="35"/>
      <c r="B31" s="42" t="s">
        <v>165</v>
      </c>
      <c r="C31" s="89" t="s">
        <v>72</v>
      </c>
      <c r="D31" s="89" t="s">
        <v>72</v>
      </c>
      <c r="E31" s="89" t="s">
        <v>72</v>
      </c>
      <c r="F31" s="89" t="s">
        <v>72</v>
      </c>
      <c r="H31" s="89" t="s">
        <v>72</v>
      </c>
      <c r="I31" s="89" t="s">
        <v>72</v>
      </c>
      <c r="J31" s="89" t="s">
        <v>72</v>
      </c>
      <c r="K31" s="89" t="s">
        <v>72</v>
      </c>
      <c r="L31" s="89" t="s">
        <v>72</v>
      </c>
      <c r="M31" s="89" t="s">
        <v>72</v>
      </c>
      <c r="N31" s="89">
        <v>153970</v>
      </c>
      <c r="O31" s="89" t="s">
        <v>72</v>
      </c>
      <c r="P31" s="89">
        <v>153970</v>
      </c>
      <c r="Q31" s="89" t="s">
        <v>72</v>
      </c>
      <c r="R31" s="89" t="s">
        <v>72</v>
      </c>
      <c r="S31" s="89" t="s">
        <v>72</v>
      </c>
      <c r="T31" s="89" t="s">
        <v>72</v>
      </c>
      <c r="U31" s="89" t="s">
        <v>72</v>
      </c>
      <c r="V31" s="89" t="s">
        <v>72</v>
      </c>
      <c r="W31" s="89" t="s">
        <v>72</v>
      </c>
      <c r="X31" s="89" t="s">
        <v>72</v>
      </c>
      <c r="Y31" s="89" t="s">
        <v>72</v>
      </c>
      <c r="Z31" s="89" t="s">
        <v>72</v>
      </c>
      <c r="AA31" s="89" t="s">
        <v>72</v>
      </c>
    </row>
    <row r="32" spans="1:27" x14ac:dyDescent="0.25">
      <c r="B32" s="90" t="s">
        <v>166</v>
      </c>
      <c r="C32" s="91" t="s">
        <v>72</v>
      </c>
      <c r="D32" s="91" t="s">
        <v>72</v>
      </c>
      <c r="E32" s="91" t="s">
        <v>72</v>
      </c>
      <c r="F32" s="91" t="s">
        <v>72</v>
      </c>
      <c r="H32" s="91" t="s">
        <v>72</v>
      </c>
      <c r="I32" s="91" t="s">
        <v>72</v>
      </c>
      <c r="J32" s="91" t="s">
        <v>72</v>
      </c>
      <c r="K32" s="91" t="s">
        <v>72</v>
      </c>
      <c r="L32" s="91" t="s">
        <v>72</v>
      </c>
      <c r="M32" s="91" t="s">
        <v>72</v>
      </c>
      <c r="N32" s="91" t="s">
        <v>72</v>
      </c>
      <c r="O32" s="91" t="s">
        <v>72</v>
      </c>
      <c r="P32" s="91" t="s">
        <v>72</v>
      </c>
      <c r="Q32" s="91" t="s">
        <v>72</v>
      </c>
      <c r="R32" s="91" t="s">
        <v>72</v>
      </c>
      <c r="S32" s="91" t="s">
        <v>72</v>
      </c>
      <c r="T32" s="91" t="s">
        <v>72</v>
      </c>
      <c r="U32" s="91" t="s">
        <v>72</v>
      </c>
      <c r="V32" s="91">
        <v>1427786</v>
      </c>
      <c r="W32" s="91" t="s">
        <v>72</v>
      </c>
      <c r="X32" s="91">
        <v>1438563</v>
      </c>
      <c r="Y32" s="91" t="s">
        <v>72</v>
      </c>
      <c r="Z32" s="91" t="s">
        <v>72</v>
      </c>
      <c r="AA32" s="91" t="s">
        <v>72</v>
      </c>
    </row>
    <row r="33" spans="2:27" x14ac:dyDescent="0.25">
      <c r="B33" s="42" t="s">
        <v>167</v>
      </c>
      <c r="C33" s="89" t="s">
        <v>72</v>
      </c>
      <c r="D33" s="89" t="s">
        <v>72</v>
      </c>
      <c r="E33" s="89" t="s">
        <v>72</v>
      </c>
      <c r="F33" s="89">
        <v>-829783</v>
      </c>
      <c r="H33" s="89" t="s">
        <v>72</v>
      </c>
      <c r="I33" s="89" t="s">
        <v>72</v>
      </c>
      <c r="J33" s="89">
        <v>-829783</v>
      </c>
      <c r="K33" s="89" t="s">
        <v>72</v>
      </c>
      <c r="L33" s="89" t="s">
        <v>72</v>
      </c>
      <c r="M33" s="89" t="s">
        <v>72</v>
      </c>
      <c r="N33" s="89" t="s">
        <v>72</v>
      </c>
      <c r="O33" s="89" t="s">
        <v>72</v>
      </c>
      <c r="P33" s="89" t="s">
        <v>72</v>
      </c>
      <c r="Q33" s="89" t="s">
        <v>72</v>
      </c>
      <c r="R33" s="89" t="s">
        <v>72</v>
      </c>
      <c r="S33" s="89" t="s">
        <v>72</v>
      </c>
      <c r="T33" s="89" t="s">
        <v>72</v>
      </c>
      <c r="U33" s="89" t="s">
        <v>72</v>
      </c>
      <c r="V33" s="89" t="s">
        <v>72</v>
      </c>
      <c r="W33" s="89" t="s">
        <v>72</v>
      </c>
      <c r="X33" s="89" t="s">
        <v>72</v>
      </c>
      <c r="Y33" s="89" t="s">
        <v>72</v>
      </c>
      <c r="Z33" s="89" t="s">
        <v>72</v>
      </c>
      <c r="AA33" s="89" t="s">
        <v>72</v>
      </c>
    </row>
    <row r="34" spans="2:27" x14ac:dyDescent="0.25">
      <c r="B34" s="90" t="s">
        <v>168</v>
      </c>
      <c r="C34" s="91">
        <v>590628</v>
      </c>
      <c r="D34" s="91">
        <v>873241</v>
      </c>
      <c r="E34" s="91">
        <v>1681718</v>
      </c>
      <c r="F34" s="91">
        <v>2158315</v>
      </c>
      <c r="H34" s="91">
        <v>599075</v>
      </c>
      <c r="I34" s="91">
        <v>492015</v>
      </c>
      <c r="J34" s="91">
        <v>2657114</v>
      </c>
      <c r="K34" s="91">
        <v>873241</v>
      </c>
      <c r="L34" s="91">
        <v>783716</v>
      </c>
      <c r="M34" s="91">
        <v>501358</v>
      </c>
      <c r="N34" s="91">
        <v>1935273</v>
      </c>
      <c r="O34" s="91">
        <v>433111</v>
      </c>
      <c r="P34" s="91">
        <v>436904</v>
      </c>
      <c r="Q34" s="91">
        <v>412862</v>
      </c>
      <c r="R34" s="91">
        <v>1709486</v>
      </c>
      <c r="S34" s="91">
        <v>414461</v>
      </c>
      <c r="T34" s="91">
        <v>473143</v>
      </c>
      <c r="U34" s="91">
        <v>413469</v>
      </c>
      <c r="V34" s="91">
        <v>1723059</v>
      </c>
      <c r="W34" s="91">
        <v>467913</v>
      </c>
      <c r="X34" s="91">
        <v>396386</v>
      </c>
      <c r="Y34" s="91">
        <v>441198</v>
      </c>
      <c r="Z34" s="91">
        <v>1584094</v>
      </c>
      <c r="AA34" s="91">
        <v>417832</v>
      </c>
    </row>
    <row r="35" spans="2:27" x14ac:dyDescent="0.25">
      <c r="B35" s="42" t="s">
        <v>169</v>
      </c>
      <c r="C35" s="89">
        <v>-3390215</v>
      </c>
      <c r="D35" s="89">
        <v>-2909994</v>
      </c>
      <c r="E35" s="89">
        <v>-9539491</v>
      </c>
      <c r="F35" s="89">
        <v>-10229982</v>
      </c>
      <c r="H35" s="89">
        <v>-3231998</v>
      </c>
      <c r="I35" s="89">
        <v>-2917278</v>
      </c>
      <c r="J35" s="89">
        <v>-12686721</v>
      </c>
      <c r="K35" s="89">
        <v>-2909994</v>
      </c>
      <c r="L35" s="89">
        <v>-4040760</v>
      </c>
      <c r="M35" s="89">
        <v>-3534478</v>
      </c>
      <c r="N35" s="89">
        <v>-13679051</v>
      </c>
      <c r="O35" s="89">
        <v>-3644128</v>
      </c>
      <c r="P35" s="89">
        <v>-3218609</v>
      </c>
      <c r="Q35" s="89">
        <v>-3123277</v>
      </c>
      <c r="R35" s="89">
        <v>-11721729</v>
      </c>
      <c r="S35" s="89">
        <v>-2858810</v>
      </c>
      <c r="T35" s="89">
        <v>-2682530</v>
      </c>
      <c r="U35" s="89">
        <v>-3012084</v>
      </c>
      <c r="V35" s="89">
        <v>-12351078</v>
      </c>
      <c r="W35" s="89">
        <v>-3109043</v>
      </c>
      <c r="X35" s="89">
        <v>-2956432</v>
      </c>
      <c r="Y35" s="89">
        <v>-3141524</v>
      </c>
      <c r="Z35" s="89">
        <v>-12311634</v>
      </c>
      <c r="AA35" s="89">
        <v>-3419959</v>
      </c>
    </row>
    <row r="36" spans="2:27" ht="15.75" thickBot="1" x14ac:dyDescent="0.3">
      <c r="B36" s="179" t="s">
        <v>170</v>
      </c>
      <c r="C36" s="180">
        <v>9426629</v>
      </c>
      <c r="D36" s="180">
        <v>9223311</v>
      </c>
      <c r="E36" s="180">
        <v>26893083</v>
      </c>
      <c r="F36" s="180">
        <v>24709606</v>
      </c>
      <c r="H36" s="180">
        <v>8819517</v>
      </c>
      <c r="I36" s="180">
        <v>8646937</v>
      </c>
      <c r="J36" s="180">
        <v>34462808</v>
      </c>
      <c r="K36" s="180">
        <v>9223311</v>
      </c>
      <c r="L36" s="180">
        <v>8213380</v>
      </c>
      <c r="M36" s="180">
        <v>7847448</v>
      </c>
      <c r="N36" s="180">
        <v>33646118</v>
      </c>
      <c r="O36" s="180">
        <v>9524667</v>
      </c>
      <c r="P36" s="180">
        <v>7353982</v>
      </c>
      <c r="Q36" s="180">
        <v>7110741</v>
      </c>
      <c r="R36" s="180">
        <v>25227625</v>
      </c>
      <c r="S36" s="180">
        <v>6421183</v>
      </c>
      <c r="T36" s="180">
        <v>5500117</v>
      </c>
      <c r="U36" s="180">
        <v>6041984</v>
      </c>
      <c r="V36" s="180">
        <v>25486973</v>
      </c>
      <c r="W36" s="180">
        <v>6070786</v>
      </c>
      <c r="X36" s="180">
        <v>7016793</v>
      </c>
      <c r="Y36" s="180">
        <v>5913178</v>
      </c>
      <c r="Z36" s="180">
        <v>22266217</v>
      </c>
      <c r="AA36" s="180">
        <v>6252282</v>
      </c>
    </row>
    <row r="37" spans="2:27" ht="15.75" thickTop="1" x14ac:dyDescent="0.25">
      <c r="C37" s="23"/>
      <c r="H37" s="23"/>
    </row>
    <row r="38" spans="2:27" x14ac:dyDescent="0.25">
      <c r="C38" s="153">
        <f>SUM(C13:C35)-C36</f>
        <v>0</v>
      </c>
      <c r="D38" s="153">
        <f t="shared" ref="D38:F38" si="0">SUM(D13:D35)-D36</f>
        <v>0</v>
      </c>
      <c r="E38" s="153">
        <f t="shared" si="0"/>
        <v>0</v>
      </c>
      <c r="F38" s="153">
        <f t="shared" si="0"/>
        <v>0</v>
      </c>
      <c r="H38" s="153">
        <f t="shared" ref="H38:Z38" si="1">SUM(H13:H35)-H36</f>
        <v>0</v>
      </c>
      <c r="I38" s="153">
        <f t="shared" si="1"/>
        <v>0</v>
      </c>
      <c r="J38" s="153">
        <f t="shared" si="1"/>
        <v>0</v>
      </c>
      <c r="K38" s="153">
        <f t="shared" si="1"/>
        <v>0</v>
      </c>
      <c r="L38" s="153">
        <f t="shared" si="1"/>
        <v>0</v>
      </c>
      <c r="M38" s="153">
        <f t="shared" si="1"/>
        <v>0</v>
      </c>
      <c r="N38" s="153">
        <f t="shared" si="1"/>
        <v>0</v>
      </c>
      <c r="O38" s="153">
        <f t="shared" si="1"/>
        <v>0</v>
      </c>
      <c r="P38" s="153">
        <f t="shared" si="1"/>
        <v>0</v>
      </c>
      <c r="Q38" s="153">
        <f t="shared" si="1"/>
        <v>0</v>
      </c>
      <c r="R38" s="153">
        <f t="shared" si="1"/>
        <v>0</v>
      </c>
      <c r="S38" s="153">
        <f t="shared" si="1"/>
        <v>0</v>
      </c>
      <c r="T38" s="153">
        <f t="shared" si="1"/>
        <v>0</v>
      </c>
      <c r="U38" s="153">
        <f t="shared" si="1"/>
        <v>0</v>
      </c>
      <c r="V38" s="153">
        <f t="shared" si="1"/>
        <v>0</v>
      </c>
      <c r="W38" s="153">
        <f t="shared" si="1"/>
        <v>0</v>
      </c>
      <c r="X38" s="153">
        <f t="shared" si="1"/>
        <v>0</v>
      </c>
      <c r="Y38" s="153">
        <f t="shared" si="1"/>
        <v>0</v>
      </c>
      <c r="Z38" s="153">
        <f t="shared" si="1"/>
        <v>0</v>
      </c>
      <c r="AA38" s="153">
        <f t="shared" ref="AA38" si="2">SUM(AA13:AA35)-AA36</f>
        <v>0</v>
      </c>
    </row>
    <row r="39" spans="2:27" x14ac:dyDescent="0.25">
      <c r="C39" s="153">
        <f>C36-DRE!C13</f>
        <v>0</v>
      </c>
      <c r="D39" s="153">
        <f>D36-DRE!D13</f>
        <v>0</v>
      </c>
      <c r="E39" s="153">
        <f>E36-DRE!E13</f>
        <v>0</v>
      </c>
      <c r="F39" s="153">
        <f>F36-DRE!F13</f>
        <v>0</v>
      </c>
      <c r="H39" s="153">
        <f>H36-DRE!H13</f>
        <v>0</v>
      </c>
      <c r="I39" s="153">
        <f>I36-DRE!I13</f>
        <v>0</v>
      </c>
      <c r="J39" s="153">
        <f>J36-DRE!J13</f>
        <v>0</v>
      </c>
      <c r="K39" s="153">
        <f>K36-DRE!K13</f>
        <v>0</v>
      </c>
      <c r="L39" s="153">
        <f>L36-DRE!L13</f>
        <v>0</v>
      </c>
      <c r="M39" s="153">
        <f>M36-DRE!M13</f>
        <v>0</v>
      </c>
      <c r="N39" s="153">
        <f>N36-DRE!N13</f>
        <v>0</v>
      </c>
      <c r="O39" s="153">
        <f>O36-DRE!O13</f>
        <v>0</v>
      </c>
      <c r="P39" s="153">
        <f>P36-DRE!P13</f>
        <v>0</v>
      </c>
      <c r="Q39" s="153">
        <f>Q36-DRE!Q13</f>
        <v>0</v>
      </c>
      <c r="R39" s="153">
        <f>R36-DRE!R13</f>
        <v>0</v>
      </c>
      <c r="S39" s="153">
        <f>S36-DRE!S13</f>
        <v>0</v>
      </c>
      <c r="T39" s="153">
        <f>T36-DRE!T13</f>
        <v>0</v>
      </c>
      <c r="U39" s="153">
        <f>U36-DRE!U13</f>
        <v>0</v>
      </c>
      <c r="V39" s="153">
        <f>V36-DRE!V13</f>
        <v>0</v>
      </c>
      <c r="W39" s="153">
        <f>W36-DRE!W13</f>
        <v>0</v>
      </c>
      <c r="X39" s="153">
        <f>X36-DRE!X13</f>
        <v>0</v>
      </c>
      <c r="Y39" s="153">
        <f>Y36-DRE!Y13</f>
        <v>0</v>
      </c>
      <c r="Z39" s="153">
        <f>Z36-DRE!Z13</f>
        <v>0</v>
      </c>
      <c r="AA39" s="153">
        <f>AA36-DRE!AA13</f>
        <v>0</v>
      </c>
    </row>
    <row r="40" spans="2:27" x14ac:dyDescent="0.25">
      <c r="C40" s="23"/>
      <c r="D40" s="23"/>
      <c r="E40" s="23"/>
      <c r="F40" s="23"/>
      <c r="H40" s="23"/>
      <c r="I40" s="23"/>
    </row>
    <row r="41" spans="2:27" x14ac:dyDescent="0.25">
      <c r="C41" s="23"/>
      <c r="D41" s="23"/>
      <c r="E41" s="23"/>
      <c r="F41" s="23"/>
      <c r="H41" s="23"/>
      <c r="I41" s="23"/>
    </row>
    <row r="42" spans="2:27" x14ac:dyDescent="0.25">
      <c r="I42" s="23"/>
    </row>
    <row r="43" spans="2:27" x14ac:dyDescent="0.25">
      <c r="C43" s="23"/>
      <c r="D43" s="23"/>
      <c r="E43" s="23"/>
      <c r="F43" s="23"/>
      <c r="H43" s="23"/>
      <c r="I43" s="23"/>
    </row>
    <row r="44" spans="2:27" x14ac:dyDescent="0.25">
      <c r="C44" s="23"/>
      <c r="D44" s="23"/>
      <c r="E44" s="23"/>
      <c r="F44" s="23"/>
      <c r="H44" s="23"/>
      <c r="I44" s="23"/>
    </row>
    <row r="45" spans="2:27" x14ac:dyDescent="0.25">
      <c r="C45" s="23"/>
      <c r="D45" s="23"/>
      <c r="E45" s="23"/>
      <c r="F45" s="23"/>
      <c r="H45" s="23"/>
      <c r="I45" s="23"/>
    </row>
    <row r="46" spans="2:27" x14ac:dyDescent="0.25">
      <c r="C46" s="23"/>
      <c r="D46" s="23"/>
      <c r="E46" s="23"/>
      <c r="F46" s="23"/>
      <c r="H46" s="23"/>
      <c r="I46" s="23"/>
    </row>
    <row r="47" spans="2:27" x14ac:dyDescent="0.25">
      <c r="C47" s="23"/>
      <c r="D47" s="23"/>
      <c r="E47" s="23"/>
      <c r="F47" s="23"/>
      <c r="H47" s="23"/>
      <c r="I47" s="23"/>
    </row>
    <row r="48" spans="2:27" x14ac:dyDescent="0.25">
      <c r="C48" s="23"/>
      <c r="D48" s="23"/>
      <c r="E48" s="23"/>
      <c r="F48" s="23"/>
      <c r="H48" s="23"/>
      <c r="I48" s="23"/>
    </row>
    <row r="49" spans="3:9" x14ac:dyDescent="0.25">
      <c r="C49" s="23"/>
      <c r="D49" s="23"/>
      <c r="E49" s="23"/>
      <c r="F49" s="23"/>
      <c r="H49" s="23"/>
      <c r="I49" s="23"/>
    </row>
  </sheetData>
  <mergeCells count="4">
    <mergeCell ref="B11:B12"/>
    <mergeCell ref="C11:D11"/>
    <mergeCell ref="E11:F11"/>
    <mergeCell ref="H11:AA11"/>
  </mergeCells>
  <conditionalFormatting sqref="C38:C39">
    <cfRule type="cellIs" dxfId="83" priority="7" operator="notEqual">
      <formula>0</formula>
    </cfRule>
  </conditionalFormatting>
  <conditionalFormatting sqref="D38:F38">
    <cfRule type="cellIs" dxfId="82" priority="6" operator="notEqual">
      <formula>0</formula>
    </cfRule>
  </conditionalFormatting>
  <conditionalFormatting sqref="D39:F39">
    <cfRule type="cellIs" dxfId="81" priority="5" operator="notEqual">
      <formula>0</formula>
    </cfRule>
  </conditionalFormatting>
  <conditionalFormatting sqref="H38:I38">
    <cfRule type="cellIs" dxfId="80" priority="4" operator="notEqual">
      <formula>0</formula>
    </cfRule>
  </conditionalFormatting>
  <conditionalFormatting sqref="H39">
    <cfRule type="cellIs" dxfId="79" priority="3" operator="notEqual">
      <formula>0</formula>
    </cfRule>
  </conditionalFormatting>
  <conditionalFormatting sqref="H38:AA38">
    <cfRule type="cellIs" dxfId="78" priority="2" operator="notEqual">
      <formula>0</formula>
    </cfRule>
  </conditionalFormatting>
  <conditionalFormatting sqref="H39:AA39">
    <cfRule type="cellIs" dxfId="7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5" ma:contentTypeDescription="Crie um novo documento." ma:contentTypeScope="" ma:versionID="da02524ae76c0b2db83e94fc701dd8f3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5f99843cb20a1a9e3a10f0eed166a6e3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1E732-7D98-45E0-811C-8238F90D3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5</vt:i4>
      </vt:variant>
    </vt:vector>
  </HeadingPairs>
  <TitlesOfParts>
    <vt:vector size="25" baseType="lpstr">
      <vt:lpstr>Cemig (Sumário)</vt:lpstr>
      <vt:lpstr>RAP</vt:lpstr>
      <vt:lpstr>Usinas</vt:lpstr>
      <vt:lpstr>Balanço de Energia</vt:lpstr>
      <vt:lpstr>Venda de energia por classe</vt:lpstr>
      <vt:lpstr>Perdas de Energia</vt:lpstr>
      <vt:lpstr>DEC _ FEC</vt:lpstr>
      <vt:lpstr>Taxa de arrecadação</vt:lpstr>
      <vt:lpstr>Receita</vt:lpstr>
      <vt:lpstr>Custos e Despesas</vt:lpstr>
      <vt:lpstr>Energia comprada para revenda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Desempenhos das ações</vt:lpstr>
      <vt:lpstr>'Custos e Despesas'!_Hlk160453777</vt:lpstr>
      <vt:lpstr>'Energia comprada para revenda'!_Toc223922453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c056925</cp:lastModifiedBy>
  <cp:revision/>
  <dcterms:created xsi:type="dcterms:W3CDTF">2020-11-04T13:02:04Z</dcterms:created>
  <dcterms:modified xsi:type="dcterms:W3CDTF">2023-11-09T22:25:11Z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