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5\1T25\ITR\"/>
    </mc:Choice>
  </mc:AlternateContent>
  <xr:revisionPtr revIDLastSave="0" documentId="13_ncr:1_{E78B3CDA-3CA1-4A42-BAB8-1D37AC70D23B}" xr6:coauthVersionLast="47" xr6:coauthVersionMax="47" xr10:uidLastSave="{00000000-0000-0000-0000-000000000000}"/>
  <bookViews>
    <workbookView xWindow="20370" yWindow="-120" windowWidth="19440" windowHeight="14880" tabRatio="641" xr2:uid="{52527EE2-1964-43A1-9C22-0D5168782E99}"/>
  </bookViews>
  <sheets>
    <sheet name="Cemig (Sumário)" sheetId="1" r:id="rId1"/>
    <sheet name="RAP" sheetId="3" r:id="rId2"/>
    <sheet name="Usinas" sheetId="4" r:id="rId3"/>
    <sheet name="Balanço de Energia" sheetId="5" r:id="rId4"/>
    <sheet name="Venda de energia por classe" sheetId="6" r:id="rId5"/>
    <sheet name="Perdas de Energia" sheetId="7" r:id="rId6"/>
    <sheet name="DEC _ FEC" sheetId="8" r:id="rId7"/>
    <sheet name="Taxa de arrecadação" sheetId="20" r:id="rId8"/>
    <sheet name="Receita" sheetId="9" r:id="rId9"/>
    <sheet name="Custos e Despesas" sheetId="10" r:id="rId10"/>
    <sheet name="Energia comprada para revenda" sheetId="19" r:id="rId11"/>
    <sheet name="Resultado Financeiro" sheetId="12" r:id="rId12"/>
    <sheet name="Endividamento" sheetId="13" r:id="rId13"/>
    <sheet name="Investimentos" sheetId="14" r:id="rId14"/>
    <sheet name="BP (Ativo)" sheetId="15" r:id="rId15"/>
    <sheet name="BP (Passivo)" sheetId="16" r:id="rId16"/>
    <sheet name="LAJIDA" sheetId="11" r:id="rId17"/>
    <sheet name="DRE" sheetId="17" r:id="rId18"/>
    <sheet name="DFC" sheetId="18" r:id="rId19"/>
    <sheet name="Desempenhos das ações" sheetId="22" r:id="rId20"/>
  </sheets>
  <externalReferences>
    <externalReference r:id="rId21"/>
  </externalReferences>
  <definedNames>
    <definedName name="_xlnm._FilterDatabase" localSheetId="3" hidden="1">'Balanço de Energia'!$I$13:$J$29</definedName>
    <definedName name="_xlnm._FilterDatabase" localSheetId="14" hidden="1">'BP (Ativo)'!$B$10:$B$49</definedName>
    <definedName name="_xlnm._FilterDatabase" localSheetId="15" hidden="1">'BP (Passivo)'!$B$10:$B$55</definedName>
    <definedName name="_xlnm._FilterDatabase" localSheetId="18" hidden="1">DFC!$B$7:$W$69</definedName>
    <definedName name="_xlnm._FilterDatabase" localSheetId="2" hidden="1">Usinas!$B$10:$H$41</definedName>
    <definedName name="_Hlk160453777" localSheetId="9">'Custos e Despesas'!$B$16</definedName>
    <definedName name="_Toc223922453" localSheetId="10">'Energia comprada para revenda'!$B$7</definedName>
    <definedName name="_Toc229977613" localSheetId="19">'Desempenhos das ações'!#REF!</definedName>
    <definedName name="_Toc229977613" localSheetId="18">DFC!$B$6</definedName>
    <definedName name="_Toc282006926" localSheetId="15">'BP (Passivo)'!$B$8</definedName>
    <definedName name="_Toc282006927" localSheetId="15">'BP (Passivo)'!$B$9</definedName>
    <definedName name="_Toc288721758" localSheetId="9">'Custos e Despesas'!#REF!</definedName>
    <definedName name="_Toc288721760" localSheetId="9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C13" i="5"/>
  <c r="D86" i="4" l="1"/>
  <c r="C18" i="14"/>
  <c r="I44" i="11" l="1"/>
  <c r="C80" i="13" l="1"/>
  <c r="C81" i="13"/>
  <c r="C70" i="13"/>
  <c r="C79" i="13" s="1"/>
  <c r="D49" i="17"/>
  <c r="C49" i="17"/>
  <c r="F49" i="17"/>
  <c r="C83" i="13" l="1"/>
  <c r="K15" i="11" l="1"/>
  <c r="D36" i="10"/>
  <c r="C36" i="10"/>
  <c r="C35" i="10"/>
  <c r="D35" i="10"/>
  <c r="C29" i="10"/>
  <c r="D29" i="10"/>
  <c r="F29" i="10"/>
  <c r="F36" i="10" s="1"/>
  <c r="H26" i="6" l="1"/>
  <c r="H24" i="6"/>
  <c r="H23" i="6"/>
  <c r="H20" i="6"/>
  <c r="H19" i="6"/>
  <c r="H18" i="6"/>
  <c r="H17" i="6"/>
  <c r="H16" i="6"/>
  <c r="H15" i="6"/>
  <c r="H14" i="6"/>
  <c r="H13" i="6"/>
  <c r="E13" i="6"/>
  <c r="I13" i="6"/>
  <c r="J13" i="6"/>
  <c r="E14" i="6"/>
  <c r="I14" i="6"/>
  <c r="J14" i="6"/>
  <c r="E15" i="6"/>
  <c r="I15" i="6"/>
  <c r="J15" i="6"/>
  <c r="E16" i="6"/>
  <c r="I16" i="6"/>
  <c r="J16" i="6"/>
  <c r="E17" i="6"/>
  <c r="I17" i="6"/>
  <c r="J17" i="6"/>
  <c r="E18" i="6"/>
  <c r="I18" i="6"/>
  <c r="J18" i="6"/>
  <c r="E19" i="6"/>
  <c r="I19" i="6"/>
  <c r="J19" i="6"/>
  <c r="E20" i="6"/>
  <c r="I20" i="6"/>
  <c r="J20" i="6"/>
  <c r="I21" i="6"/>
  <c r="E23" i="6"/>
  <c r="I23" i="6"/>
  <c r="J23" i="6"/>
  <c r="E24" i="6"/>
  <c r="I24" i="6"/>
  <c r="J24" i="6"/>
  <c r="J25" i="6"/>
  <c r="E26" i="6"/>
  <c r="I26" i="6"/>
  <c r="J26" i="6"/>
  <c r="N26" i="6"/>
  <c r="N24" i="6"/>
  <c r="N20" i="6"/>
  <c r="N23" i="6" s="1"/>
  <c r="N19" i="6"/>
  <c r="N18" i="6"/>
  <c r="N17" i="6"/>
  <c r="N16" i="6"/>
  <c r="N15" i="6"/>
  <c r="N14" i="6"/>
  <c r="N13" i="6"/>
  <c r="E38" i="4" l="1"/>
  <c r="D38" i="4"/>
  <c r="I35" i="10" l="1"/>
  <c r="D81" i="13" l="1"/>
  <c r="D80" i="13"/>
  <c r="D49" i="6"/>
  <c r="G49" i="6"/>
  <c r="J49" i="17" l="1"/>
  <c r="G57" i="17"/>
  <c r="G48" i="17"/>
  <c r="G28" i="17"/>
  <c r="D70" i="13"/>
  <c r="G49" i="17" l="1"/>
  <c r="D79" i="13"/>
  <c r="D83" i="13" s="1"/>
  <c r="G35" i="10"/>
  <c r="G29" i="10"/>
  <c r="Z26" i="6"/>
  <c r="Z24" i="6"/>
  <c r="Z20" i="6"/>
  <c r="Z23" i="6" s="1"/>
  <c r="Z19" i="6"/>
  <c r="Z18" i="6"/>
  <c r="Z17" i="6"/>
  <c r="Z16" i="6"/>
  <c r="Z15" i="6"/>
  <c r="Z14" i="6"/>
  <c r="Z13" i="6"/>
  <c r="G48" i="6"/>
  <c r="F48" i="6"/>
  <c r="G36" i="10" l="1"/>
  <c r="C48" i="6"/>
  <c r="C47" i="6"/>
  <c r="F47" i="6"/>
  <c r="G47" i="6"/>
  <c r="D47" i="6"/>
  <c r="D48" i="6"/>
  <c r="G46" i="6"/>
  <c r="F46" i="6"/>
  <c r="D46" i="6"/>
  <c r="C46" i="6"/>
  <c r="E47" i="6" l="1"/>
  <c r="AC26" i="6"/>
  <c r="AC24" i="6"/>
  <c r="AC20" i="6"/>
  <c r="AC23" i="6" s="1"/>
  <c r="AC19" i="6"/>
  <c r="AC18" i="6"/>
  <c r="AC17" i="6"/>
  <c r="AC16" i="6"/>
  <c r="AC15" i="6"/>
  <c r="AC14" i="6"/>
  <c r="AC13" i="6"/>
  <c r="Q26" i="6" l="1"/>
  <c r="Q24" i="6"/>
  <c r="Q20" i="6"/>
  <c r="Q23" i="6" s="1"/>
  <c r="Q19" i="6"/>
  <c r="Q18" i="6"/>
  <c r="Q17" i="6"/>
  <c r="Q16" i="6"/>
  <c r="Q15" i="6"/>
  <c r="Q14" i="6"/>
  <c r="Q13" i="6"/>
  <c r="E40" i="18" l="1"/>
  <c r="E41" i="18" s="1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E32" i="15"/>
  <c r="M35" i="10"/>
  <c r="N35" i="10"/>
  <c r="P35" i="10"/>
  <c r="R35" i="10"/>
  <c r="H35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I29" i="10"/>
  <c r="H29" i="10"/>
  <c r="I39" i="18"/>
  <c r="I41" i="18" s="1"/>
  <c r="C21" i="14"/>
  <c r="E81" i="13" l="1"/>
  <c r="E80" i="13"/>
  <c r="D19" i="13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I48" i="17"/>
  <c r="H48" i="17"/>
  <c r="H21" i="19"/>
  <c r="T16" i="6"/>
  <c r="T26" i="6"/>
  <c r="T24" i="6"/>
  <c r="T20" i="6"/>
  <c r="T23" i="6" s="1"/>
  <c r="T19" i="6"/>
  <c r="T18" i="6"/>
  <c r="T17" i="6"/>
  <c r="T15" i="6"/>
  <c r="T14" i="6"/>
  <c r="T13" i="6"/>
  <c r="D95" i="4"/>
  <c r="E79" i="13" l="1"/>
  <c r="E65" i="4"/>
  <c r="D65" i="4"/>
  <c r="D41" i="4"/>
  <c r="E66" i="4" l="1"/>
  <c r="D66" i="4"/>
  <c r="I54" i="17" l="1"/>
  <c r="I43" i="12"/>
  <c r="I26" i="12"/>
  <c r="I21" i="19"/>
  <c r="I31" i="9"/>
  <c r="W26" i="6"/>
  <c r="W24" i="6"/>
  <c r="W20" i="6"/>
  <c r="W23" i="6" s="1"/>
  <c r="W19" i="6"/>
  <c r="W18" i="6"/>
  <c r="W17" i="6"/>
  <c r="W16" i="6"/>
  <c r="W15" i="6"/>
  <c r="W14" i="6"/>
  <c r="W13" i="6"/>
  <c r="H28" i="18"/>
  <c r="H76" i="18"/>
  <c r="I44" i="12" l="1"/>
  <c r="G48" i="15"/>
  <c r="G29" i="15"/>
  <c r="G49" i="15" l="1"/>
  <c r="E78" i="13"/>
  <c r="E83" i="13" l="1"/>
  <c r="E41" i="4" l="1"/>
  <c r="I50" i="15" l="1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H50" i="15"/>
  <c r="K49" i="17" l="1"/>
  <c r="W15" i="11"/>
  <c r="X15" i="11"/>
  <c r="F58" i="13"/>
  <c r="F57" i="13"/>
  <c r="F56" i="13"/>
  <c r="F55" i="13"/>
  <c r="F54" i="13"/>
  <c r="G54" i="13"/>
  <c r="H54" i="13"/>
  <c r="I54" i="13"/>
  <c r="G55" i="13"/>
  <c r="H55" i="13"/>
  <c r="I55" i="13"/>
  <c r="G56" i="13"/>
  <c r="H56" i="13"/>
  <c r="I56" i="13"/>
  <c r="G57" i="13"/>
  <c r="H57" i="13"/>
  <c r="I57" i="13"/>
  <c r="G58" i="13"/>
  <c r="H58" i="13"/>
  <c r="I58" i="13"/>
  <c r="D20" i="13"/>
  <c r="E20" i="13"/>
  <c r="F20" i="13"/>
  <c r="G20" i="13"/>
  <c r="H20" i="13"/>
  <c r="I20" i="13"/>
  <c r="D21" i="13"/>
  <c r="E21" i="13"/>
  <c r="F21" i="13"/>
  <c r="G21" i="13"/>
  <c r="H21" i="13"/>
  <c r="I21" i="13"/>
  <c r="D22" i="13"/>
  <c r="E22" i="13"/>
  <c r="F22" i="13"/>
  <c r="G22" i="13"/>
  <c r="H22" i="13"/>
  <c r="I22" i="13"/>
  <c r="C22" i="13"/>
  <c r="C21" i="13"/>
  <c r="C20" i="13"/>
  <c r="AE17" i="11" l="1"/>
  <c r="AD15" i="11"/>
  <c r="AC15" i="11"/>
  <c r="AB15" i="11"/>
  <c r="AA15" i="11"/>
  <c r="Z15" i="11"/>
  <c r="Y15" i="11"/>
  <c r="V15" i="11"/>
  <c r="U15" i="11"/>
  <c r="T15" i="11"/>
  <c r="S15" i="11"/>
  <c r="R15" i="11"/>
  <c r="Q15" i="11"/>
  <c r="D96" i="4" l="1"/>
  <c r="AU23" i="6" l="1"/>
  <c r="E19" i="13" l="1"/>
  <c r="F19" i="13"/>
  <c r="G19" i="13"/>
  <c r="H19" i="13"/>
  <c r="I19" i="13"/>
  <c r="C19" i="13"/>
</calcChain>
</file>

<file path=xl/sharedStrings.xml><?xml version="1.0" encoding="utf-8"?>
<sst xmlns="http://schemas.openxmlformats.org/spreadsheetml/2006/main" count="1652" uniqueCount="582">
  <si>
    <t>REH - RESOLUÇÃO HOMOLOGATÓRIA 3.348/2024 (ciclo 2024/2025)</t>
  </si>
  <si>
    <t>R$ mil</t>
  </si>
  <si>
    <t xml:space="preserve"> RAP</t>
  </si>
  <si>
    <t>Parcela de Ajuste</t>
  </si>
  <si>
    <t>Total</t>
  </si>
  <si>
    <t>Vencimento</t>
  </si>
  <si>
    <t>Cemig</t>
  </si>
  <si>
    <t xml:space="preserve">Cemig GT </t>
  </si>
  <si>
    <t>Cemig Itajuba</t>
  </si>
  <si>
    <t>Centroeste</t>
  </si>
  <si>
    <t>Sete Lagoas</t>
  </si>
  <si>
    <t>TOTAL RAP</t>
  </si>
  <si>
    <t>INDENIZAÇÃO RBSE*</t>
  </si>
  <si>
    <t xml:space="preserve">Valores em R$ mil por Ciclo </t>
  </si>
  <si>
    <t>2022-2023</t>
  </si>
  <si>
    <t>2023-2024</t>
  </si>
  <si>
    <t>2024-2025 ¹</t>
  </si>
  <si>
    <t>2025-2026 até 2027-2028</t>
  </si>
  <si>
    <t>2028-2029 até 2032-2033</t>
  </si>
  <si>
    <t>Econômico</t>
  </si>
  <si>
    <t>Financeiro</t>
  </si>
  <si>
    <t xml:space="preserve">                   -   </t>
  </si>
  <si>
    <t>TOTAL</t>
  </si>
  <si>
    <t>*Os valores da indenização RBSE fazem parte da RAP Cemig (primeira tabela)</t>
  </si>
  <si>
    <t>1) 2024-2025 Inclui PA Postergação da Revisão 2023</t>
  </si>
  <si>
    <t xml:space="preserve">Usinas </t>
  </si>
  <si>
    <t xml:space="preserve"> Empresa </t>
  </si>
  <si>
    <t>Potência Cemig (MW)</t>
  </si>
  <si>
    <t>Garantia Física Cemig (MW)</t>
  </si>
  <si>
    <t>Fim da Concessão</t>
  </si>
  <si>
    <t>Tipo</t>
  </si>
  <si>
    <t>Participação Cemig</t>
  </si>
  <si>
    <t>Emborcação</t>
  </si>
  <si>
    <t>CEMIG GT</t>
  </si>
  <si>
    <t>UHE</t>
  </si>
  <si>
    <t>Nova Ponte</t>
  </si>
  <si>
    <t>Três Marias</t>
  </si>
  <si>
    <t>Irapé</t>
  </si>
  <si>
    <t>Salto Grande</t>
  </si>
  <si>
    <t xml:space="preserve">Sá Carvalho     </t>
  </si>
  <si>
    <t>Rosal</t>
  </si>
  <si>
    <t>Itutinga</t>
  </si>
  <si>
    <t>CEMIG G. ITUTINGA</t>
  </si>
  <si>
    <t>Camargos</t>
  </si>
  <si>
    <t>CEMIG G. CAMARGOS</t>
  </si>
  <si>
    <t>Volta do Rio</t>
  </si>
  <si>
    <t>EOL</t>
  </si>
  <si>
    <t>Poço Fundo</t>
  </si>
  <si>
    <t>PCH</t>
  </si>
  <si>
    <t xml:space="preserve">Pai Joaquim             </t>
  </si>
  <si>
    <t>CEMIG G. SUL</t>
  </si>
  <si>
    <t xml:space="preserve">Praias de Parajuru </t>
  </si>
  <si>
    <t>Gafanhoto</t>
  </si>
  <si>
    <t>CEMIG G. OESTE</t>
  </si>
  <si>
    <t>Peti</t>
  </si>
  <si>
    <t>CEMIG G. LESTE</t>
  </si>
  <si>
    <t xml:space="preserve">Queimado  </t>
  </si>
  <si>
    <t>Belo Monte</t>
  </si>
  <si>
    <t>Paracambi</t>
  </si>
  <si>
    <t xml:space="preserve">Cachoeirão                        </t>
  </si>
  <si>
    <t>Hidrelétrica Cachoeirão</t>
  </si>
  <si>
    <t>Pipoca</t>
  </si>
  <si>
    <t>Hidrelétrica Pipoca</t>
  </si>
  <si>
    <t>Subtotal</t>
  </si>
  <si>
    <t>Cemig Sim (MWp) (2)</t>
  </si>
  <si>
    <t>Participações</t>
  </si>
  <si>
    <t>-</t>
  </si>
  <si>
    <t>UFV</t>
  </si>
  <si>
    <t>Próprias</t>
  </si>
  <si>
    <t>(1) Outras Usinas</t>
  </si>
  <si>
    <t>Paraúna</t>
  </si>
  <si>
    <t>Inexistente</t>
  </si>
  <si>
    <t>Indeterminado</t>
  </si>
  <si>
    <t>Central Mineirão</t>
  </si>
  <si>
    <t>Martins</t>
  </si>
  <si>
    <t>Cajuru</t>
  </si>
  <si>
    <t>Tronqueiras</t>
  </si>
  <si>
    <t>Ervália</t>
  </si>
  <si>
    <t>Neblina</t>
  </si>
  <si>
    <t>Dona Rita</t>
  </si>
  <si>
    <t>Sinceridade</t>
  </si>
  <si>
    <t>Cel. Domiciano</t>
  </si>
  <si>
    <t>Paciência</t>
  </si>
  <si>
    <t>Marmelos</t>
  </si>
  <si>
    <t>Machado Mineiro</t>
  </si>
  <si>
    <t>Dores de Guanhães</t>
  </si>
  <si>
    <t>Ganhães Energia</t>
  </si>
  <si>
    <t>Senhora do Porto</t>
  </si>
  <si>
    <t>Fortuna II</t>
  </si>
  <si>
    <t>Jacaré</t>
  </si>
  <si>
    <t>Total Outras Usinas</t>
  </si>
  <si>
    <t>(2) Cemig Sim</t>
  </si>
  <si>
    <t>Potência Cemig (MWp)</t>
  </si>
  <si>
    <t>Janaúba</t>
  </si>
  <si>
    <t>Cemig Sim</t>
  </si>
  <si>
    <t>Corinto</t>
  </si>
  <si>
    <t>Manga</t>
  </si>
  <si>
    <t>Bonfinópolis</t>
  </si>
  <si>
    <t>Lagoa Grande</t>
  </si>
  <si>
    <t>Lontra</t>
  </si>
  <si>
    <t>Mato Verde</t>
  </si>
  <si>
    <t>Mirabela</t>
  </si>
  <si>
    <t>Porteirinha I</t>
  </si>
  <si>
    <t>Porteirinha II</t>
  </si>
  <si>
    <t>Brasilândia</t>
  </si>
  <si>
    <t>Apolo 1</t>
  </si>
  <si>
    <t>Apolo 2</t>
  </si>
  <si>
    <t>Participações Cemig Sim</t>
  </si>
  <si>
    <t>Campo Lindo 1</t>
  </si>
  <si>
    <t>Campo Lindo 2</t>
  </si>
  <si>
    <t>Olaria 1</t>
  </si>
  <si>
    <t>Olaria 2</t>
  </si>
  <si>
    <t>Prudente de Morais</t>
  </si>
  <si>
    <t>DUCEU (Montes Claros)</t>
  </si>
  <si>
    <t>Jequitibá II</t>
  </si>
  <si>
    <t>Jequitibá I</t>
  </si>
  <si>
    <t>Cemig Sim Próprias</t>
  </si>
  <si>
    <t xml:space="preserve">Total Cemig Sim </t>
  </si>
  <si>
    <t>RECURSOS TOTAIS</t>
  </si>
  <si>
    <t>REQUISITOS TOTAIS</t>
  </si>
  <si>
    <t>Energia Produzida</t>
  </si>
  <si>
    <t>Energia Comercializada</t>
  </si>
  <si>
    <t xml:space="preserve">Geração Própria                               </t>
  </si>
  <si>
    <t xml:space="preserve">Energia Empresas Coligadas          </t>
  </si>
  <si>
    <t xml:space="preserve">Perdas Geração Rede Básica          </t>
  </si>
  <si>
    <t>Perdas - Rede de Distribuição</t>
  </si>
  <si>
    <t>Energia Comprada</t>
  </si>
  <si>
    <t xml:space="preserve">Itaipu </t>
  </si>
  <si>
    <t>Contratos Regulados (1)</t>
  </si>
  <si>
    <t xml:space="preserve">Compra no MRE (2)                           </t>
  </si>
  <si>
    <t>Perdas - Rede Básica</t>
  </si>
  <si>
    <t xml:space="preserve">Compra na CCEE                            </t>
  </si>
  <si>
    <t xml:space="preserve">Contratos Bilaterais                       </t>
  </si>
  <si>
    <t>CCEN</t>
  </si>
  <si>
    <t>CCGF</t>
  </si>
  <si>
    <t xml:space="preserve">Recebimento na RD (3)                        </t>
  </si>
  <si>
    <t>PROINFA  (4)</t>
  </si>
  <si>
    <t>Compreende o balanço de energia do grupo Cemig , empresas integrais : Cemig  D, Cemig GT, CEMIG Holding, Cemig PCH, Horizontes, Rosal, Sá Carvalho, Trading, e SPE's. Exclui transações entre as empresas .</t>
  </si>
  <si>
    <t>1. Contratos de Comercialização de Energia no Ambiente Regulado - CCEAR e Leilão de Ajuste</t>
  </si>
  <si>
    <t>2. Mecanismo de Realocação de Energia - MRE</t>
  </si>
  <si>
    <t>3. Geração injetada diretamente na Rede de Distribuição (Micro e Mini GD)</t>
  </si>
  <si>
    <t>4. Programa de incentivo às fontes alternativas de energia - PROINFA</t>
  </si>
  <si>
    <t>Trimestre</t>
  </si>
  <si>
    <t>(Em milhares de Reais)</t>
  </si>
  <si>
    <t xml:space="preserve">  HISTÓRICO</t>
  </si>
  <si>
    <t>3T24</t>
  </si>
  <si>
    <t>3T23</t>
  </si>
  <si>
    <t>Variação %</t>
  </si>
  <si>
    <t>2T24</t>
  </si>
  <si>
    <t>1T24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</si>
  <si>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</si>
  <si>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</si>
  <si>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</si>
  <si>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</si>
  <si>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</si>
  <si>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</si>
  <si>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</si>
  <si>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</si>
  <si>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</si>
  <si>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</si>
  <si>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</si>
  <si>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MWh</t>
  </si>
  <si>
    <t>R$</t>
  </si>
  <si>
    <t>Preço Médio MWh Faturado  (R$/MWh) (1)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</si>
  <si>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</si>
  <si>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</si>
  <si>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>R$ (Mil) </t>
  </si>
  <si>
    <t>Preço médio MWh faturado (R$/MWh) (1) </t>
  </si>
  <si>
    <t>Residencial </t>
  </si>
  <si>
    <t>Industrial </t>
  </si>
  <si>
    <t>Comércio, serviços e outros </t>
  </si>
  <si>
    <t>Rural </t>
  </si>
  <si>
    <t>Poder público </t>
  </si>
  <si>
    <t>Iluminação pública </t>
  </si>
  <si>
    <t>Serviço público </t>
  </si>
  <si>
    <r>
      <t>Subtotal</t>
    </r>
    <r>
      <rPr>
        <b/>
        <sz val="7"/>
        <color rgb="FF404040"/>
        <rFont val="Calibri"/>
        <family val="2"/>
      </rPr>
      <t> </t>
    </r>
  </si>
  <si>
    <t>Consumo Próprio </t>
  </si>
  <si>
    <t>Fornecimento não faturado líquido </t>
  </si>
  <si>
    <r>
      <t> </t>
    </r>
    <r>
      <rPr>
        <sz val="7"/>
        <color rgb="FF404040"/>
        <rFont val="Calibri"/>
        <family val="2"/>
      </rPr>
      <t> </t>
    </r>
  </si>
  <si>
    <t>Suprimento a outras concessionárias</t>
  </si>
  <si>
    <t>Suprimento não faturado líquido </t>
  </si>
  <si>
    <r>
      <t>Total</t>
    </r>
    <r>
      <rPr>
        <b/>
        <sz val="7"/>
        <color rgb="FF404040"/>
        <rFont val="Calibri"/>
        <family val="2"/>
      </rPr>
      <t> </t>
    </r>
  </si>
  <si>
    <t>Perdas Reais</t>
  </si>
  <si>
    <t>Perdas Totais (GWh)</t>
  </si>
  <si>
    <t>% Perdas Reais</t>
  </si>
  <si>
    <t>% Perdas regulatórias</t>
  </si>
  <si>
    <t>Perdas Totais</t>
  </si>
  <si>
    <t>DEC
Duração Equivalente de Interrupção por Unidade Consumidora</t>
  </si>
  <si>
    <t>Acumulado Cemig</t>
  </si>
  <si>
    <t>Limite Regulatório</t>
  </si>
  <si>
    <t>FEC
Frequência Equivalente de Interrupção por Unidade Consumidora</t>
  </si>
  <si>
    <t>Fornecimento bruto de energia elétrica</t>
  </si>
  <si>
    <t>Receita de uso dos sistemas elétricos de distribuição – TUSD </t>
  </si>
  <si>
    <t>CVA e outros componentes financeiros </t>
  </si>
  <si>
    <t>Restituição de créditos de PIS/Pasep e Cofins aos consumidores - Realização</t>
  </si>
  <si>
    <t>Receita de transmissão </t>
  </si>
  <si>
    <t>     Receita de operação e manutenção </t>
  </si>
  <si>
    <t>Receita de construção e melhoria</t>
  </si>
  <si>
    <t>     Remuneração financeira do ativo de contrato da transmissão</t>
  </si>
  <si>
    <t>Receita de indenização da geração</t>
  </si>
  <si>
    <t>- </t>
  </si>
  <si>
    <t>Receita de construção de distribuição </t>
  </si>
  <si>
    <t>Ajuste de expectativa do fluxo de caixa do ativo financeiro indenizável da concessão de distribuição </t>
  </si>
  <si>
    <t>Receita de atualização financeira da bonificação pela outorga </t>
  </si>
  <si>
    <t>Liquidação na CCEE </t>
  </si>
  <si>
    <t>Transações no mecanismo de venda de excedentes - MVE </t>
  </si>
  <si>
    <t>Fornecimento de gás </t>
  </si>
  <si>
    <t>Multa por violação de padrão indicador de continuidade  </t>
  </si>
  <si>
    <t>Receita por antecipação de prestação de serviço</t>
  </si>
  <si>
    <t>Créditos de PIS/Pasep e Cofins a restituir a consumidores</t>
  </si>
  <si>
    <t>Tributos e encargos incidentes sobre a receita</t>
  </si>
  <si>
    <r>
      <t>Receita operacional líquida</t>
    </r>
    <r>
      <rPr>
        <sz val="7"/>
        <color rgb="FF404040"/>
        <rFont val="Calibri"/>
        <family val="2"/>
      </rPr>
      <t> </t>
    </r>
  </si>
  <si>
    <t>Energia elétrica comprada para revenda</t>
  </si>
  <si>
    <t>Encargos de uso da rede básica</t>
  </si>
  <si>
    <t>Gás comprado para revenda</t>
  </si>
  <si>
    <t>Custos de construção de infraestrutura</t>
  </si>
  <si>
    <t>Pessoal</t>
  </si>
  <si>
    <t>Participação dos empregados e administradores no resultado</t>
  </si>
  <si>
    <t>Obrigações pós-emprego</t>
  </si>
  <si>
    <t>Materiais</t>
  </si>
  <si>
    <t>Serviços de terceiros</t>
  </si>
  <si>
    <t>Depreciação e amortização</t>
  </si>
  <si>
    <t xml:space="preserve">Provisões </t>
  </si>
  <si>
    <t>Perda por redução ao valor recuperável</t>
  </si>
  <si>
    <t>Perdas de créditos esperadas</t>
  </si>
  <si>
    <t xml:space="preserve">Baixa de ativo financeiro </t>
  </si>
  <si>
    <t>Reversão de provisão com parte relacionada</t>
  </si>
  <si>
    <t xml:space="preserve">Ganho por compra vantajosa </t>
  </si>
  <si>
    <t>Energia de Itaipu Binacional  </t>
  </si>
  <si>
    <t>Contratos por cotas de garantia física  </t>
  </si>
  <si>
    <t>Cotas das usinas de Angra I e II  </t>
  </si>
  <si>
    <t>Energia de curto prazo  </t>
  </si>
  <si>
    <t>Proinfa </t>
  </si>
  <si>
    <t>Contratos bilaterais  </t>
  </si>
  <si>
    <t>Energia adquirida através de leilão em ambiente regulado  </t>
  </si>
  <si>
    <t>Energia adquirida no ambiente livre</t>
  </si>
  <si>
    <t>Geração distribuída </t>
  </si>
  <si>
    <t>Créditos de PIS/Pasep e Cofins </t>
  </si>
  <si>
    <t>  </t>
  </si>
  <si>
    <r>
      <t>RECEITAS FINANCEIRAS </t>
    </r>
    <r>
      <rPr>
        <sz val="7"/>
        <color rgb="FF404040"/>
        <rFont val="Calibri"/>
        <family val="2"/>
      </rPr>
      <t> </t>
    </r>
  </si>
  <si>
    <t> </t>
  </si>
  <si>
    <t>Renda de aplicação financeira </t>
  </si>
  <si>
    <t>Acréscimos moratórios sobre venda de energia </t>
  </si>
  <si>
    <t>Variações cambiais – Itaipu Binacional </t>
  </si>
  <si>
    <t xml:space="preserve">Variações cambiais - Empréstimos </t>
  </si>
  <si>
    <t>Variação monetária </t>
  </si>
  <si>
    <t>Variação monetária – CVA </t>
  </si>
  <si>
    <t>Ganhos com instrumentos financeiros - Swap</t>
  </si>
  <si>
    <t>Variação monetária de depósitos vinculados a litígios </t>
  </si>
  <si>
    <t>PIS/Pasep e Cofins incidente sobre as receitas financeiras</t>
  </si>
  <si>
    <t>Rendas de antecipação de pagamento </t>
  </si>
  <si>
    <t>Encargos de créditos com partes relacionadas </t>
  </si>
  <si>
    <t>Atualização dos créditos de PIS/Pasep e Cofins sobre ICMS</t>
  </si>
  <si>
    <t xml:space="preserve">Atualização crédito IRPJ sobre PAT </t>
  </si>
  <si>
    <t>Outras receitas financeiras </t>
  </si>
  <si>
    <t xml:space="preserve">DESPESAS FINANCEIRAS </t>
  </si>
  <si>
    <t>Amortização do custo de transação </t>
  </si>
  <si>
    <t>Ágio na recompra de títulos de dívida (Eurobonds)</t>
  </si>
  <si>
    <t>Variações cambiais – Itaipu Binacional</t>
  </si>
  <si>
    <t>Variação monetária – CVA</t>
  </si>
  <si>
    <t>Variação monetária – Concessão onerosa</t>
  </si>
  <si>
    <t>Encargos e variação monetária de obrigação pós-emprego </t>
  </si>
  <si>
    <t>Perdas com instrumentos financeiros - Swap </t>
  </si>
  <si>
    <t>Variação monetária de arrendamento </t>
  </si>
  <si>
    <t>Despesas financeiras P&amp;D e PEE </t>
  </si>
  <si>
    <t>Atualização estimada de creditos de GD, líquida</t>
  </si>
  <si>
    <t>Outras despesas financeiras </t>
  </si>
  <si>
    <t>RESULTADO FINANCEIRO LÍQUIDO</t>
  </si>
  <si>
    <t>Amortização da dívida</t>
  </si>
  <si>
    <r>
      <t>Indexadores</t>
    </r>
    <r>
      <rPr>
        <sz val="7"/>
        <color rgb="FF404040"/>
        <rFont val="Calibri"/>
        <family val="2"/>
        <scheme val="minor"/>
      </rPr>
      <t> </t>
    </r>
  </si>
  <si>
    <t>IPCA</t>
  </si>
  <si>
    <t>CDI</t>
  </si>
  <si>
    <r>
      <t>Total por indexadores</t>
    </r>
    <r>
      <rPr>
        <b/>
        <sz val="7"/>
        <color rgb="FF404040"/>
        <rFont val="Calibri"/>
        <family val="2"/>
        <scheme val="minor"/>
      </rPr>
      <t> </t>
    </r>
  </si>
  <si>
    <t>(-) Custos de transação </t>
  </si>
  <si>
    <t>(-) Desconto</t>
  </si>
  <si>
    <r>
      <t>Total geral</t>
    </r>
    <r>
      <rPr>
        <sz val="7"/>
        <color rgb="FF404040"/>
        <rFont val="Calibri"/>
        <family val="2"/>
        <scheme val="minor"/>
      </rPr>
      <t> </t>
    </r>
  </si>
  <si>
    <t>Financiadores</t>
  </si>
  <si>
    <t>Vencimento principal</t>
  </si>
  <si>
    <t>Encargos financeiros anuais</t>
  </si>
  <si>
    <t>Moedas</t>
  </si>
  <si>
    <t>Consolidado</t>
  </si>
  <si>
    <t>Circulante</t>
  </si>
  <si>
    <t>Não circulante</t>
  </si>
  <si>
    <t>Dívida em moeda estrangeira</t>
  </si>
  <si>
    <t>(-) Custos de Transação</t>
  </si>
  <si>
    <t>Total de debêntures</t>
  </si>
  <si>
    <t>Total geral consolidado</t>
  </si>
  <si>
    <t>9M24</t>
  </si>
  <si>
    <t>1S24</t>
  </si>
  <si>
    <t>9M23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</si>
  <si>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</si>
  <si>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</si>
  <si>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</si>
  <si>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</si>
  <si>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</si>
  <si>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</si>
  <si>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</si>
  <si>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</si>
  <si>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>Dívida em moeda nacional</t>
  </si>
  <si>
    <t>Total de empréstimos</t>
  </si>
  <si>
    <t>Dívida Bruta</t>
  </si>
  <si>
    <t xml:space="preserve">Caixa e equivalentes </t>
  </si>
  <si>
    <t>TVM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</si>
  <si>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</si>
  <si>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Dívida Líquida</t>
  </si>
  <si>
    <t>(1) Valor justo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</si>
  <si>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</si>
  <si>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</si>
  <si>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</si>
  <si>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</si>
  <si>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</si>
  <si>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</si>
  <si>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</si>
  <si>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</si>
  <si>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</si>
  <si>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</si>
  <si>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 </t>
  </si>
  <si>
    <t>Títulos e valores mobiliários </t>
  </si>
  <si>
    <t>Consumidores e revendedores e concessionários de transporte de energia </t>
  </si>
  <si>
    <t>Ativos financeiros e setoriais da concessão</t>
  </si>
  <si>
    <t>Ativos de contrato </t>
  </si>
  <si>
    <t>Imposto de renda e contribuição social a recuperar </t>
  </si>
  <si>
    <t>Instrumentos financeiros derivativos</t>
  </si>
  <si>
    <t>Dividendos a receber </t>
  </si>
  <si>
    <t>Contribuição de iluminação pública </t>
  </si>
  <si>
    <t>Reembolso subsídios tarifários </t>
  </si>
  <si>
    <t>Outros ativos </t>
  </si>
  <si>
    <t>Ativos classificados como mantidos para venda </t>
  </si>
  <si>
    <t>TOTAL DO CIRCULANTE</t>
  </si>
  <si>
    <t>NÃO CIRCULANTE</t>
  </si>
  <si>
    <t>Realizável a longo prazo</t>
  </si>
  <si>
    <t>Impostos de renda e contribuição social diferidos </t>
  </si>
  <si>
    <t>Depósitos vinculados a litígios  </t>
  </si>
  <si>
    <t>Instrumentos financeiros derivativos - Swap </t>
  </si>
  <si>
    <t>Contas a receber do Estado de Minas Gerais </t>
  </si>
  <si>
    <t>Investimentos </t>
  </si>
  <si>
    <t>Imobilizado </t>
  </si>
  <si>
    <t>Intangível </t>
  </si>
  <si>
    <t>Direito de uso  </t>
  </si>
  <si>
    <r>
      <t>TOTAL DO NÃO CIRCULANTE</t>
    </r>
    <r>
      <rPr>
        <sz val="7"/>
        <color rgb="FF404040"/>
        <rFont val="Calibri"/>
        <family val="2"/>
      </rPr>
      <t> </t>
    </r>
  </si>
  <si>
    <r>
      <t>TOTAL DO ATIVO</t>
    </r>
    <r>
      <rPr>
        <sz val="7"/>
        <color rgb="FF404040"/>
        <rFont val="Calibri"/>
        <family val="2"/>
      </rPr>
      <t> </t>
    </r>
  </si>
  <si>
    <t>Fornecedores </t>
  </si>
  <si>
    <t>Encargos regulatórios </t>
  </si>
  <si>
    <t>Participação dos empregados e administradores no resultado </t>
  </si>
  <si>
    <t>Impostos, taxas e contribuições </t>
  </si>
  <si>
    <t>Imposto de renda e contribuição social </t>
  </si>
  <si>
    <t>Juros sobre capital próprio e dividendos a pagar </t>
  </si>
  <si>
    <t>Salários e contribuições sociais </t>
  </si>
  <si>
    <t>Contas a pagar relacionado a energia gerada por consumidores </t>
  </si>
  <si>
    <t>Obrigações Pós-emprego </t>
  </si>
  <si>
    <t>Passivo financeiro da concessão</t>
  </si>
  <si>
    <t>Valores a restituir a consumidores</t>
  </si>
  <si>
    <t>Instrumentos financeiros derivativos - Opções </t>
  </si>
  <si>
    <t>Passivo de arrendamento </t>
  </si>
  <si>
    <t>Outros passivos </t>
  </si>
  <si>
    <r>
      <t>TOTAL DO CIRCULANTE</t>
    </r>
    <r>
      <rPr>
        <sz val="7"/>
        <color rgb="FF404040"/>
        <rFont val="Calibri"/>
        <family val="2"/>
      </rPr>
      <t> </t>
    </r>
  </si>
  <si>
    <t>Imposto de renda e contribuição social diferidos </t>
  </si>
  <si>
    <t>Provisões </t>
  </si>
  <si>
    <t>Instrumentos financeiros derivativos – opções</t>
  </si>
  <si>
    <t xml:space="preserve">- </t>
  </si>
  <si>
    <r>
      <t>TOTAL DO PASSIVO</t>
    </r>
    <r>
      <rPr>
        <sz val="7"/>
        <color rgb="FF404040"/>
        <rFont val="Calibri"/>
        <family val="2"/>
      </rPr>
      <t> </t>
    </r>
  </si>
  <si>
    <r>
      <t>PATRIMÔNIO LÍQUIDO </t>
    </r>
    <r>
      <rPr>
        <sz val="7"/>
        <color rgb="FF404040"/>
        <rFont val="Calibri"/>
        <family val="2"/>
      </rPr>
      <t> </t>
    </r>
  </si>
  <si>
    <t>Capital social </t>
  </si>
  <si>
    <t>Reservas de capital </t>
  </si>
  <si>
    <t>Reservas de lucros </t>
  </si>
  <si>
    <t>Ajustes de avaliação patrimonial </t>
  </si>
  <si>
    <r>
      <t>ATRIBUÍDO A PARTICIPAÇÃO DOS ACIONISTAS CONTROLADORES</t>
    </r>
    <r>
      <rPr>
        <sz val="7"/>
        <color rgb="FF404040"/>
        <rFont val="Calibri"/>
        <family val="2"/>
      </rPr>
      <t> </t>
    </r>
  </si>
  <si>
    <t>Participação de acionista não-controlador </t>
  </si>
  <si>
    <r>
      <t>PATRIMÔNIO LÍQUIDO</t>
    </r>
    <r>
      <rPr>
        <sz val="7"/>
        <color rgb="FF404040"/>
        <rFont val="Calibri"/>
        <family val="2"/>
      </rPr>
      <t> </t>
    </r>
  </si>
  <si>
    <r>
      <t>TOTAL DO PASSIVO E DO PATRIMÔNIO LÍQUIDO</t>
    </r>
    <r>
      <rPr>
        <sz val="7"/>
        <color rgb="FF404040"/>
        <rFont val="Calibri"/>
        <family val="2"/>
      </rPr>
      <t> </t>
    </r>
  </si>
  <si>
    <t xml:space="preserve">  HISTÓRICO LAJIDA CVM</t>
  </si>
  <si>
    <t>Comercialização</t>
  </si>
  <si>
    <t>Holding / Participações</t>
  </si>
  <si>
    <t>Resultado do período</t>
  </si>
  <si>
    <t xml:space="preserve">Despesa de imposto de renda e contribuição social </t>
  </si>
  <si>
    <t>Resultado financeiro</t>
  </si>
  <si>
    <t>Lajida conforme “Resolução CVM 156”</t>
  </si>
  <si>
    <t>Efeitos não recorrentes e não caixa</t>
  </si>
  <si>
    <t>Lucro líquido atribuído a acionistas não-controladores</t>
  </si>
  <si>
    <t>Lajida ajustado</t>
  </si>
  <si>
    <t/>
  </si>
  <si>
    <t>(Em milhares de Reais, exceto resultado por ação)</t>
  </si>
  <si>
    <t>RECEITA LÍQUIDA</t>
  </si>
  <si>
    <t xml:space="preserve">CUSTOS </t>
  </si>
  <si>
    <t>Custos com energia elétrica e gás</t>
  </si>
  <si>
    <t>Custos de operação</t>
  </si>
  <si>
    <t>LUCRO BRUTO</t>
  </si>
  <si>
    <t>Despesas gerais e administrativas</t>
  </si>
  <si>
    <t>Outras receitas</t>
  </si>
  <si>
    <t>Receitas – Revisão Tarifaria Periódica, líquidas</t>
  </si>
  <si>
    <t>Ganhos com repactuação do risco hidrológico - Lei 14.052/20, líquido</t>
  </si>
  <si>
    <t>Ganho na alienação de ativo mantido para venda, líquido</t>
  </si>
  <si>
    <t>Ganho por compra vantajosa</t>
  </si>
  <si>
    <t>Resultado de combinação de negócios</t>
  </si>
  <si>
    <t>Redução ao valor recuperável de ativos mantidos para venda</t>
  </si>
  <si>
    <t>Dividendos declarados por investida classificada como ativo não circulante mantido para venda</t>
  </si>
  <si>
    <t>Resultado de equivalência patrimonial</t>
  </si>
  <si>
    <t>Receitas financeiras</t>
  </si>
  <si>
    <t>Despesas financeiras</t>
  </si>
  <si>
    <t>Resultado Financeiro</t>
  </si>
  <si>
    <t>Imposto de renda e contribuição social</t>
  </si>
  <si>
    <t>Imposto de renda e contribuição social diferidos</t>
  </si>
  <si>
    <t>LUCRO LÍQUIDO DO PERÍODO</t>
  </si>
  <si>
    <t>Total do lucro líquido do período atribuído a:</t>
  </si>
  <si>
    <t>Participação dos acionistas controladores</t>
  </si>
  <si>
    <t>Lucro líquido do exercício proveniente de operações em continuidade</t>
  </si>
  <si>
    <t>Lucro líquido do exercício atribuível aos acionistas controladores</t>
  </si>
  <si>
    <t>Participação dos acionistas não-controladores</t>
  </si>
  <si>
    <t>Lucro básico e diluído por ação preferencial</t>
  </si>
  <si>
    <t>Lucro básico e diluído por ação ordinária</t>
  </si>
  <si>
    <t>FLUXO DE CAIXA DAS ATIVIDADES OPERACIONAIS</t>
  </si>
  <si>
    <t>AJUSTES:</t>
  </si>
  <si>
    <t>Impostos de renda e contribuição social corrente e diferido</t>
  </si>
  <si>
    <t>Ganho na alienação de imobilizados</t>
  </si>
  <si>
    <t>Ajuste de valor justo de ativo financeiro</t>
  </si>
  <si>
    <t>Ajuste de ativos em curso</t>
  </si>
  <si>
    <t>Ágio na recompra de eurobonds</t>
  </si>
  <si>
    <t>Ajuste na expectativa do fluxo de caixa dos ativos financeiros e de contrato da concessão</t>
  </si>
  <si>
    <t>Juros e variações monetárias</t>
  </si>
  <si>
    <t>Variação cambial de empréstimos</t>
  </si>
  <si>
    <t>Restituição de créditos de PIS/Pasep e Cofins aos consumidores – Realização</t>
  </si>
  <si>
    <t>Reversão de valores a restituir a consumidores</t>
  </si>
  <si>
    <t>Amortização de custos de transação de empréstimos</t>
  </si>
  <si>
    <t>Variação do valor justo de instrumentos financeiros derivativos – swap e opções</t>
  </si>
  <si>
    <t>Conta de compensação de variação de valores de itens da “Parcela A” (CVA) e outros componentes financeiros</t>
  </si>
  <si>
    <t>Perda por redução ao valor recuperável de ativos de contrato e intangível</t>
  </si>
  <si>
    <t>Efeitos da revisão tarifária periódica da RAP</t>
  </si>
  <si>
    <t>Ganho na alienação de ativo mantido para venda</t>
  </si>
  <si>
    <t>Outros</t>
  </si>
  <si>
    <t>(Aumento) redução de ativos</t>
  </si>
  <si>
    <t>Consumidores, revendedores e concessionários de energia</t>
  </si>
  <si>
    <t>Conta de compensação de variação de valores de itens da "Parcela A" (CVA) e outros componentes financeiros</t>
  </si>
  <si>
    <t>Imposto de renda e contribuição social a recuperar</t>
  </si>
  <si>
    <t>Depósitos vinculados a litígios</t>
  </si>
  <si>
    <t>Dividendos e JCP recebidos</t>
  </si>
  <si>
    <t>Ativos de contrato e financeiros da concessão</t>
  </si>
  <si>
    <t>Aumento (redução) de passivos</t>
  </si>
  <si>
    <t>Fornecedores</t>
  </si>
  <si>
    <t>Impostos, taxas e contribuições</t>
  </si>
  <si>
    <t>Imposto de renda e contribuição social a pagar</t>
  </si>
  <si>
    <t>Salários e contribuições sociais</t>
  </si>
  <si>
    <t>Encargos regulatórios</t>
  </si>
  <si>
    <t>PIS/Pasep e Cofins a ser restituído a consumidores</t>
  </si>
  <si>
    <t xml:space="preserve">Caixa gerado pelas atividades operacionais </t>
  </si>
  <si>
    <t>Juros recebidos</t>
  </si>
  <si>
    <t>Juros sobre arrendamentos pagos</t>
  </si>
  <si>
    <t>Imposto de renda e contribuição social pagos</t>
  </si>
  <si>
    <t>Liquidação de instrumentos financeiros derivativos</t>
  </si>
  <si>
    <t>FLUXO DE CAIXA DAS ATIVIDADES DE INVESTIMENTO</t>
  </si>
  <si>
    <t>Aplicações em títulos e valores mobiliários</t>
  </si>
  <si>
    <t>Resgates de títulos e valores mobiliários</t>
  </si>
  <si>
    <t>Aquisição de participação societária e aporte em investidas</t>
  </si>
  <si>
    <t>Alienação de investimentos</t>
  </si>
  <si>
    <t>Alienação de ativos imobilizados</t>
  </si>
  <si>
    <t>Redução de capital social em investida</t>
  </si>
  <si>
    <t>Liquidação opção de venda</t>
  </si>
  <si>
    <t>Fundos vinculados</t>
  </si>
  <si>
    <t>Caixa oriundo de combinação de negócios</t>
  </si>
  <si>
    <t>Mútuo com partes relacionadas</t>
  </si>
  <si>
    <t>Adição em imobilizado</t>
  </si>
  <si>
    <t>Adição em intangível</t>
  </si>
  <si>
    <t>Adição em ativos de contrato – Infraestrutura de distribuição e gás</t>
  </si>
  <si>
    <t>FLUXO DE CAIXA DAS ATIVIDADES DE FINANCIAMENTO</t>
  </si>
  <si>
    <t>Obtenção de empréstimos, financiamentos e debêntures, líquidos</t>
  </si>
  <si>
    <t xml:space="preserve">Juros sobre capital próprio e dividendos pagos </t>
  </si>
  <si>
    <t>Pagamentos de empréstimos e debêntures</t>
  </si>
  <si>
    <t>Arrendamentos pagos</t>
  </si>
  <si>
    <t>VARIAÇÃO LÍQUIDA DO CAIXA E EQUIVALENTES DE CAIXA</t>
  </si>
  <si>
    <t>Caixa e equivalentes de caixa no início do período</t>
  </si>
  <si>
    <t>Caixa e equivalentes de caixa no final do período</t>
  </si>
  <si>
    <t>Denominação</t>
  </si>
  <si>
    <t>Var %</t>
  </si>
  <si>
    <r>
      <t xml:space="preserve">Cotação das ações </t>
    </r>
    <r>
      <rPr>
        <b/>
        <vertAlign val="superscript"/>
        <sz val="10"/>
        <color rgb="FF375623"/>
        <rFont val="Arial"/>
        <family val="2"/>
      </rPr>
      <t>(2)</t>
    </r>
  </si>
  <si>
    <t>CMIG4 (PN) no fechamento (R$/ação)</t>
  </si>
  <si>
    <t>CMIG3 (ON) no fechamento (R$/ação)</t>
  </si>
  <si>
    <t>CIG (ADR PN) no fechamento (US$/ação)</t>
  </si>
  <si>
    <t>CIG.C (ADR ON) no fechamento (US$/ação)</t>
  </si>
  <si>
    <t>XCMIG (Cemig PN Latibex) no fechamento (Euro/ação)</t>
  </si>
  <si>
    <t>Volume médio diário</t>
  </si>
  <si>
    <t>CMIG4 (PN) (R$ milhões)</t>
  </si>
  <si>
    <t>CMIG3 (ON) (R$ milhões)</t>
  </si>
  <si>
    <t>CIG (ADR PN)  (US$ milhões)</t>
  </si>
  <si>
    <t>CIG.C (ADR ON)  (US$ milhões)</t>
  </si>
  <si>
    <t>Índices</t>
  </si>
  <si>
    <t>IEE</t>
  </si>
  <si>
    <t>IBOV</t>
  </si>
  <si>
    <t>Indicadores</t>
  </si>
  <si>
    <t>Valor de mercado no final do exercício (R$ milhões)</t>
  </si>
  <si>
    <r>
      <t xml:space="preserve">Enterprise value (EV - R$ milhões) </t>
    </r>
    <r>
      <rPr>
        <vertAlign val="superscript"/>
        <sz val="10"/>
        <color rgb="FF000000"/>
        <rFont val="Arial"/>
        <family val="2"/>
      </rPr>
      <t xml:space="preserve">(1) </t>
    </r>
  </si>
  <si>
    <r>
      <t xml:space="preserve">Dividend Yield de CMIG4 (PN) (%)  </t>
    </r>
    <r>
      <rPr>
        <vertAlign val="superscript"/>
        <sz val="10"/>
        <color rgb="FF000000"/>
        <rFont val="Arial"/>
        <family val="2"/>
      </rPr>
      <t>(3)</t>
    </r>
  </si>
  <si>
    <r>
      <t xml:space="preserve">Dividend Yield de CMIG3 (ON) (%) </t>
    </r>
    <r>
      <rPr>
        <vertAlign val="superscript"/>
        <sz val="10"/>
        <color rgb="FF000000"/>
        <rFont val="Arial"/>
        <family val="2"/>
      </rPr>
      <t xml:space="preserve"> (3)</t>
    </r>
  </si>
  <si>
    <t>(1) EV = Valor de mercado (R$/ação x quantidade de ações) + dívida líquida consolidada;</t>
  </si>
  <si>
    <t>(2) Cotações ajustadas por proventos, inclusive dividendos</t>
  </si>
  <si>
    <t>(3) Dividendos distribuídos nos últimos quatro trimestres / cotação de fechamento das ações</t>
  </si>
  <si>
    <t>Outras despesas</t>
  </si>
  <si>
    <t>Ganho na alienação de investimentos</t>
  </si>
  <si>
    <t>Lucro líquido do período</t>
  </si>
  <si>
    <t>Contas a pagar relacionadas a energia gerada por consumidores</t>
  </si>
  <si>
    <t>CAIXA LÍQUIDO GERADO PELAS ATIVIDADES OPERACIONAIS</t>
  </si>
  <si>
    <t>CAIXA LÍQUIDO CONSUMIDO PELAS ATIVIDADES DE INVESTIMENTO</t>
  </si>
  <si>
    <t>CAIXA LÍQUIDO GERADO (CONSUMIDO) PELAS ATIVIDADES DE FINANCIAMENTO</t>
  </si>
  <si>
    <t>Investimentos realizados</t>
  </si>
  <si>
    <t>DESPESAS E OUTRAS RECEITAS</t>
  </si>
  <si>
    <t>Total custos e despesas</t>
  </si>
  <si>
    <t>Resultado da Revisão Tarifária Periódica</t>
  </si>
  <si>
    <t>Total outras receitas</t>
  </si>
  <si>
    <t>2023 (acumulado)</t>
  </si>
  <si>
    <t>Atualização PIS/Pasep e Cofins a restituir aos consumidores</t>
  </si>
  <si>
    <t xml:space="preserve">Tributos a recuperar </t>
  </si>
  <si>
    <t xml:space="preserve">Remensuração do passivo de pós-emprego </t>
  </si>
  <si>
    <t>Lucro antes do resultado financeiro e dos tributos sobre o lucro</t>
  </si>
  <si>
    <t>Tributos a recuperar</t>
  </si>
  <si>
    <t>Contribuições pagas de benefícios pós-emprego</t>
  </si>
  <si>
    <t xml:space="preserve">Ganho na alienação de imobilizados </t>
  </si>
  <si>
    <t>Ajuste a valor justo da participação anterior</t>
  </si>
  <si>
    <t>2030 em diante</t>
  </si>
  <si>
    <t>Provisão de perda esperada com parte relacionada</t>
  </si>
  <si>
    <t>Boa Esperança</t>
  </si>
  <si>
    <t>Sá Carvalho S.A</t>
  </si>
  <si>
    <t>Três Marias Jusante</t>
  </si>
  <si>
    <t>Rosal Energia S. A</t>
  </si>
  <si>
    <t>CEMIG PCH  S.A</t>
  </si>
  <si>
    <t xml:space="preserve"> Piau</t>
  </si>
  <si>
    <t xml:space="preserve"> Joasal</t>
  </si>
  <si>
    <t>Norte Energia</t>
  </si>
  <si>
    <t>Lightger</t>
  </si>
  <si>
    <t>Outras (1)</t>
  </si>
  <si>
    <t>1T25</t>
  </si>
  <si>
    <t xml:space="preserve">Outras receitas </t>
  </si>
  <si>
    <t xml:space="preserve">Outros custos e despesas </t>
  </si>
  <si>
    <t>Encargos de debêntures</t>
  </si>
  <si>
    <t>Variação monetária – Debêntures </t>
  </si>
  <si>
    <t>Debêntures</t>
  </si>
  <si>
    <t>Lucros acumulados </t>
  </si>
  <si>
    <t>Lajida - 1T25 - R$ milhares</t>
  </si>
  <si>
    <t>Lucro antes do imposto de renda e da contribuição social</t>
  </si>
  <si>
    <t>Baixa de valor residual líquido de ativo imobilizado e intangível</t>
  </si>
  <si>
    <t>Juros sobre debêntures pagos</t>
  </si>
  <si>
    <t>Cemig Distribuição</t>
  </si>
  <si>
    <t xml:space="preserve">  Debêntures - 3ª Emissão - 3ª Série</t>
  </si>
  <si>
    <t>IPCA+5,10%</t>
  </si>
  <si>
    <t xml:space="preserve">  Debêntures - 7ª Emissão - 2ª Série</t>
  </si>
  <si>
    <t>IPCA+4,10%</t>
  </si>
  <si>
    <t xml:space="preserve">  Debêntures - 8ª Emissão - 1ª Série</t>
  </si>
  <si>
    <t>CDI+1,35%</t>
  </si>
  <si>
    <t xml:space="preserve">  Debêntures - 8ª Emissão - 2ª Série</t>
  </si>
  <si>
    <t>IPCA+6,10%</t>
  </si>
  <si>
    <t xml:space="preserve">  Debêntures - 9ª Emissão - Série Única</t>
  </si>
  <si>
    <t>CDI+2,05%</t>
  </si>
  <si>
    <t xml:space="preserve">  Debêntures - 10ª emissão - 1ª série</t>
  </si>
  <si>
    <t>CDI+0,80%</t>
  </si>
  <si>
    <t xml:space="preserve">  Debêntures - 10ª emissão - 2ª série</t>
  </si>
  <si>
    <t>IPCA+6,15%</t>
  </si>
  <si>
    <t xml:space="preserve">  Debêntures - 11ª emissão - 1ª série</t>
  </si>
  <si>
    <t>CDI+0,55%</t>
  </si>
  <si>
    <t xml:space="preserve">  Debêntures - 11ª emissão - 2ª série</t>
  </si>
  <si>
    <t>IPCA+6,58%</t>
  </si>
  <si>
    <t xml:space="preserve">  Debêntures - 12ª emissão - 1ª série</t>
  </si>
  <si>
    <t>CDI+0,86%</t>
  </si>
  <si>
    <t xml:space="preserve">  Debêntures - 12ª emissão - 2ª série</t>
  </si>
  <si>
    <t>IPCA+7,5467%</t>
  </si>
  <si>
    <t>Gasmig</t>
  </si>
  <si>
    <t xml:space="preserve">  Debêntures - 8ª emissão - Série única</t>
  </si>
  <si>
    <t>IPCA+5,27%</t>
  </si>
  <si>
    <t>CDI+0,47%</t>
  </si>
  <si>
    <t>Cemig Geração e Transmissão</t>
  </si>
  <si>
    <t xml:space="preserve">  Debêntures - 9ª Emissão - 1ª Série</t>
  </si>
  <si>
    <t>CDI+1,33%</t>
  </si>
  <si>
    <t xml:space="preserve">  Debêntures - 9ª Emissão - 2ª Série</t>
  </si>
  <si>
    <t>IPCA+7,63%</t>
  </si>
  <si>
    <t xml:space="preserve">  Debêntures - 10ª Emissão - Série Única</t>
  </si>
  <si>
    <t>CDI+0,64%</t>
  </si>
  <si>
    <t>(-) Deságio na emissão de debêntures (1)</t>
  </si>
  <si>
    <t>Restituição de créditos de PIS/Pasep e Cofins aos consumidores</t>
  </si>
  <si>
    <t>Lajida - 1T24 - R$ milhares</t>
  </si>
  <si>
    <t xml:space="preserve">Lajida conforme “Resolução CVM 156” </t>
  </si>
  <si>
    <t>Ganho na alienação de usinas</t>
  </si>
  <si>
    <t>Lajida ajustado (2)</t>
  </si>
  <si>
    <t>1,52 p.p</t>
  </si>
  <si>
    <t>0,27 p.p</t>
  </si>
  <si>
    <t>25.926 GWh</t>
  </si>
  <si>
    <t>Taesa (21,68% participação Cemig)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</si>
</sst>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[$-416]d\-mmm\-yy;@"/>
    <numFmt numFmtId="166" formatCode="_-* #,##0.0_-;\-* #,##0.0_-;_-* &quot;-&quot;??_-;_-@_-"/>
    <numFmt numFmtId="167" formatCode="0.0%"/>
    <numFmt numFmtId="168" formatCode="_-* #,##0.00_-;\(#,##0.00\);_-* &quot;-&quot;??_-;_-@_-"/>
    <numFmt numFmtId="169" formatCode="_-* #,##0_-;\(#,##0\);_-* &quot;-&quot;??_-;_-@_-"/>
    <numFmt numFmtId="170" formatCode="_-* #,##0_-;\-* #,##0_-;_-* &quot;-&quot;??_-;_-@_-"/>
    <numFmt numFmtId="171" formatCode="[$-416]mmm\-yy;@"/>
    <numFmt numFmtId="172" formatCode="_-* #,##0.000000_-;\(#,##0.000000\);_-* &quot;-&quot;??_-;_-@_-"/>
  </numFmts>
  <fonts count="7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744D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sz val="12"/>
      <color theme="1"/>
      <name val="Arial"/>
      <family val="2"/>
    </font>
    <font>
      <b/>
      <sz val="10"/>
      <color rgb="FF00744D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sz val="7"/>
      <color rgb="FF000000"/>
      <name val="Calibri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375623"/>
      <name val="Arial"/>
      <family val="2"/>
    </font>
    <font>
      <b/>
      <vertAlign val="superscript"/>
      <sz val="10"/>
      <color rgb="FF375623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404040"/>
      <name val="Calibri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b/>
      <sz val="9"/>
      <color rgb="FF595959"/>
      <name val="Arial"/>
      <family val="2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color rgb="FF595959"/>
      <name val="Arial"/>
      <family val="2"/>
    </font>
    <font>
      <sz val="8"/>
      <name val="Arial"/>
      <family val="2"/>
    </font>
    <font>
      <sz val="7"/>
      <color rgb="FFFFFFFF"/>
      <name val="Calibri"/>
      <family val="2"/>
    </font>
    <font>
      <sz val="9"/>
      <color rgb="FF595959"/>
      <name val="Arial"/>
      <family val="2"/>
    </font>
    <font>
      <sz val="9"/>
      <color rgb="FF404040"/>
      <name val="Arial"/>
      <family val="2"/>
    </font>
    <font>
      <sz val="9"/>
      <color rgb="FF3F3F3F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595959"/>
      <name val="Arial"/>
      <family val="2"/>
    </font>
    <font>
      <sz val="10"/>
      <color rgb="FF404040"/>
      <name val="Calibri"/>
      <family val="2"/>
      <scheme val="minor"/>
    </font>
    <font>
      <b/>
      <sz val="7"/>
      <color rgb="FF404040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40404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00744D"/>
      <name val="Arial"/>
      <family val="2"/>
    </font>
    <font>
      <b/>
      <sz val="14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0070C0"/>
      <name val="Arial"/>
      <family val="2"/>
    </font>
    <font>
      <b/>
      <sz val="10"/>
      <color theme="8"/>
      <name val="Arial"/>
      <family val="2"/>
    </font>
    <font>
      <b/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1"/>
      <color rgb="FF40404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8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ck">
        <color rgb="FFFFFFFF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rgb="FF375623"/>
      </top>
      <bottom style="medium">
        <color rgb="FF375623"/>
      </bottom>
      <diagonal/>
    </border>
    <border>
      <left/>
      <right/>
      <top/>
      <bottom style="medium">
        <color rgb="FFA9D08E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double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double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E7E6E6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/>
      <top/>
      <bottom style="thin">
        <color rgb="FF006C21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FFFFFF"/>
      </left>
      <right/>
      <top style="thin">
        <color indexed="64"/>
      </top>
      <bottom style="double">
        <color indexed="64"/>
      </bottom>
      <diagonal/>
    </border>
    <border>
      <left style="thick">
        <color rgb="FFFFFFFF"/>
      </left>
      <right/>
      <top/>
      <bottom style="double">
        <color indexed="64"/>
      </bottom>
      <diagonal/>
    </border>
    <border>
      <left/>
      <right style="medium">
        <color rgb="FFFFFFFF"/>
      </right>
      <top/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theme="0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2" borderId="0" applyFont="0" applyBorder="0" applyAlignment="0">
      <alignment vertical="center" wrapText="1"/>
    </xf>
    <xf numFmtId="0" fontId="18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428">
    <xf numFmtId="0" fontId="0" fillId="0" borderId="0" xfId="0"/>
    <xf numFmtId="0" fontId="1" fillId="3" borderId="0" xfId="0" applyFont="1" applyFill="1"/>
    <xf numFmtId="0" fontId="4" fillId="0" borderId="0" xfId="0" applyFont="1"/>
    <xf numFmtId="164" fontId="4" fillId="0" borderId="0" xfId="1" applyNumberFormat="1" applyFont="1"/>
    <xf numFmtId="10" fontId="4" fillId="0" borderId="0" xfId="2" applyNumberFormat="1" applyFont="1"/>
    <xf numFmtId="0" fontId="4" fillId="4" borderId="0" xfId="0" applyFont="1" applyFill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10" fontId="10" fillId="0" borderId="0" xfId="2" applyNumberFormat="1" applyFont="1" applyAlignment="1">
      <alignment horizontal="center"/>
    </xf>
    <xf numFmtId="43" fontId="9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8" fillId="0" borderId="0" xfId="3"/>
    <xf numFmtId="164" fontId="18" fillId="0" borderId="0" xfId="3" applyNumberFormat="1"/>
    <xf numFmtId="164" fontId="0" fillId="0" borderId="0" xfId="4" applyNumberFormat="1" applyFont="1" applyFill="1"/>
    <xf numFmtId="167" fontId="0" fillId="0" borderId="0" xfId="5" applyNumberFormat="1" applyFont="1" applyFill="1"/>
    <xf numFmtId="164" fontId="0" fillId="0" borderId="0" xfId="4" applyNumberFormat="1" applyFont="1"/>
    <xf numFmtId="3" fontId="0" fillId="0" borderId="0" xfId="0" applyNumberFormat="1"/>
    <xf numFmtId="0" fontId="21" fillId="2" borderId="0" xfId="0" applyFont="1" applyFill="1" applyAlignment="1">
      <alignment vertical="center" wrapText="1"/>
    </xf>
    <xf numFmtId="0" fontId="21" fillId="7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169" fontId="21" fillId="2" borderId="2" xfId="0" applyNumberFormat="1" applyFont="1" applyFill="1" applyBorder="1" applyAlignment="1">
      <alignment horizontal="right" vertical="center" wrapText="1"/>
    </xf>
    <xf numFmtId="169" fontId="21" fillId="7" borderId="2" xfId="0" applyNumberFormat="1" applyFont="1" applyFill="1" applyBorder="1" applyAlignment="1">
      <alignment horizontal="right" vertical="center" wrapText="1"/>
    </xf>
    <xf numFmtId="169" fontId="20" fillId="2" borderId="2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21" fillId="7" borderId="0" xfId="0" applyFont="1" applyFill="1" applyAlignment="1">
      <alignment horizontal="left" vertical="center" wrapText="1" indent="2"/>
    </xf>
    <xf numFmtId="0" fontId="7" fillId="6" borderId="0" xfId="0" applyFont="1" applyFill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 wrapText="1"/>
    </xf>
    <xf numFmtId="170" fontId="7" fillId="6" borderId="2" xfId="1" applyNumberFormat="1" applyFont="1" applyFill="1" applyBorder="1" applyAlignment="1">
      <alignment horizontal="center" vertical="center" wrapText="1"/>
    </xf>
    <xf numFmtId="170" fontId="7" fillId="6" borderId="7" xfId="1" applyNumberFormat="1" applyFont="1" applyFill="1" applyBorder="1" applyAlignment="1">
      <alignment horizontal="center" vertical="center" wrapText="1"/>
    </xf>
    <xf numFmtId="170" fontId="21" fillId="7" borderId="7" xfId="1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" fillId="0" borderId="0" xfId="0" applyFont="1"/>
    <xf numFmtId="169" fontId="21" fillId="2" borderId="9" xfId="0" applyNumberFormat="1" applyFont="1" applyFill="1" applyBorder="1" applyAlignment="1">
      <alignment horizontal="right" vertical="center" wrapText="1"/>
    </xf>
    <xf numFmtId="3" fontId="21" fillId="2" borderId="2" xfId="0" applyNumberFormat="1" applyFont="1" applyFill="1" applyBorder="1" applyAlignment="1">
      <alignment horizontal="right" vertical="center" wrapText="1"/>
    </xf>
    <xf numFmtId="169" fontId="20" fillId="2" borderId="9" xfId="0" applyNumberFormat="1" applyFont="1" applyFill="1" applyBorder="1" applyAlignment="1">
      <alignment horizontal="right" vertical="center" wrapText="1"/>
    </xf>
    <xf numFmtId="169" fontId="20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3" fillId="5" borderId="0" xfId="0" applyFont="1" applyFill="1" applyAlignment="1">
      <alignment horizontal="center" vertical="center" wrapText="1"/>
    </xf>
    <xf numFmtId="0" fontId="21" fillId="2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31" fillId="10" borderId="26" xfId="0" applyFont="1" applyFill="1" applyBorder="1" applyAlignment="1">
      <alignment horizontal="left" indent="2"/>
    </xf>
    <xf numFmtId="164" fontId="18" fillId="10" borderId="27" xfId="4" applyNumberFormat="1" applyFont="1" applyFill="1" applyBorder="1" applyAlignment="1">
      <alignment horizontal="center"/>
    </xf>
    <xf numFmtId="0" fontId="31" fillId="10" borderId="28" xfId="0" applyFont="1" applyFill="1" applyBorder="1" applyAlignment="1">
      <alignment horizontal="left" indent="2"/>
    </xf>
    <xf numFmtId="169" fontId="20" fillId="7" borderId="9" xfId="0" applyNumberFormat="1" applyFont="1" applyFill="1" applyBorder="1" applyAlignment="1">
      <alignment horizontal="right" vertical="center" wrapText="1"/>
    </xf>
    <xf numFmtId="169" fontId="21" fillId="7" borderId="9" xfId="0" applyNumberFormat="1" applyFont="1" applyFill="1" applyBorder="1" applyAlignment="1">
      <alignment horizontal="right" vertical="center" wrapText="1"/>
    </xf>
    <xf numFmtId="0" fontId="23" fillId="11" borderId="30" xfId="0" applyFont="1" applyFill="1" applyBorder="1" applyAlignment="1">
      <alignment horizontal="left" vertical="center" wrapText="1"/>
    </xf>
    <xf numFmtId="0" fontId="23" fillId="11" borderId="30" xfId="0" applyFont="1" applyFill="1" applyBorder="1" applyAlignment="1">
      <alignment horizontal="center" vertical="center" wrapText="1"/>
    </xf>
    <xf numFmtId="169" fontId="18" fillId="12" borderId="4" xfId="0" applyNumberFormat="1" applyFont="1" applyFill="1" applyBorder="1" applyAlignment="1">
      <alignment horizontal="left" vertical="center" wrapText="1"/>
    </xf>
    <xf numFmtId="3" fontId="18" fillId="12" borderId="4" xfId="0" applyNumberFormat="1" applyFont="1" applyFill="1" applyBorder="1" applyAlignment="1">
      <alignment horizontal="center" vertical="center" wrapText="1"/>
    </xf>
    <xf numFmtId="3" fontId="18" fillId="12" borderId="4" xfId="2" applyNumberFormat="1" applyFont="1" applyFill="1" applyBorder="1" applyAlignment="1">
      <alignment horizontal="center" vertical="center" wrapText="1"/>
    </xf>
    <xf numFmtId="10" fontId="18" fillId="12" borderId="4" xfId="0" applyNumberFormat="1" applyFont="1" applyFill="1" applyBorder="1" applyAlignment="1">
      <alignment horizontal="center" vertical="center" wrapText="1"/>
    </xf>
    <xf numFmtId="10" fontId="18" fillId="12" borderId="4" xfId="2" applyNumberFormat="1" applyFont="1" applyFill="1" applyBorder="1" applyAlignment="1">
      <alignment horizontal="center" vertical="center" wrapText="1"/>
    </xf>
    <xf numFmtId="169" fontId="22" fillId="2" borderId="2" xfId="0" applyNumberFormat="1" applyFont="1" applyFill="1" applyBorder="1" applyAlignment="1">
      <alignment horizontal="right" vertical="center" wrapText="1"/>
    </xf>
    <xf numFmtId="0" fontId="22" fillId="7" borderId="0" xfId="0" applyFont="1" applyFill="1" applyAlignment="1">
      <alignment vertical="center" wrapText="1"/>
    </xf>
    <xf numFmtId="169" fontId="22" fillId="7" borderId="2" xfId="0" applyNumberFormat="1" applyFont="1" applyFill="1" applyBorder="1" applyAlignment="1">
      <alignment horizontal="right" vertical="center" wrapText="1"/>
    </xf>
    <xf numFmtId="3" fontId="21" fillId="7" borderId="2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43" fontId="31" fillId="0" borderId="0" xfId="1" applyFont="1" applyBorder="1" applyAlignment="1">
      <alignment vertical="center"/>
    </xf>
    <xf numFmtId="43" fontId="31" fillId="0" borderId="0" xfId="1" applyFont="1" applyFill="1" applyBorder="1" applyAlignment="1">
      <alignment vertical="center"/>
    </xf>
    <xf numFmtId="43" fontId="17" fillId="0" borderId="0" xfId="1" applyFont="1"/>
    <xf numFmtId="43" fontId="31" fillId="0" borderId="0" xfId="1" applyFont="1" applyAlignment="1">
      <alignment vertical="center"/>
    </xf>
    <xf numFmtId="0" fontId="31" fillId="0" borderId="0" xfId="0" applyFont="1" applyAlignment="1">
      <alignment vertical="center"/>
    </xf>
    <xf numFmtId="170" fontId="31" fillId="0" borderId="0" xfId="1" applyNumberFormat="1" applyFont="1" applyAlignment="1">
      <alignment vertical="center"/>
    </xf>
    <xf numFmtId="0" fontId="17" fillId="0" borderId="4" xfId="0" applyFont="1" applyBorder="1" applyAlignment="1">
      <alignment vertical="center" wrapText="1"/>
    </xf>
    <xf numFmtId="170" fontId="17" fillId="0" borderId="0" xfId="1" applyNumberFormat="1" applyFont="1"/>
    <xf numFmtId="0" fontId="31" fillId="0" borderId="0" xfId="0" applyFont="1" applyAlignment="1">
      <alignment horizontal="right" vertical="center"/>
    </xf>
    <xf numFmtId="0" fontId="31" fillId="0" borderId="23" xfId="0" applyFont="1" applyBorder="1" applyAlignment="1">
      <alignment vertical="center"/>
    </xf>
    <xf numFmtId="43" fontId="31" fillId="0" borderId="23" xfId="1" applyFont="1" applyBorder="1" applyAlignment="1">
      <alignment vertical="center"/>
    </xf>
    <xf numFmtId="43" fontId="4" fillId="0" borderId="0" xfId="1" applyFont="1" applyFill="1"/>
    <xf numFmtId="0" fontId="24" fillId="0" borderId="0" xfId="0" applyFont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36" fillId="0" borderId="0" xfId="0" applyFont="1"/>
    <xf numFmtId="0" fontId="25" fillId="2" borderId="0" xfId="0" applyFont="1" applyFill="1" applyAlignment="1">
      <alignment horizontal="left" vertical="center" wrapText="1" indent="1"/>
    </xf>
    <xf numFmtId="0" fontId="20" fillId="2" borderId="0" xfId="0" applyFont="1" applyFill="1" applyAlignment="1">
      <alignment horizontal="left" vertical="center" wrapText="1" indent="1"/>
    </xf>
    <xf numFmtId="0" fontId="38" fillId="2" borderId="0" xfId="0" applyFont="1" applyFill="1"/>
    <xf numFmtId="0" fontId="18" fillId="2" borderId="0" xfId="0" applyFont="1" applyFill="1" applyAlignment="1">
      <alignment horizontal="left" indent="2"/>
    </xf>
    <xf numFmtId="0" fontId="17" fillId="2" borderId="0" xfId="0" applyFont="1" applyFill="1" applyAlignment="1">
      <alignment horizontal="left" indent="2"/>
    </xf>
    <xf numFmtId="168" fontId="20" fillId="2" borderId="2" xfId="0" applyNumberFormat="1" applyFont="1" applyFill="1" applyBorder="1" applyAlignment="1">
      <alignment horizontal="right" vertical="center" wrapText="1"/>
    </xf>
    <xf numFmtId="169" fontId="25" fillId="7" borderId="12" xfId="0" applyNumberFormat="1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170" fontId="21" fillId="7" borderId="2" xfId="1" applyNumberFormat="1" applyFont="1" applyFill="1" applyBorder="1" applyAlignment="1">
      <alignment horizontal="center" vertical="center" wrapText="1"/>
    </xf>
    <xf numFmtId="164" fontId="19" fillId="2" borderId="33" xfId="1" applyNumberFormat="1" applyFont="1" applyFill="1" applyBorder="1"/>
    <xf numFmtId="0" fontId="38" fillId="2" borderId="33" xfId="0" applyFont="1" applyFill="1" applyBorder="1"/>
    <xf numFmtId="169" fontId="44" fillId="0" borderId="0" xfId="0" applyNumberFormat="1" applyFont="1"/>
    <xf numFmtId="168" fontId="21" fillId="2" borderId="2" xfId="0" applyNumberFormat="1" applyFont="1" applyFill="1" applyBorder="1" applyAlignment="1">
      <alignment horizontal="right" vertical="center" wrapText="1"/>
    </xf>
    <xf numFmtId="168" fontId="21" fillId="7" borderId="2" xfId="0" applyNumberFormat="1" applyFont="1" applyFill="1" applyBorder="1" applyAlignment="1">
      <alignment horizontal="right" vertical="center" wrapText="1"/>
    </xf>
    <xf numFmtId="168" fontId="25" fillId="7" borderId="12" xfId="0" applyNumberFormat="1" applyFont="1" applyFill="1" applyBorder="1" applyAlignment="1">
      <alignment horizontal="right" vertical="center" wrapText="1"/>
    </xf>
    <xf numFmtId="168" fontId="21" fillId="7" borderId="9" xfId="0" applyNumberFormat="1" applyFont="1" applyFill="1" applyBorder="1" applyAlignment="1">
      <alignment horizontal="right" vertical="center" wrapText="1"/>
    </xf>
    <xf numFmtId="164" fontId="45" fillId="0" borderId="0" xfId="1" applyNumberFormat="1" applyFont="1"/>
    <xf numFmtId="10" fontId="45" fillId="0" borderId="0" xfId="2" applyNumberFormat="1" applyFont="1"/>
    <xf numFmtId="0" fontId="4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9" fontId="21" fillId="12" borderId="30" xfId="0" applyNumberFormat="1" applyFont="1" applyFill="1" applyBorder="1" applyAlignment="1">
      <alignment horizontal="right" vertical="center" wrapText="1"/>
    </xf>
    <xf numFmtId="169" fontId="21" fillId="13" borderId="30" xfId="0" applyNumberFormat="1" applyFont="1" applyFill="1" applyBorder="1" applyAlignment="1">
      <alignment horizontal="right" vertical="center" wrapText="1"/>
    </xf>
    <xf numFmtId="169" fontId="18" fillId="12" borderId="42" xfId="0" applyNumberFormat="1" applyFont="1" applyFill="1" applyBorder="1" applyAlignment="1">
      <alignment horizontal="right" vertical="center" wrapText="1"/>
    </xf>
    <xf numFmtId="169" fontId="18" fillId="12" borderId="43" xfId="0" applyNumberFormat="1" applyFont="1" applyFill="1" applyBorder="1" applyAlignment="1">
      <alignment horizontal="right" vertical="center" wrapText="1"/>
    </xf>
    <xf numFmtId="3" fontId="20" fillId="12" borderId="44" xfId="0" applyNumberFormat="1" applyFont="1" applyFill="1" applyBorder="1" applyAlignment="1">
      <alignment horizontal="right" vertical="center" wrapText="1"/>
    </xf>
    <xf numFmtId="169" fontId="22" fillId="2" borderId="0" xfId="0" applyNumberFormat="1" applyFont="1" applyFill="1" applyAlignment="1">
      <alignment vertical="center" wrapText="1"/>
    </xf>
    <xf numFmtId="0" fontId="21" fillId="12" borderId="45" xfId="0" applyFont="1" applyFill="1" applyBorder="1" applyAlignment="1">
      <alignment horizontal="right" vertical="center" wrapText="1"/>
    </xf>
    <xf numFmtId="169" fontId="21" fillId="12" borderId="45" xfId="0" applyNumberFormat="1" applyFont="1" applyFill="1" applyBorder="1" applyAlignment="1">
      <alignment horizontal="right" vertical="center" wrapText="1"/>
    </xf>
    <xf numFmtId="169" fontId="21" fillId="12" borderId="46" xfId="0" applyNumberFormat="1" applyFont="1" applyFill="1" applyBorder="1" applyAlignment="1">
      <alignment horizontal="right" vertical="center" wrapText="1"/>
    </xf>
    <xf numFmtId="169" fontId="20" fillId="12" borderId="46" xfId="0" applyNumberFormat="1" applyFont="1" applyFill="1" applyBorder="1" applyAlignment="1">
      <alignment horizontal="right" vertical="center" wrapText="1"/>
    </xf>
    <xf numFmtId="169" fontId="20" fillId="12" borderId="47" xfId="0" applyNumberFormat="1" applyFont="1" applyFill="1" applyBorder="1" applyAlignment="1">
      <alignment horizontal="right" vertical="center" wrapText="1"/>
    </xf>
    <xf numFmtId="169" fontId="20" fillId="12" borderId="48" xfId="0" applyNumberFormat="1" applyFont="1" applyFill="1" applyBorder="1" applyAlignment="1">
      <alignment horizontal="right" vertical="center" wrapText="1"/>
    </xf>
    <xf numFmtId="3" fontId="21" fillId="12" borderId="30" xfId="0" applyNumberFormat="1" applyFont="1" applyFill="1" applyBorder="1" applyAlignment="1">
      <alignment horizontal="right" vertical="center" wrapText="1"/>
    </xf>
    <xf numFmtId="0" fontId="21" fillId="12" borderId="30" xfId="0" applyFont="1" applyFill="1" applyBorder="1" applyAlignment="1">
      <alignment vertical="center" wrapText="1"/>
    </xf>
    <xf numFmtId="170" fontId="21" fillId="12" borderId="30" xfId="1" applyNumberFormat="1" applyFont="1" applyFill="1" applyBorder="1" applyAlignment="1">
      <alignment horizontal="right" vertical="center" wrapText="1"/>
    </xf>
    <xf numFmtId="3" fontId="20" fillId="12" borderId="32" xfId="0" applyNumberFormat="1" applyFont="1" applyFill="1" applyBorder="1" applyAlignment="1">
      <alignment horizontal="right" vertical="center" wrapText="1"/>
    </xf>
    <xf numFmtId="3" fontId="20" fillId="12" borderId="0" xfId="0" applyNumberFormat="1" applyFont="1" applyFill="1" applyAlignment="1">
      <alignment horizontal="right" vertical="center" wrapText="1"/>
    </xf>
    <xf numFmtId="3" fontId="21" fillId="12" borderId="0" xfId="0" applyNumberFormat="1" applyFont="1" applyFill="1" applyAlignment="1">
      <alignment horizontal="right" vertical="center" wrapText="1"/>
    </xf>
    <xf numFmtId="43" fontId="21" fillId="12" borderId="0" xfId="1" applyFont="1" applyFill="1" applyBorder="1" applyAlignment="1">
      <alignment horizontal="right" vertical="center" wrapText="1"/>
    </xf>
    <xf numFmtId="3" fontId="20" fillId="12" borderId="41" xfId="0" applyNumberFormat="1" applyFont="1" applyFill="1" applyBorder="1" applyAlignment="1">
      <alignment horizontal="right" vertical="center" wrapText="1"/>
    </xf>
    <xf numFmtId="3" fontId="20" fillId="12" borderId="54" xfId="0" applyNumberFormat="1" applyFont="1" applyFill="1" applyBorder="1" applyAlignment="1">
      <alignment horizontal="right" vertical="center" wrapText="1"/>
    </xf>
    <xf numFmtId="169" fontId="21" fillId="12" borderId="53" xfId="0" applyNumberFormat="1" applyFont="1" applyFill="1" applyBorder="1" applyAlignment="1">
      <alignment horizontal="right" vertical="center" wrapText="1"/>
    </xf>
    <xf numFmtId="169" fontId="20" fillId="12" borderId="54" xfId="0" applyNumberFormat="1" applyFont="1" applyFill="1" applyBorder="1" applyAlignment="1">
      <alignment horizontal="right" vertical="center" wrapText="1"/>
    </xf>
    <xf numFmtId="169" fontId="21" fillId="12" borderId="0" xfId="0" applyNumberFormat="1" applyFont="1" applyFill="1" applyAlignment="1">
      <alignment horizontal="right" vertical="center" wrapText="1"/>
    </xf>
    <xf numFmtId="169" fontId="21" fillId="12" borderId="43" xfId="0" applyNumberFormat="1" applyFont="1" applyFill="1" applyBorder="1" applyAlignment="1">
      <alignment horizontal="right" vertical="center" wrapText="1"/>
    </xf>
    <xf numFmtId="169" fontId="20" fillId="12" borderId="53" xfId="0" applyNumberFormat="1" applyFont="1" applyFill="1" applyBorder="1" applyAlignment="1">
      <alignment horizontal="right" vertical="center" wrapText="1"/>
    </xf>
    <xf numFmtId="169" fontId="20" fillId="12" borderId="33" xfId="0" applyNumberFormat="1" applyFont="1" applyFill="1" applyBorder="1" applyAlignment="1">
      <alignment horizontal="right" vertical="center" wrapText="1"/>
    </xf>
    <xf numFmtId="169" fontId="20" fillId="12" borderId="55" xfId="0" applyNumberFormat="1" applyFont="1" applyFill="1" applyBorder="1" applyAlignment="1">
      <alignment horizontal="right" vertical="center" wrapText="1"/>
    </xf>
    <xf numFmtId="0" fontId="23" fillId="11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43" fontId="18" fillId="2" borderId="37" xfId="1" applyFont="1" applyFill="1" applyBorder="1" applyAlignment="1">
      <alignment vertical="center" wrapText="1"/>
    </xf>
    <xf numFmtId="43" fontId="18" fillId="2" borderId="37" xfId="1" quotePrefix="1" applyFont="1" applyFill="1" applyBorder="1" applyAlignment="1">
      <alignment vertical="center" wrapText="1"/>
    </xf>
    <xf numFmtId="0" fontId="23" fillId="11" borderId="0" xfId="0" applyFont="1" applyFill="1" applyAlignment="1">
      <alignment horizontal="center" vertical="center" wrapText="1"/>
    </xf>
    <xf numFmtId="43" fontId="18" fillId="7" borderId="37" xfId="1" applyFont="1" applyFill="1" applyBorder="1" applyAlignment="1">
      <alignment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57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164" fontId="18" fillId="2" borderId="0" xfId="1" applyNumberFormat="1" applyFont="1" applyFill="1" applyBorder="1"/>
    <xf numFmtId="164" fontId="17" fillId="2" borderId="0" xfId="1" applyNumberFormat="1" applyFont="1" applyFill="1" applyBorder="1"/>
    <xf numFmtId="0" fontId="43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49" fillId="0" borderId="59" xfId="0" applyFont="1" applyBorder="1" applyAlignment="1">
      <alignment horizontal="left" vertical="center" wrapText="1" indent="1"/>
    </xf>
    <xf numFmtId="0" fontId="46" fillId="0" borderId="59" xfId="0" applyFont="1" applyBorder="1" applyAlignment="1">
      <alignment horizontal="left" vertical="center" wrapText="1" indent="1"/>
    </xf>
    <xf numFmtId="4" fontId="50" fillId="0" borderId="59" xfId="0" applyNumberFormat="1" applyFont="1" applyBorder="1" applyAlignment="1">
      <alignment horizontal="right" vertical="center" wrapText="1"/>
    </xf>
    <xf numFmtId="17" fontId="50" fillId="0" borderId="59" xfId="0" applyNumberFormat="1" applyFont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 wrapText="1"/>
    </xf>
    <xf numFmtId="10" fontId="51" fillId="0" borderId="59" xfId="0" applyNumberFormat="1" applyFont="1" applyBorder="1" applyAlignment="1">
      <alignment horizontal="center" vertical="center" wrapText="1"/>
    </xf>
    <xf numFmtId="4" fontId="49" fillId="0" borderId="59" xfId="0" applyNumberFormat="1" applyFont="1" applyBorder="1" applyAlignment="1">
      <alignment horizontal="right" vertical="center" wrapText="1"/>
    </xf>
    <xf numFmtId="17" fontId="49" fillId="0" borderId="59" xfId="0" applyNumberFormat="1" applyFont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right" vertical="center" wrapText="1" indent="1"/>
    </xf>
    <xf numFmtId="2" fontId="49" fillId="0" borderId="59" xfId="0" applyNumberFormat="1" applyFont="1" applyBorder="1" applyAlignment="1">
      <alignment horizontal="right" vertical="center" wrapText="1" indent="1"/>
    </xf>
    <xf numFmtId="10" fontId="49" fillId="0" borderId="59" xfId="2" applyNumberFormat="1" applyFont="1" applyBorder="1" applyAlignment="1">
      <alignment horizontal="right" vertical="center" wrapText="1" indent="1"/>
    </xf>
    <xf numFmtId="0" fontId="52" fillId="0" borderId="60" xfId="0" applyFont="1" applyBorder="1" applyAlignment="1">
      <alignment vertical="center" wrapText="1"/>
    </xf>
    <xf numFmtId="0" fontId="42" fillId="0" borderId="60" xfId="0" applyFont="1" applyBorder="1" applyAlignment="1">
      <alignment horizontal="center" vertical="center" wrapText="1"/>
    </xf>
    <xf numFmtId="170" fontId="17" fillId="0" borderId="0" xfId="1" applyNumberFormat="1" applyFont="1" applyAlignment="1">
      <alignment horizontal="right"/>
    </xf>
    <xf numFmtId="43" fontId="31" fillId="0" borderId="0" xfId="1" applyFont="1" applyAlignment="1">
      <alignment horizontal="right" vertical="center"/>
    </xf>
    <xf numFmtId="43" fontId="31" fillId="0" borderId="23" xfId="1" applyFont="1" applyBorder="1" applyAlignment="1">
      <alignment horizontal="right" vertical="center"/>
    </xf>
    <xf numFmtId="169" fontId="21" fillId="12" borderId="45" xfId="0" applyNumberFormat="1" applyFont="1" applyFill="1" applyBorder="1" applyAlignment="1">
      <alignment horizontal="left" vertical="center" wrapText="1"/>
    </xf>
    <xf numFmtId="169" fontId="20" fillId="12" borderId="45" xfId="0" applyNumberFormat="1" applyFont="1" applyFill="1" applyBorder="1" applyAlignment="1">
      <alignment horizontal="left" vertical="center" wrapText="1"/>
    </xf>
    <xf numFmtId="164" fontId="55" fillId="12" borderId="45" xfId="0" applyNumberFormat="1" applyFont="1" applyFill="1" applyBorder="1" applyAlignment="1">
      <alignment horizontal="right" vertical="center" wrapText="1"/>
    </xf>
    <xf numFmtId="164" fontId="55" fillId="13" borderId="45" xfId="0" applyNumberFormat="1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vertical="center" wrapText="1"/>
    </xf>
    <xf numFmtId="169" fontId="20" fillId="2" borderId="3" xfId="0" applyNumberFormat="1" applyFont="1" applyFill="1" applyBorder="1" applyAlignment="1">
      <alignment horizontal="right" vertical="center" wrapText="1"/>
    </xf>
    <xf numFmtId="169" fontId="21" fillId="2" borderId="3" xfId="0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 wrapText="1" indent="1"/>
    </xf>
    <xf numFmtId="169" fontId="21" fillId="2" borderId="31" xfId="0" applyNumberFormat="1" applyFont="1" applyFill="1" applyBorder="1" applyAlignment="1">
      <alignment horizontal="right" vertical="center" wrapText="1"/>
    </xf>
    <xf numFmtId="43" fontId="21" fillId="12" borderId="30" xfId="1" applyFont="1" applyFill="1" applyBorder="1" applyAlignment="1">
      <alignment horizontal="right" vertical="center" wrapText="1"/>
    </xf>
    <xf numFmtId="0" fontId="58" fillId="0" borderId="0" xfId="0" applyFont="1" applyAlignment="1">
      <alignment horizontal="left" vertical="center"/>
    </xf>
    <xf numFmtId="0" fontId="59" fillId="5" borderId="0" xfId="0" applyFont="1" applyFill="1" applyAlignment="1">
      <alignment horizontal="center" vertical="center" wrapText="1"/>
    </xf>
    <xf numFmtId="0" fontId="59" fillId="5" borderId="2" xfId="0" applyFont="1" applyFill="1" applyBorder="1" applyAlignment="1">
      <alignment horizontal="center" vertical="center" wrapText="1"/>
    </xf>
    <xf numFmtId="0" fontId="60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 wrapText="1"/>
    </xf>
    <xf numFmtId="169" fontId="56" fillId="2" borderId="9" xfId="0" applyNumberFormat="1" applyFont="1" applyFill="1" applyBorder="1" applyAlignment="1">
      <alignment horizontal="right" vertical="center" wrapText="1"/>
    </xf>
    <xf numFmtId="169" fontId="60" fillId="2" borderId="4" xfId="0" applyNumberFormat="1" applyFont="1" applyFill="1" applyBorder="1" applyAlignment="1">
      <alignment horizontal="right" vertical="center" wrapText="1"/>
    </xf>
    <xf numFmtId="169" fontId="56" fillId="2" borderId="2" xfId="0" applyNumberFormat="1" applyFont="1" applyFill="1" applyBorder="1" applyAlignment="1">
      <alignment horizontal="right" vertical="center" wrapText="1"/>
    </xf>
    <xf numFmtId="0" fontId="56" fillId="2" borderId="4" xfId="0" applyFont="1" applyFill="1" applyBorder="1" applyAlignment="1">
      <alignment vertical="center" wrapText="1"/>
    </xf>
    <xf numFmtId="0" fontId="60" fillId="0" borderId="4" xfId="0" applyFont="1" applyBorder="1" applyAlignment="1">
      <alignment vertical="center" wrapText="1"/>
    </xf>
    <xf numFmtId="0" fontId="59" fillId="5" borderId="61" xfId="0" applyFont="1" applyFill="1" applyBorder="1" applyAlignment="1">
      <alignment horizontal="center" vertical="center" wrapText="1"/>
    </xf>
    <xf numFmtId="0" fontId="59" fillId="5" borderId="17" xfId="0" applyFont="1" applyFill="1" applyBorder="1" applyAlignment="1">
      <alignment horizontal="center" vertical="center" wrapText="1"/>
    </xf>
    <xf numFmtId="0" fontId="59" fillId="11" borderId="35" xfId="0" applyFont="1" applyFill="1" applyBorder="1" applyAlignment="1">
      <alignment horizontal="center" vertical="center" wrapText="1"/>
    </xf>
    <xf numFmtId="0" fontId="59" fillId="5" borderId="19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vertical="center" wrapText="1"/>
    </xf>
    <xf numFmtId="1" fontId="62" fillId="2" borderId="13" xfId="0" applyNumberFormat="1" applyFont="1" applyFill="1" applyBorder="1" applyAlignment="1">
      <alignment horizontal="center" vertical="center" wrapText="1"/>
    </xf>
    <xf numFmtId="0" fontId="62" fillId="2" borderId="13" xfId="0" applyFont="1" applyFill="1" applyBorder="1" applyAlignment="1">
      <alignment horizontal="center" vertical="center" wrapText="1"/>
    </xf>
    <xf numFmtId="169" fontId="62" fillId="2" borderId="13" xfId="1" applyNumberFormat="1" applyFont="1" applyFill="1" applyBorder="1" applyAlignment="1">
      <alignment horizontal="right" vertical="center" wrapText="1"/>
    </xf>
    <xf numFmtId="0" fontId="62" fillId="2" borderId="0" xfId="0" applyFont="1" applyFill="1" applyAlignment="1">
      <alignment vertical="center" wrapText="1"/>
    </xf>
    <xf numFmtId="10" fontId="62" fillId="2" borderId="13" xfId="2" applyNumberFormat="1" applyFont="1" applyFill="1" applyBorder="1" applyAlignment="1">
      <alignment horizontal="center" vertical="center" wrapText="1"/>
    </xf>
    <xf numFmtId="169" fontId="62" fillId="2" borderId="13" xfId="0" applyNumberFormat="1" applyFont="1" applyFill="1" applyBorder="1" applyAlignment="1">
      <alignment horizontal="center" vertical="center" wrapText="1"/>
    </xf>
    <xf numFmtId="169" fontId="62" fillId="2" borderId="18" xfId="0" applyNumberFormat="1" applyFont="1" applyFill="1" applyBorder="1" applyAlignment="1">
      <alignment horizontal="center" vertical="center" wrapText="1"/>
    </xf>
    <xf numFmtId="169" fontId="61" fillId="2" borderId="36" xfId="1" applyNumberFormat="1" applyFont="1" applyFill="1" applyBorder="1" applyAlignment="1">
      <alignment horizontal="right" vertical="center" wrapText="1"/>
    </xf>
    <xf numFmtId="0" fontId="59" fillId="11" borderId="37" xfId="0" applyFont="1" applyFill="1" applyBorder="1" applyAlignment="1">
      <alignment vertical="center" wrapText="1"/>
    </xf>
    <xf numFmtId="0" fontId="59" fillId="11" borderId="37" xfId="0" applyFont="1" applyFill="1" applyBorder="1" applyAlignment="1">
      <alignment horizontal="center" vertical="center" wrapText="1"/>
    </xf>
    <xf numFmtId="0" fontId="59" fillId="11" borderId="56" xfId="0" applyFont="1" applyFill="1" applyBorder="1" applyAlignment="1">
      <alignment horizontal="center" vertical="center" wrapText="1"/>
    </xf>
    <xf numFmtId="0" fontId="62" fillId="12" borderId="34" xfId="0" applyFont="1" applyFill="1" applyBorder="1" applyAlignment="1">
      <alignment vertical="center" wrapText="1"/>
    </xf>
    <xf numFmtId="169" fontId="62" fillId="12" borderId="40" xfId="1" applyNumberFormat="1" applyFont="1" applyFill="1" applyBorder="1" applyAlignment="1">
      <alignment horizontal="right" vertical="center" wrapText="1"/>
    </xf>
    <xf numFmtId="169" fontId="62" fillId="12" borderId="34" xfId="0" applyNumberFormat="1" applyFont="1" applyFill="1" applyBorder="1" applyAlignment="1">
      <alignment vertical="center" wrapText="1"/>
    </xf>
    <xf numFmtId="169" fontId="62" fillId="12" borderId="43" xfId="1" applyNumberFormat="1" applyFont="1" applyFill="1" applyBorder="1" applyAlignment="1">
      <alignment horizontal="right" vertical="center" wrapText="1"/>
    </xf>
    <xf numFmtId="169" fontId="62" fillId="12" borderId="49" xfId="1" applyNumberFormat="1" applyFont="1" applyFill="1" applyBorder="1" applyAlignment="1">
      <alignment horizontal="right" vertical="center" wrapText="1"/>
    </xf>
    <xf numFmtId="169" fontId="62" fillId="12" borderId="50" xfId="1" applyNumberFormat="1" applyFont="1" applyFill="1" applyBorder="1" applyAlignment="1">
      <alignment horizontal="right" vertical="center" wrapText="1"/>
    </xf>
    <xf numFmtId="169" fontId="62" fillId="12" borderId="51" xfId="1" applyNumberFormat="1" applyFont="1" applyFill="1" applyBorder="1" applyAlignment="1">
      <alignment horizontal="right" vertical="center" wrapText="1"/>
    </xf>
    <xf numFmtId="0" fontId="61" fillId="12" borderId="34" xfId="0" applyFont="1" applyFill="1" applyBorder="1" applyAlignment="1">
      <alignment vertical="center" wrapText="1"/>
    </xf>
    <xf numFmtId="169" fontId="61" fillId="12" borderId="52" xfId="1" applyNumberFormat="1" applyFont="1" applyFill="1" applyBorder="1" applyAlignment="1">
      <alignment horizontal="right" vertical="center" wrapText="1"/>
    </xf>
    <xf numFmtId="169" fontId="61" fillId="12" borderId="44" xfId="1" applyNumberFormat="1" applyFont="1" applyFill="1" applyBorder="1" applyAlignment="1">
      <alignment horizontal="right" vertical="center" wrapText="1"/>
    </xf>
    <xf numFmtId="169" fontId="63" fillId="0" borderId="0" xfId="0" applyNumberFormat="1" applyFont="1"/>
    <xf numFmtId="169" fontId="62" fillId="12" borderId="34" xfId="1" applyNumberFormat="1" applyFont="1" applyFill="1" applyBorder="1" applyAlignment="1">
      <alignment horizontal="right" vertical="center" wrapText="1"/>
    </xf>
    <xf numFmtId="169" fontId="62" fillId="12" borderId="42" xfId="1" applyNumberFormat="1" applyFont="1" applyFill="1" applyBorder="1" applyAlignment="1">
      <alignment horizontal="right" vertical="center" wrapText="1"/>
    </xf>
    <xf numFmtId="169" fontId="61" fillId="12" borderId="41" xfId="0" applyNumberFormat="1" applyFont="1" applyFill="1" applyBorder="1" applyAlignment="1">
      <alignment vertical="center" wrapText="1"/>
    </xf>
    <xf numFmtId="169" fontId="61" fillId="12" borderId="8" xfId="1" applyNumberFormat="1" applyFont="1" applyFill="1" applyBorder="1" applyAlignment="1">
      <alignment horizontal="right" vertical="center" wrapText="1"/>
    </xf>
    <xf numFmtId="0" fontId="65" fillId="0" borderId="0" xfId="0" quotePrefix="1" applyFont="1" applyAlignment="1">
      <alignment vertical="top"/>
    </xf>
    <xf numFmtId="169" fontId="62" fillId="2" borderId="18" xfId="1" applyNumberFormat="1" applyFont="1" applyFill="1" applyBorder="1" applyAlignment="1">
      <alignment horizontal="right" vertical="center" wrapText="1"/>
    </xf>
    <xf numFmtId="169" fontId="61" fillId="2" borderId="62" xfId="1" applyNumberFormat="1" applyFont="1" applyFill="1" applyBorder="1" applyAlignment="1">
      <alignment horizontal="right" vertical="center" wrapText="1"/>
    </xf>
    <xf numFmtId="0" fontId="29" fillId="14" borderId="26" xfId="0" applyFont="1" applyFill="1" applyBorder="1" applyAlignment="1">
      <alignment horizontal="left" indent="1"/>
    </xf>
    <xf numFmtId="164" fontId="30" fillId="14" borderId="27" xfId="4" applyNumberFormat="1" applyFont="1" applyFill="1" applyBorder="1" applyAlignment="1">
      <alignment horizontal="center"/>
    </xf>
    <xf numFmtId="0" fontId="29" fillId="10" borderId="26" xfId="0" applyFont="1" applyFill="1" applyBorder="1" applyAlignment="1">
      <alignment horizontal="left" indent="1"/>
    </xf>
    <xf numFmtId="164" fontId="30" fillId="10" borderId="27" xfId="4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top"/>
    </xf>
    <xf numFmtId="43" fontId="18" fillId="15" borderId="37" xfId="1" applyFont="1" applyFill="1" applyBorder="1" applyAlignment="1">
      <alignment vertical="center" wrapText="1"/>
    </xf>
    <xf numFmtId="9" fontId="20" fillId="12" borderId="0" xfId="2" applyFont="1" applyFill="1" applyAlignment="1">
      <alignment horizontal="right" vertical="center" wrapText="1"/>
    </xf>
    <xf numFmtId="0" fontId="0" fillId="0" borderId="0" xfId="0" quotePrefix="1"/>
    <xf numFmtId="0" fontId="40" fillId="5" borderId="0" xfId="0" applyFont="1" applyFill="1" applyAlignment="1">
      <alignment vertical="center" wrapText="1"/>
    </xf>
    <xf numFmtId="0" fontId="23" fillId="11" borderId="42" xfId="0" applyFont="1" applyFill="1" applyBorder="1" applyAlignment="1">
      <alignment horizontal="center" vertical="center" wrapText="1"/>
    </xf>
    <xf numFmtId="3" fontId="50" fillId="0" borderId="59" xfId="0" applyNumberFormat="1" applyFont="1" applyBorder="1" applyAlignment="1">
      <alignment horizontal="right" vertical="center" wrapText="1"/>
    </xf>
    <xf numFmtId="3" fontId="49" fillId="0" borderId="59" xfId="0" applyNumberFormat="1" applyFont="1" applyBorder="1" applyAlignment="1">
      <alignment horizontal="right" vertical="center" wrapText="1"/>
    </xf>
    <xf numFmtId="3" fontId="52" fillId="0" borderId="60" xfId="0" applyNumberFormat="1" applyFont="1" applyBorder="1" applyAlignment="1">
      <alignment horizontal="right" vertical="center" wrapText="1"/>
    </xf>
    <xf numFmtId="0" fontId="54" fillId="0" borderId="10" xfId="0" applyFont="1" applyBorder="1"/>
    <xf numFmtId="0" fontId="53" fillId="7" borderId="60" xfId="0" applyFont="1" applyFill="1" applyBorder="1" applyAlignment="1">
      <alignment vertical="center" wrapText="1"/>
    </xf>
    <xf numFmtId="3" fontId="52" fillId="7" borderId="60" xfId="0" applyNumberFormat="1" applyFont="1" applyFill="1" applyBorder="1" applyAlignment="1">
      <alignment horizontal="right" vertical="center" wrapText="1"/>
    </xf>
    <xf numFmtId="0" fontId="42" fillId="7" borderId="60" xfId="0" applyFont="1" applyFill="1" applyBorder="1" applyAlignment="1">
      <alignment horizontal="center" vertical="center" wrapText="1"/>
    </xf>
    <xf numFmtId="3" fontId="52" fillId="0" borderId="60" xfId="0" applyNumberFormat="1" applyFont="1" applyBorder="1" applyAlignment="1">
      <alignment horizontal="right" vertical="center" wrapText="1" indent="1"/>
    </xf>
    <xf numFmtId="0" fontId="52" fillId="7" borderId="60" xfId="0" applyFont="1" applyFill="1" applyBorder="1" applyAlignment="1">
      <alignment vertical="center" wrapText="1"/>
    </xf>
    <xf numFmtId="3" fontId="52" fillId="7" borderId="60" xfId="0" applyNumberFormat="1" applyFont="1" applyFill="1" applyBorder="1" applyAlignment="1">
      <alignment horizontal="right" vertical="center" wrapText="1" inden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justify" vertical="center" wrapText="1"/>
    </xf>
    <xf numFmtId="0" fontId="66" fillId="0" borderId="66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0" fillId="0" borderId="66" xfId="0" applyBorder="1"/>
    <xf numFmtId="169" fontId="22" fillId="2" borderId="2" xfId="0" applyNumberFormat="1" applyFont="1" applyFill="1" applyBorder="1" applyAlignment="1">
      <alignment horizontal="left" vertical="center" wrapText="1"/>
    </xf>
    <xf numFmtId="169" fontId="22" fillId="7" borderId="2" xfId="0" applyNumberFormat="1" applyFont="1" applyFill="1" applyBorder="1" applyAlignment="1">
      <alignment horizontal="left" vertical="center" wrapText="1"/>
    </xf>
    <xf numFmtId="0" fontId="0" fillId="16" borderId="0" xfId="0" applyFill="1"/>
    <xf numFmtId="3" fontId="18" fillId="12" borderId="0" xfId="0" applyNumberFormat="1" applyFont="1" applyFill="1" applyAlignment="1">
      <alignment horizontal="center" vertical="center" wrapText="1"/>
    </xf>
    <xf numFmtId="10" fontId="18" fillId="1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2" fontId="9" fillId="0" borderId="0" xfId="0" applyNumberFormat="1" applyFont="1" applyAlignment="1">
      <alignment horizontal="center"/>
    </xf>
    <xf numFmtId="2" fontId="49" fillId="0" borderId="0" xfId="0" applyNumberFormat="1" applyFont="1" applyAlignment="1">
      <alignment horizontal="right" vertical="center" wrapText="1" indent="1"/>
    </xf>
    <xf numFmtId="3" fontId="18" fillId="0" borderId="0" xfId="3" applyNumberFormat="1"/>
    <xf numFmtId="0" fontId="23" fillId="11" borderId="64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55" fillId="0" borderId="0" xfId="0" applyFont="1"/>
    <xf numFmtId="0" fontId="22" fillId="2" borderId="0" xfId="0" applyFont="1" applyFill="1" applyAlignment="1">
      <alignment horizontal="left" vertical="center" wrapText="1" indent="2"/>
    </xf>
    <xf numFmtId="14" fontId="59" fillId="11" borderId="35" xfId="0" applyNumberFormat="1" applyFont="1" applyFill="1" applyBorder="1" applyAlignment="1">
      <alignment horizontal="center" vertical="center" wrapText="1"/>
    </xf>
    <xf numFmtId="0" fontId="68" fillId="0" borderId="0" xfId="0" applyFont="1"/>
    <xf numFmtId="0" fontId="16" fillId="5" borderId="0" xfId="0" applyFont="1" applyFill="1" applyAlignment="1">
      <alignment horizontal="center" vertical="center" wrapText="1"/>
    </xf>
    <xf numFmtId="0" fontId="23" fillId="11" borderId="67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23" fillId="11" borderId="58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169" fontId="20" fillId="2" borderId="39" xfId="0" applyNumberFormat="1" applyFont="1" applyFill="1" applyBorder="1" applyAlignment="1">
      <alignment horizontal="right" vertical="center" wrapText="1"/>
    </xf>
    <xf numFmtId="169" fontId="21" fillId="2" borderId="69" xfId="0" applyNumberFormat="1" applyFont="1" applyFill="1" applyBorder="1" applyAlignment="1">
      <alignment horizontal="right" vertical="center" wrapText="1"/>
    </xf>
    <xf numFmtId="169" fontId="20" fillId="2" borderId="70" xfId="0" applyNumberFormat="1" applyFont="1" applyFill="1" applyBorder="1" applyAlignment="1">
      <alignment horizontal="right" vertical="center" wrapText="1"/>
    </xf>
    <xf numFmtId="169" fontId="21" fillId="2" borderId="11" xfId="0" applyNumberFormat="1" applyFont="1" applyFill="1" applyBorder="1" applyAlignment="1">
      <alignment horizontal="right" vertical="center" wrapText="1"/>
    </xf>
    <xf numFmtId="169" fontId="20" fillId="2" borderId="12" xfId="0" applyNumberFormat="1" applyFont="1" applyFill="1" applyBorder="1" applyAlignment="1">
      <alignment horizontal="right" vertical="center" wrapText="1"/>
    </xf>
    <xf numFmtId="169" fontId="20" fillId="2" borderId="69" xfId="0" applyNumberFormat="1" applyFont="1" applyFill="1" applyBorder="1" applyAlignment="1">
      <alignment horizontal="right" vertical="center" wrapText="1"/>
    </xf>
    <xf numFmtId="169" fontId="21" fillId="2" borderId="70" xfId="0" applyNumberFormat="1" applyFont="1" applyFill="1" applyBorder="1" applyAlignment="1">
      <alignment horizontal="right" vertical="center" wrapText="1"/>
    </xf>
    <xf numFmtId="169" fontId="20" fillId="2" borderId="72" xfId="0" applyNumberFormat="1" applyFont="1" applyFill="1" applyBorder="1" applyAlignment="1">
      <alignment horizontal="right" vertical="center" wrapText="1"/>
    </xf>
    <xf numFmtId="168" fontId="20" fillId="2" borderId="3" xfId="0" applyNumberFormat="1" applyFont="1" applyFill="1" applyBorder="1" applyAlignment="1">
      <alignment horizontal="right" vertical="center" wrapText="1"/>
    </xf>
    <xf numFmtId="169" fontId="21" fillId="2" borderId="73" xfId="0" applyNumberFormat="1" applyFont="1" applyFill="1" applyBorder="1" applyAlignment="1">
      <alignment horizontal="right" vertical="center" wrapText="1"/>
    </xf>
    <xf numFmtId="169" fontId="21" fillId="2" borderId="74" xfId="0" applyNumberFormat="1" applyFont="1" applyFill="1" applyBorder="1" applyAlignment="1">
      <alignment horizontal="right" vertical="center" wrapText="1"/>
    </xf>
    <xf numFmtId="169" fontId="20" fillId="2" borderId="75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23" fillId="11" borderId="2" xfId="0" applyFont="1" applyFill="1" applyBorder="1" applyAlignment="1">
      <alignment horizontal="center" vertical="center" wrapText="1"/>
    </xf>
    <xf numFmtId="0" fontId="69" fillId="5" borderId="31" xfId="0" applyFont="1" applyFill="1" applyBorder="1" applyAlignment="1">
      <alignment horizontal="center" vertical="center" wrapText="1"/>
    </xf>
    <xf numFmtId="0" fontId="69" fillId="5" borderId="31" xfId="0" applyFont="1" applyFill="1" applyBorder="1" applyAlignment="1">
      <alignment horizontal="left" vertical="center" wrapText="1"/>
    </xf>
    <xf numFmtId="164" fontId="38" fillId="2" borderId="2" xfId="1" applyNumberFormat="1" applyFont="1" applyFill="1" applyBorder="1"/>
    <xf numFmtId="164" fontId="18" fillId="2" borderId="2" xfId="1" applyNumberFormat="1" applyFont="1" applyFill="1" applyBorder="1"/>
    <xf numFmtId="164" fontId="17" fillId="2" borderId="2" xfId="1" applyNumberFormat="1" applyFont="1" applyFill="1" applyBorder="1"/>
    <xf numFmtId="164" fontId="19" fillId="2" borderId="9" xfId="1" applyNumberFormat="1" applyFont="1" applyFill="1" applyBorder="1"/>
    <xf numFmtId="171" fontId="18" fillId="2" borderId="2" xfId="1" applyNumberFormat="1" applyFont="1" applyFill="1" applyBorder="1"/>
    <xf numFmtId="171" fontId="17" fillId="2" borderId="2" xfId="1" applyNumberFormat="1" applyFont="1" applyFill="1" applyBorder="1"/>
    <xf numFmtId="164" fontId="19" fillId="2" borderId="9" xfId="1" applyNumberFormat="1" applyFont="1" applyFill="1" applyBorder="1" applyAlignment="1">
      <alignment horizontal="right"/>
    </xf>
    <xf numFmtId="164" fontId="18" fillId="2" borderId="2" xfId="1" applyNumberFormat="1" applyFont="1" applyFill="1" applyBorder="1" applyAlignment="1">
      <alignment horizontal="right"/>
    </xf>
    <xf numFmtId="164" fontId="17" fillId="2" borderId="9" xfId="1" applyNumberFormat="1" applyFont="1" applyFill="1" applyBorder="1" applyAlignment="1">
      <alignment horizontal="right"/>
    </xf>
    <xf numFmtId="3" fontId="44" fillId="0" borderId="0" xfId="0" applyNumberFormat="1" applyFont="1"/>
    <xf numFmtId="170" fontId="18" fillId="10" borderId="27" xfId="1" applyNumberFormat="1" applyFont="1" applyFill="1" applyBorder="1" applyAlignment="1">
      <alignment horizontal="center"/>
    </xf>
    <xf numFmtId="170" fontId="18" fillId="10" borderId="29" xfId="1" applyNumberFormat="1" applyFont="1" applyFill="1" applyBorder="1" applyAlignment="1">
      <alignment horizontal="center"/>
    </xf>
    <xf numFmtId="0" fontId="23" fillId="11" borderId="76" xfId="0" applyFont="1" applyFill="1" applyBorder="1" applyAlignment="1">
      <alignment horizontal="center" vertical="center" wrapText="1"/>
    </xf>
    <xf numFmtId="0" fontId="60" fillId="7" borderId="0" xfId="0" applyFont="1" applyFill="1" applyAlignment="1">
      <alignment vertical="center" wrapText="1"/>
    </xf>
    <xf numFmtId="3" fontId="60" fillId="7" borderId="8" xfId="0" applyNumberFormat="1" applyFont="1" applyFill="1" applyBorder="1" applyAlignment="1">
      <alignment horizontal="right" vertical="center" wrapText="1"/>
    </xf>
    <xf numFmtId="169" fontId="25" fillId="12" borderId="63" xfId="0" applyNumberFormat="1" applyFont="1" applyFill="1" applyBorder="1" applyAlignment="1">
      <alignment horizontal="right" vertical="center"/>
    </xf>
    <xf numFmtId="169" fontId="25" fillId="12" borderId="77" xfId="0" applyNumberFormat="1" applyFont="1" applyFill="1" applyBorder="1" applyAlignment="1">
      <alignment horizontal="right" vertical="center"/>
    </xf>
    <xf numFmtId="0" fontId="23" fillId="11" borderId="34" xfId="0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vertical="center" wrapText="1"/>
    </xf>
    <xf numFmtId="169" fontId="71" fillId="2" borderId="71" xfId="0" applyNumberFormat="1" applyFont="1" applyFill="1" applyBorder="1" applyAlignment="1">
      <alignment horizontal="right" vertical="center" wrapText="1"/>
    </xf>
    <xf numFmtId="169" fontId="25" fillId="2" borderId="71" xfId="0" applyNumberFormat="1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vertical="center" wrapText="1"/>
    </xf>
    <xf numFmtId="169" fontId="25" fillId="2" borderId="70" xfId="0" applyNumberFormat="1" applyFont="1" applyFill="1" applyBorder="1" applyAlignment="1">
      <alignment horizontal="right" vertical="center" wrapText="1"/>
    </xf>
    <xf numFmtId="169" fontId="22" fillId="2" borderId="3" xfId="0" applyNumberFormat="1" applyFont="1" applyFill="1" applyBorder="1" applyAlignment="1">
      <alignment horizontal="right" vertical="center" wrapText="1"/>
    </xf>
    <xf numFmtId="0" fontId="72" fillId="0" borderId="0" xfId="0" applyFont="1" applyAlignment="1">
      <alignment wrapText="1"/>
    </xf>
    <xf numFmtId="10" fontId="25" fillId="7" borderId="12" xfId="2" applyNumberFormat="1" applyFont="1" applyFill="1" applyBorder="1" applyAlignment="1">
      <alignment horizontal="right" vertical="center" wrapText="1"/>
    </xf>
    <xf numFmtId="10" fontId="21" fillId="2" borderId="2" xfId="2" applyNumberFormat="1" applyFont="1" applyFill="1" applyBorder="1" applyAlignment="1">
      <alignment horizontal="right" vertical="center" wrapText="1"/>
    </xf>
    <xf numFmtId="10" fontId="21" fillId="7" borderId="2" xfId="2" applyNumberFormat="1" applyFont="1" applyFill="1" applyBorder="1" applyAlignment="1">
      <alignment horizontal="right" vertical="center" wrapText="1"/>
    </xf>
    <xf numFmtId="10" fontId="21" fillId="7" borderId="9" xfId="2" applyNumberFormat="1" applyFont="1" applyFill="1" applyBorder="1" applyAlignment="1">
      <alignment horizontal="right" vertical="center" wrapText="1"/>
    </xf>
    <xf numFmtId="10" fontId="20" fillId="2" borderId="2" xfId="2" applyNumberFormat="1" applyFont="1" applyFill="1" applyBorder="1" applyAlignment="1">
      <alignment horizontal="right" vertical="center" wrapText="1"/>
    </xf>
    <xf numFmtId="169" fontId="21" fillId="2" borderId="0" xfId="0" applyNumberFormat="1" applyFont="1" applyFill="1" applyAlignment="1">
      <alignment horizontal="right" vertical="center" wrapText="1"/>
    </xf>
    <xf numFmtId="0" fontId="22" fillId="2" borderId="2" xfId="0" applyFont="1" applyFill="1" applyBorder="1" applyAlignment="1">
      <alignment vertical="center" wrapText="1"/>
    </xf>
    <xf numFmtId="0" fontId="20" fillId="17" borderId="30" xfId="0" applyFont="1" applyFill="1" applyBorder="1" applyAlignment="1">
      <alignment vertical="center" wrapText="1"/>
    </xf>
    <xf numFmtId="169" fontId="25" fillId="2" borderId="3" xfId="0" applyNumberFormat="1" applyFont="1" applyFill="1" applyBorder="1" applyAlignment="1">
      <alignment horizontal="right" vertical="center" wrapText="1"/>
    </xf>
    <xf numFmtId="169" fontId="25" fillId="2" borderId="72" xfId="0" applyNumberFormat="1" applyFont="1" applyFill="1" applyBorder="1" applyAlignment="1">
      <alignment horizontal="right" vertical="center" wrapText="1"/>
    </xf>
    <xf numFmtId="169" fontId="3" fillId="0" borderId="0" xfId="0" applyNumberFormat="1" applyFont="1" applyAlignment="1">
      <alignment vertical="center"/>
    </xf>
    <xf numFmtId="169" fontId="4" fillId="0" borderId="0" xfId="0" applyNumberFormat="1" applyFont="1"/>
    <xf numFmtId="169" fontId="24" fillId="0" borderId="0" xfId="0" applyNumberFormat="1" applyFont="1" applyAlignment="1">
      <alignment vertical="center"/>
    </xf>
    <xf numFmtId="169" fontId="22" fillId="12" borderId="45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0" fontId="22" fillId="16" borderId="0" xfId="0" applyFont="1" applyFill="1" applyAlignment="1">
      <alignment horizontal="left" vertical="center" wrapText="1" indent="1"/>
    </xf>
    <xf numFmtId="169" fontId="73" fillId="0" borderId="0" xfId="0" applyNumberFormat="1" applyFont="1"/>
    <xf numFmtId="169" fontId="25" fillId="12" borderId="78" xfId="0" applyNumberFormat="1" applyFont="1" applyFill="1" applyBorder="1" applyAlignment="1">
      <alignment horizontal="right" vertical="center"/>
    </xf>
    <xf numFmtId="164" fontId="20" fillId="12" borderId="79" xfId="0" applyNumberFormat="1" applyFont="1" applyFill="1" applyBorder="1" applyAlignment="1">
      <alignment horizontal="right" vertical="center"/>
    </xf>
    <xf numFmtId="164" fontId="20" fillId="12" borderId="80" xfId="0" applyNumberFormat="1" applyFont="1" applyFill="1" applyBorder="1" applyAlignment="1">
      <alignment horizontal="right" vertical="center"/>
    </xf>
    <xf numFmtId="164" fontId="55" fillId="13" borderId="46" xfId="0" applyNumberFormat="1" applyFont="1" applyFill="1" applyBorder="1" applyAlignment="1">
      <alignment horizontal="right" vertical="center" wrapText="1"/>
    </xf>
    <xf numFmtId="169" fontId="22" fillId="2" borderId="0" xfId="0" applyNumberFormat="1" applyFont="1" applyFill="1" applyAlignment="1">
      <alignment horizontal="right" vertical="center" wrapText="1"/>
    </xf>
    <xf numFmtId="169" fontId="25" fillId="2" borderId="81" xfId="0" applyNumberFormat="1" applyFont="1" applyFill="1" applyBorder="1" applyAlignment="1">
      <alignment horizontal="right" vertical="center" wrapText="1"/>
    </xf>
    <xf numFmtId="10" fontId="31" fillId="0" borderId="0" xfId="0" applyNumberFormat="1" applyFont="1" applyAlignment="1">
      <alignment horizontal="right" vertical="center"/>
    </xf>
    <xf numFmtId="10" fontId="31" fillId="0" borderId="23" xfId="0" applyNumberFormat="1" applyFont="1" applyBorder="1" applyAlignment="1">
      <alignment horizontal="right" vertical="center"/>
    </xf>
    <xf numFmtId="3" fontId="20" fillId="12" borderId="30" xfId="0" applyNumberFormat="1" applyFont="1" applyFill="1" applyBorder="1" applyAlignment="1">
      <alignment horizontal="right" vertical="center" wrapText="1"/>
    </xf>
    <xf numFmtId="169" fontId="74" fillId="0" borderId="0" xfId="0" applyNumberFormat="1" applyFont="1"/>
    <xf numFmtId="0" fontId="74" fillId="0" borderId="0" xfId="0" applyFont="1"/>
    <xf numFmtId="0" fontId="75" fillId="0" borderId="0" xfId="0" applyFont="1" applyAlignment="1">
      <alignment horizontal="left" vertical="center"/>
    </xf>
    <xf numFmtId="0" fontId="74" fillId="0" borderId="2" xfId="0" applyFont="1" applyBorder="1"/>
    <xf numFmtId="172" fontId="24" fillId="0" borderId="0" xfId="0" applyNumberFormat="1" applyFont="1" applyAlignment="1">
      <alignment horizontal="left" vertical="center"/>
    </xf>
    <xf numFmtId="168" fontId="20" fillId="16" borderId="3" xfId="0" applyNumberFormat="1" applyFont="1" applyFill="1" applyBorder="1" applyAlignment="1">
      <alignment horizontal="right" vertical="center" wrapText="1"/>
    </xf>
    <xf numFmtId="0" fontId="23" fillId="11" borderId="35" xfId="0" applyFont="1" applyFill="1" applyBorder="1" applyAlignment="1">
      <alignment horizontal="center" vertical="center" wrapText="1"/>
    </xf>
    <xf numFmtId="169" fontId="0" fillId="0" borderId="0" xfId="0" applyNumberFormat="1"/>
    <xf numFmtId="0" fontId="36" fillId="0" borderId="0" xfId="0" applyFont="1" applyAlignment="1">
      <alignment horizontal="center"/>
    </xf>
    <xf numFmtId="0" fontId="25" fillId="7" borderId="0" xfId="0" applyFont="1" applyFill="1" applyAlignment="1">
      <alignment vertical="center" wrapText="1"/>
    </xf>
    <xf numFmtId="169" fontId="20" fillId="17" borderId="30" xfId="0" applyNumberFormat="1" applyFont="1" applyFill="1" applyBorder="1" applyAlignment="1">
      <alignment horizontal="right" vertical="center" wrapText="1"/>
    </xf>
    <xf numFmtId="169" fontId="21" fillId="17" borderId="30" xfId="0" applyNumberFormat="1" applyFont="1" applyFill="1" applyBorder="1" applyAlignment="1">
      <alignment horizontal="right" vertical="center" wrapText="1"/>
    </xf>
    <xf numFmtId="169" fontId="21" fillId="10" borderId="30" xfId="0" applyNumberFormat="1" applyFont="1" applyFill="1" applyBorder="1" applyAlignment="1">
      <alignment horizontal="right" vertical="center" wrapText="1"/>
    </xf>
    <xf numFmtId="169" fontId="0" fillId="4" borderId="0" xfId="0" applyNumberFormat="1" applyFill="1"/>
    <xf numFmtId="169" fontId="20" fillId="17" borderId="82" xfId="0" applyNumberFormat="1" applyFont="1" applyFill="1" applyBorder="1" applyAlignment="1">
      <alignment horizontal="right" vertical="center" wrapText="1"/>
    </xf>
    <xf numFmtId="0" fontId="25" fillId="7" borderId="34" xfId="0" applyFont="1" applyFill="1" applyBorder="1" applyAlignment="1">
      <alignment vertical="center" wrapText="1"/>
    </xf>
    <xf numFmtId="169" fontId="20" fillId="17" borderId="54" xfId="0" applyNumberFormat="1" applyFont="1" applyFill="1" applyBorder="1" applyAlignment="1">
      <alignment horizontal="right" vertical="center" wrapText="1"/>
    </xf>
    <xf numFmtId="169" fontId="20" fillId="10" borderId="41" xfId="0" applyNumberFormat="1" applyFont="1" applyFill="1" applyBorder="1" applyAlignment="1">
      <alignment horizontal="right" vertical="center" wrapText="1"/>
    </xf>
    <xf numFmtId="169" fontId="62" fillId="0" borderId="0" xfId="0" applyNumberFormat="1" applyFont="1"/>
    <xf numFmtId="0" fontId="49" fillId="0" borderId="0" xfId="0" applyFont="1" applyAlignment="1">
      <alignment horizontal="left" vertical="center" wrapText="1" indent="1"/>
    </xf>
    <xf numFmtId="3" fontId="49" fillId="0" borderId="0" xfId="0" applyNumberFormat="1" applyFont="1" applyAlignment="1">
      <alignment horizontal="right" vertical="center" wrapText="1"/>
    </xf>
    <xf numFmtId="17" fontId="49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10" fontId="51" fillId="0" borderId="0" xfId="0" applyNumberFormat="1" applyFont="1" applyAlignment="1">
      <alignment horizontal="center" vertical="center" wrapText="1"/>
    </xf>
    <xf numFmtId="169" fontId="25" fillId="2" borderId="12" xfId="0" applyNumberFormat="1" applyFont="1" applyFill="1" applyBorder="1" applyAlignment="1">
      <alignment horizontal="right" vertical="center" wrapText="1"/>
    </xf>
    <xf numFmtId="169" fontId="12" fillId="0" borderId="0" xfId="0" applyNumberFormat="1" applyFont="1"/>
    <xf numFmtId="169" fontId="74" fillId="0" borderId="2" xfId="0" applyNumberFormat="1" applyFont="1" applyBorder="1"/>
    <xf numFmtId="17" fontId="23" fillId="5" borderId="2" xfId="0" applyNumberFormat="1" applyFont="1" applyFill="1" applyBorder="1" applyAlignment="1">
      <alignment horizontal="center" vertical="center" wrapText="1"/>
    </xf>
    <xf numFmtId="3" fontId="50" fillId="16" borderId="59" xfId="0" applyNumberFormat="1" applyFont="1" applyFill="1" applyBorder="1" applyAlignment="1">
      <alignment horizontal="right" vertical="center" wrapText="1"/>
    </xf>
    <xf numFmtId="3" fontId="76" fillId="0" borderId="0" xfId="0" applyNumberFormat="1" applyFont="1"/>
    <xf numFmtId="0" fontId="39" fillId="4" borderId="0" xfId="0" applyFont="1" applyFill="1" applyAlignment="1">
      <alignment horizontal="left" vertical="center" wrapText="1" shrinkToFit="1"/>
    </xf>
    <xf numFmtId="0" fontId="69" fillId="5" borderId="6" xfId="0" applyFont="1" applyFill="1" applyBorder="1" applyAlignment="1">
      <alignment horizontal="center" vertical="center" wrapText="1"/>
    </xf>
    <xf numFmtId="0" fontId="69" fillId="5" borderId="6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6" fillId="5" borderId="3" xfId="1" applyNumberFormat="1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/>
    </xf>
    <xf numFmtId="43" fontId="8" fillId="5" borderId="3" xfId="1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readingOrder="1"/>
    </xf>
    <xf numFmtId="0" fontId="8" fillId="9" borderId="25" xfId="0" applyFont="1" applyFill="1" applyBorder="1" applyAlignment="1">
      <alignment horizontal="center" vertical="center" readingOrder="1"/>
    </xf>
    <xf numFmtId="0" fontId="6" fillId="9" borderId="26" xfId="0" applyFont="1" applyFill="1" applyBorder="1" applyAlignment="1">
      <alignment horizontal="center" vertical="center" readingOrder="1"/>
    </xf>
    <xf numFmtId="0" fontId="6" fillId="9" borderId="27" xfId="0" applyFont="1" applyFill="1" applyBorder="1" applyAlignment="1">
      <alignment horizontal="center" vertical="center" readingOrder="1"/>
    </xf>
    <xf numFmtId="0" fontId="6" fillId="8" borderId="24" xfId="0" applyFont="1" applyFill="1" applyBorder="1" applyAlignment="1">
      <alignment horizontal="center" vertical="center" readingOrder="1"/>
    </xf>
    <xf numFmtId="0" fontId="6" fillId="8" borderId="25" xfId="0" applyFont="1" applyFill="1" applyBorder="1" applyAlignment="1">
      <alignment horizontal="center" vertical="center" readingOrder="1"/>
    </xf>
    <xf numFmtId="0" fontId="39" fillId="0" borderId="0" xfId="0" applyFont="1" applyAlignment="1">
      <alignment horizontal="left" vertical="center" wrapText="1" shrinkToFit="1"/>
    </xf>
    <xf numFmtId="0" fontId="23" fillId="11" borderId="6" xfId="0" applyFont="1" applyFill="1" applyBorder="1" applyAlignment="1">
      <alignment horizontal="left" vertical="center" wrapText="1"/>
    </xf>
    <xf numFmtId="0" fontId="23" fillId="11" borderId="37" xfId="0" applyFont="1" applyFill="1" applyBorder="1" applyAlignment="1">
      <alignment horizontal="center" vertical="center" wrapText="1"/>
    </xf>
    <xf numFmtId="0" fontId="27" fillId="11" borderId="39" xfId="0" applyFont="1" applyFill="1" applyBorder="1" applyAlignment="1">
      <alignment horizontal="center" vertical="center" wrapText="1"/>
    </xf>
    <xf numFmtId="0" fontId="27" fillId="11" borderId="58" xfId="0" applyFont="1" applyFill="1" applyBorder="1" applyAlignment="1">
      <alignment horizontal="center" vertical="center" wrapText="1"/>
    </xf>
    <xf numFmtId="0" fontId="23" fillId="11" borderId="85" xfId="0" applyFont="1" applyFill="1" applyBorder="1" applyAlignment="1">
      <alignment horizontal="center" vertical="center" wrapText="1"/>
    </xf>
    <xf numFmtId="0" fontId="23" fillId="11" borderId="83" xfId="0" applyFont="1" applyFill="1" applyBorder="1" applyAlignment="1">
      <alignment horizontal="center" vertical="center" wrapText="1"/>
    </xf>
    <xf numFmtId="0" fontId="23" fillId="11" borderId="8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5" borderId="39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 wrapText="1"/>
    </xf>
    <xf numFmtId="0" fontId="27" fillId="11" borderId="64" xfId="0" applyFont="1" applyFill="1" applyBorder="1" applyAlignment="1">
      <alignment horizontal="center" vertical="center" wrapText="1"/>
    </xf>
    <xf numFmtId="0" fontId="27" fillId="11" borderId="65" xfId="0" applyFont="1" applyFill="1" applyBorder="1" applyAlignment="1">
      <alignment horizontal="center" vertical="center" wrapText="1"/>
    </xf>
    <xf numFmtId="0" fontId="23" fillId="11" borderId="30" xfId="0" applyFont="1" applyFill="1" applyBorder="1" applyAlignment="1">
      <alignment horizontal="center" vertical="center" wrapText="1"/>
    </xf>
    <xf numFmtId="0" fontId="23" fillId="11" borderId="86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3" fillId="11" borderId="39" xfId="0" applyFont="1" applyFill="1" applyBorder="1" applyAlignment="1">
      <alignment horizontal="center" vertical="center" wrapText="1"/>
    </xf>
    <xf numFmtId="0" fontId="23" fillId="11" borderId="58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59" fillId="5" borderId="14" xfId="0" applyFont="1" applyFill="1" applyBorder="1" applyAlignment="1">
      <alignment horizontal="center" vertical="center" wrapText="1"/>
    </xf>
    <xf numFmtId="0" fontId="59" fillId="5" borderId="18" xfId="0" applyFont="1" applyFill="1" applyBorder="1" applyAlignment="1">
      <alignment horizontal="center" vertical="center" wrapText="1"/>
    </xf>
    <xf numFmtId="0" fontId="59" fillId="5" borderId="20" xfId="0" applyFont="1" applyFill="1" applyBorder="1" applyAlignment="1">
      <alignment horizontal="center" vertical="center" wrapText="1"/>
    </xf>
    <xf numFmtId="0" fontId="59" fillId="5" borderId="15" xfId="0" applyFont="1" applyFill="1" applyBorder="1" applyAlignment="1">
      <alignment horizontal="center" vertical="center" wrapText="1"/>
    </xf>
    <xf numFmtId="0" fontId="59" fillId="5" borderId="13" xfId="0" applyFont="1" applyFill="1" applyBorder="1" applyAlignment="1">
      <alignment horizontal="center" vertical="center" wrapText="1"/>
    </xf>
    <xf numFmtId="0" fontId="59" fillId="5" borderId="21" xfId="0" applyFont="1" applyFill="1" applyBorder="1" applyAlignment="1">
      <alignment horizontal="center" vertical="center" wrapText="1"/>
    </xf>
    <xf numFmtId="0" fontId="59" fillId="5" borderId="61" xfId="0" applyFont="1" applyFill="1" applyBorder="1" applyAlignment="1">
      <alignment horizontal="center" vertical="center" wrapText="1"/>
    </xf>
    <xf numFmtId="0" fontId="59" fillId="5" borderId="16" xfId="0" applyFont="1" applyFill="1" applyBorder="1" applyAlignment="1">
      <alignment horizontal="center" vertical="center" wrapText="1"/>
    </xf>
    <xf numFmtId="14" fontId="59" fillId="5" borderId="16" xfId="0" applyNumberFormat="1" applyFont="1" applyFill="1" applyBorder="1" applyAlignment="1">
      <alignment horizontal="center" vertical="center" wrapText="1"/>
    </xf>
    <xf numFmtId="0" fontId="59" fillId="5" borderId="17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33" fillId="0" borderId="22" xfId="0" applyFont="1" applyBorder="1" applyAlignment="1">
      <alignment horizontal="center" vertical="center"/>
    </xf>
  </cellXfs>
  <cellStyles count="13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3" xfId="9" xr:uid="{93E6002B-44EE-4FB4-AD9C-8F18EA3E1D14}"/>
    <cellStyle name="Vírgula 3" xfId="11" xr:uid="{0E17E118-FD36-46B9-B753-34BE4A35E018}"/>
    <cellStyle name="Vírgula 4" xfId="8" xr:uid="{6007A312-5541-49DD-A91A-2D25CBA4C9D3}"/>
  </cellStyles>
  <dxfs count="69"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46D232"/>
      <color rgb="FF008228"/>
      <color rgb="FF006C21"/>
      <color rgb="FFFF66FF"/>
      <color rgb="FFF2F2F2"/>
      <color rgb="FF86DF55"/>
      <color rgb="FF00744D"/>
      <color rgb="FFD7F83C"/>
      <color rgb="FFB8E53E"/>
      <color rgb="FF003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BP (Ativo)'!A1"/><Relationship Id="rId13" Type="http://schemas.openxmlformats.org/officeDocument/2006/relationships/hyperlink" Target="#Receita!A1"/><Relationship Id="rId18" Type="http://schemas.openxmlformats.org/officeDocument/2006/relationships/hyperlink" Target="#Endividamento!A1"/><Relationship Id="rId3" Type="http://schemas.openxmlformats.org/officeDocument/2006/relationships/hyperlink" Target="#'Balan&#231;o de Energia'!A1"/><Relationship Id="rId21" Type="http://schemas.openxmlformats.org/officeDocument/2006/relationships/image" Target="../media/image2.png"/><Relationship Id="rId7" Type="http://schemas.openxmlformats.org/officeDocument/2006/relationships/hyperlink" Target="#'Taxa de arrecada&#231;&#227;o'!A1"/><Relationship Id="rId12" Type="http://schemas.openxmlformats.org/officeDocument/2006/relationships/hyperlink" Target="#'Desempenhos das a&#231;&#245;es'!A1"/><Relationship Id="rId17" Type="http://schemas.openxmlformats.org/officeDocument/2006/relationships/hyperlink" Target="#'Resultado Financeiro'!A1"/><Relationship Id="rId2" Type="http://schemas.openxmlformats.org/officeDocument/2006/relationships/hyperlink" Target="#Usinas!A1"/><Relationship Id="rId16" Type="http://schemas.openxmlformats.org/officeDocument/2006/relationships/hyperlink" Target="#LAJIDA!A1"/><Relationship Id="rId20" Type="http://schemas.openxmlformats.org/officeDocument/2006/relationships/image" Target="../media/image1.png"/><Relationship Id="rId1" Type="http://schemas.openxmlformats.org/officeDocument/2006/relationships/hyperlink" Target="#RAP!A1"/><Relationship Id="rId6" Type="http://schemas.openxmlformats.org/officeDocument/2006/relationships/hyperlink" Target="#'DEC _ FEC'!A1"/><Relationship Id="rId11" Type="http://schemas.openxmlformats.org/officeDocument/2006/relationships/hyperlink" Target="#DFC!A1"/><Relationship Id="rId5" Type="http://schemas.openxmlformats.org/officeDocument/2006/relationships/hyperlink" Target="#'Perdas de Energia'!A1"/><Relationship Id="rId15" Type="http://schemas.openxmlformats.org/officeDocument/2006/relationships/hyperlink" Target="#'Energia comprada para revenda'!A1"/><Relationship Id="rId10" Type="http://schemas.openxmlformats.org/officeDocument/2006/relationships/hyperlink" Target="#DRE!A1"/><Relationship Id="rId19" Type="http://schemas.openxmlformats.org/officeDocument/2006/relationships/hyperlink" Target="#Investimentos!A1"/><Relationship Id="rId4" Type="http://schemas.openxmlformats.org/officeDocument/2006/relationships/hyperlink" Target="#'Venda de energia por classe'!A1"/><Relationship Id="rId9" Type="http://schemas.openxmlformats.org/officeDocument/2006/relationships/hyperlink" Target="#'BP (Passivo)'!A1"/><Relationship Id="rId14" Type="http://schemas.openxmlformats.org/officeDocument/2006/relationships/hyperlink" Target="#'Custos e Despesas'!A1"/><Relationship Id="rId22" Type="http://schemas.openxmlformats.org/officeDocument/2006/relationships/image" Target="../media/image3.sv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Cemig (&#205;ndice)'!A1"/><Relationship Id="rId6" Type="http://schemas.openxmlformats.org/officeDocument/2006/relationships/image" Target="../media/image7.png"/><Relationship Id="rId5" Type="http://schemas.openxmlformats.org/officeDocument/2006/relationships/hyperlink" Target="#'Cemig (Sum&#225;rio)'!A1"/><Relationship Id="rId4" Type="http://schemas.openxmlformats.org/officeDocument/2006/relationships/image" Target="../media/image6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hyperlink" Target="#'Cemig (Sum&#225;rio)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77866</xdr:rowOff>
    </xdr:from>
    <xdr:to>
      <xdr:col>4</xdr:col>
      <xdr:colOff>344874</xdr:colOff>
      <xdr:row>11</xdr:row>
      <xdr:rowOff>10366</xdr:rowOff>
    </xdr:to>
    <xdr:sp macro="" textlink="">
      <xdr:nvSpPr>
        <xdr:cNvPr id="27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3CBED-D70B-4726-86B2-A5C6A2FA9BD3}"/>
            </a:ext>
          </a:extLst>
        </xdr:cNvPr>
        <xdr:cNvSpPr/>
      </xdr:nvSpPr>
      <xdr:spPr>
        <a:xfrm>
          <a:off x="783249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 Anual Permitida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59188</xdr:rowOff>
    </xdr:from>
    <xdr:to>
      <xdr:col>4</xdr:col>
      <xdr:colOff>344874</xdr:colOff>
      <xdr:row>13</xdr:row>
      <xdr:rowOff>182188</xdr:rowOff>
    </xdr:to>
    <xdr:sp macro="" textlink="">
      <xdr:nvSpPr>
        <xdr:cNvPr id="28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42A02E-9380-4618-99CB-353534D1B1E8}"/>
            </a:ext>
          </a:extLst>
        </xdr:cNvPr>
        <xdr:cNvSpPr/>
      </xdr:nvSpPr>
      <xdr:spPr>
        <a:xfrm>
          <a:off x="783249" y="215468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Usinas </a:t>
          </a:r>
        </a:p>
      </xdr:txBody>
    </xdr:sp>
    <xdr:clientData/>
  </xdr:twoCellAnchor>
  <xdr:twoCellAnchor>
    <xdr:from>
      <xdr:col>1</xdr:col>
      <xdr:colOff>287949</xdr:colOff>
      <xdr:row>14</xdr:row>
      <xdr:rowOff>28908</xdr:rowOff>
    </xdr:from>
    <xdr:to>
      <xdr:col>4</xdr:col>
      <xdr:colOff>344874</xdr:colOff>
      <xdr:row>16</xdr:row>
      <xdr:rowOff>151908</xdr:rowOff>
    </xdr:to>
    <xdr:sp macro="" textlink="">
      <xdr:nvSpPr>
        <xdr:cNvPr id="30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26959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17</xdr:row>
      <xdr:rowOff>10230</xdr:rowOff>
    </xdr:from>
    <xdr:to>
      <xdr:col>4</xdr:col>
      <xdr:colOff>344874</xdr:colOff>
      <xdr:row>19</xdr:row>
      <xdr:rowOff>133230</xdr:rowOff>
    </xdr:to>
    <xdr:sp macro="" textlink="">
      <xdr:nvSpPr>
        <xdr:cNvPr id="31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32487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52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19</xdr:row>
      <xdr:rowOff>182052</xdr:rowOff>
    </xdr:from>
    <xdr:to>
      <xdr:col>4</xdr:col>
      <xdr:colOff>344874</xdr:colOff>
      <xdr:row>22</xdr:row>
      <xdr:rowOff>114552</xdr:rowOff>
    </xdr:to>
    <xdr:sp macro="" textlink="">
      <xdr:nvSpPr>
        <xdr:cNvPr id="32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03844B-84AF-485C-B3DB-9D51F284D5DA}"/>
            </a:ext>
          </a:extLst>
        </xdr:cNvPr>
        <xdr:cNvSpPr/>
      </xdr:nvSpPr>
      <xdr:spPr>
        <a:xfrm>
          <a:off x="783249" y="3801552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Perdas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22</xdr:row>
      <xdr:rowOff>163374</xdr:rowOff>
    </xdr:from>
    <xdr:to>
      <xdr:col>4</xdr:col>
      <xdr:colOff>344874</xdr:colOff>
      <xdr:row>25</xdr:row>
      <xdr:rowOff>95874</xdr:rowOff>
    </xdr:to>
    <xdr:sp macro="" textlink="">
      <xdr:nvSpPr>
        <xdr:cNvPr id="36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DCD529-9D94-494A-A3D0-CE3505609294}"/>
            </a:ext>
          </a:extLst>
        </xdr:cNvPr>
        <xdr:cNvSpPr/>
      </xdr:nvSpPr>
      <xdr:spPr>
        <a:xfrm>
          <a:off x="783249" y="4354374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Qualidade</a:t>
          </a:r>
          <a:endParaRPr lang="pt-BR" sz="900" b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DEC/FEC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25</xdr:row>
      <xdr:rowOff>145535</xdr:rowOff>
    </xdr:from>
    <xdr:to>
      <xdr:col>4</xdr:col>
      <xdr:colOff>344874</xdr:colOff>
      <xdr:row>28</xdr:row>
      <xdr:rowOff>78035</xdr:rowOff>
    </xdr:to>
    <xdr:sp macro="" textlink="">
      <xdr:nvSpPr>
        <xdr:cNvPr id="37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602E155-15EE-47BD-A86C-23F4B0EEA621}"/>
            </a:ext>
          </a:extLst>
        </xdr:cNvPr>
        <xdr:cNvSpPr/>
      </xdr:nvSpPr>
      <xdr:spPr>
        <a:xfrm>
          <a:off x="783249" y="4908035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Taxa de 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arrecadação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50456</xdr:rowOff>
    </xdr:from>
    <xdr:to>
      <xdr:col>11</xdr:col>
      <xdr:colOff>519138</xdr:colOff>
      <xdr:row>13</xdr:row>
      <xdr:rowOff>173456</xdr:rowOff>
    </xdr:to>
    <xdr:sp macro="" textlink="">
      <xdr:nvSpPr>
        <xdr:cNvPr id="40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4595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14315</xdr:rowOff>
    </xdr:from>
    <xdr:to>
      <xdr:col>11</xdr:col>
      <xdr:colOff>519138</xdr:colOff>
      <xdr:row>19</xdr:row>
      <xdr:rowOff>137315</xdr:rowOff>
    </xdr:to>
    <xdr:sp macro="" textlink="">
      <xdr:nvSpPr>
        <xdr:cNvPr id="41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52815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22</xdr:row>
      <xdr:rowOff>159893</xdr:rowOff>
    </xdr:from>
    <xdr:to>
      <xdr:col>11</xdr:col>
      <xdr:colOff>519138</xdr:colOff>
      <xdr:row>25</xdr:row>
      <xdr:rowOff>92393</xdr:rowOff>
    </xdr:to>
    <xdr:sp macro="" textlink="">
      <xdr:nvSpPr>
        <xdr:cNvPr id="45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1845D86-F43C-4984-B250-CDAB76F40D4F}"/>
            </a:ext>
          </a:extLst>
        </xdr:cNvPr>
        <xdr:cNvSpPr/>
      </xdr:nvSpPr>
      <xdr:spPr>
        <a:xfrm>
          <a:off x="5024688" y="435089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52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35870</xdr:rowOff>
    </xdr:from>
    <xdr:to>
      <xdr:col>8</xdr:col>
      <xdr:colOff>112615</xdr:colOff>
      <xdr:row>16</xdr:row>
      <xdr:rowOff>158870</xdr:rowOff>
    </xdr:to>
    <xdr:sp macro="" textlink="">
      <xdr:nvSpPr>
        <xdr:cNvPr id="48" name="Retângulo Arredondado 2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648B47A-F923-45C9-A1DB-C2CADB461642}"/>
            </a:ext>
          </a:extLst>
        </xdr:cNvPr>
        <xdr:cNvSpPr/>
      </xdr:nvSpPr>
      <xdr:spPr>
        <a:xfrm>
          <a:off x="2875090" y="270287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2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Energia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comprada para                         revenda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23046</xdr:rowOff>
    </xdr:from>
    <xdr:to>
      <xdr:col>11</xdr:col>
      <xdr:colOff>520829</xdr:colOff>
      <xdr:row>16</xdr:row>
      <xdr:rowOff>146046</xdr:rowOff>
    </xdr:to>
    <xdr:sp macro="" textlink="">
      <xdr:nvSpPr>
        <xdr:cNvPr id="49" name="Retângulo Arredondado 2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0046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21088</xdr:rowOff>
    </xdr:from>
    <xdr:to>
      <xdr:col>8</xdr:col>
      <xdr:colOff>112615</xdr:colOff>
      <xdr:row>19</xdr:row>
      <xdr:rowOff>144088</xdr:rowOff>
    </xdr:to>
    <xdr:sp macro="" textlink="">
      <xdr:nvSpPr>
        <xdr:cNvPr id="50" name="Retângulo Arredondado 2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85976" y="3259588"/>
          <a:ext cx="1812246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20</xdr:row>
      <xdr:rowOff>88</xdr:rowOff>
    </xdr:from>
    <xdr:to>
      <xdr:col>8</xdr:col>
      <xdr:colOff>112615</xdr:colOff>
      <xdr:row>22</xdr:row>
      <xdr:rowOff>123088</xdr:rowOff>
    </xdr:to>
    <xdr:sp macro="" textlink="">
      <xdr:nvSpPr>
        <xdr:cNvPr id="51" name="Retângulo Arredondado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85976" y="3810088"/>
          <a:ext cx="1812246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22</xdr:row>
      <xdr:rowOff>181743</xdr:rowOff>
    </xdr:from>
    <xdr:to>
      <xdr:col>8</xdr:col>
      <xdr:colOff>124533</xdr:colOff>
      <xdr:row>25</xdr:row>
      <xdr:rowOff>114243</xdr:rowOff>
    </xdr:to>
    <xdr:sp macro="" textlink="">
      <xdr:nvSpPr>
        <xdr:cNvPr id="54" name="Retângulo Arredondado 2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97893" y="4372743"/>
          <a:ext cx="1812247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0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095376" y="166239"/>
            <a:ext cx="6686549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1T25</a:t>
            </a:r>
            <a:endParaRPr lang="en-US" sz="4000" b="1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1">
              <a:extLst>
                <a:ext uri="{96DAC541-7B7A-43D3-8B79-37D633B846F1}">
                  <asvg:svgBlip xmlns:asvg="http://schemas.microsoft.com/office/drawing/2016/SVG/main" r:embed="rId22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  <xdr:twoCellAnchor>
    <xdr:from>
      <xdr:col>8</xdr:col>
      <xdr:colOff>452688</xdr:colOff>
      <xdr:row>16</xdr:row>
      <xdr:rowOff>186136</xdr:rowOff>
    </xdr:from>
    <xdr:to>
      <xdr:col>11</xdr:col>
      <xdr:colOff>509613</xdr:colOff>
      <xdr:row>19</xdr:row>
      <xdr:rowOff>118636</xdr:rowOff>
    </xdr:to>
    <xdr:sp macro="" textlink="">
      <xdr:nvSpPr>
        <xdr:cNvPr id="42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96BB933-8E42-BDDF-4536-7BDFC107C950}"/>
            </a:ext>
          </a:extLst>
        </xdr:cNvPr>
        <xdr:cNvSpPr/>
      </xdr:nvSpPr>
      <xdr:spPr>
        <a:xfrm>
          <a:off x="5015163" y="323413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452688</xdr:colOff>
      <xdr:row>19</xdr:row>
      <xdr:rowOff>187301</xdr:rowOff>
    </xdr:from>
    <xdr:to>
      <xdr:col>11</xdr:col>
      <xdr:colOff>509613</xdr:colOff>
      <xdr:row>22</xdr:row>
      <xdr:rowOff>119801</xdr:rowOff>
    </xdr:to>
    <xdr:sp macro="" textlink="">
      <xdr:nvSpPr>
        <xdr:cNvPr id="44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7C001B7-94BE-C5B6-0413-27823DE35F4B}"/>
            </a:ext>
          </a:extLst>
        </xdr:cNvPr>
        <xdr:cNvSpPr/>
      </xdr:nvSpPr>
      <xdr:spPr>
        <a:xfrm>
          <a:off x="5015163" y="3806801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452688</xdr:colOff>
      <xdr:row>22</xdr:row>
      <xdr:rowOff>178943</xdr:rowOff>
    </xdr:from>
    <xdr:to>
      <xdr:col>11</xdr:col>
      <xdr:colOff>509613</xdr:colOff>
      <xdr:row>25</xdr:row>
      <xdr:rowOff>111443</xdr:rowOff>
    </xdr:to>
    <xdr:sp macro="" textlink="">
      <xdr:nvSpPr>
        <xdr:cNvPr id="52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4ED79AA-83BA-7790-63EE-95F7AE7743C1}"/>
            </a:ext>
          </a:extLst>
        </xdr:cNvPr>
        <xdr:cNvSpPr/>
      </xdr:nvSpPr>
      <xdr:spPr>
        <a:xfrm>
          <a:off x="5015163" y="436994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11</xdr:col>
      <xdr:colOff>324972</xdr:colOff>
      <xdr:row>6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8FAE3244-DA36-4EB7-AF22-79410AC70401}"/>
            </a:ext>
          </a:extLst>
        </xdr:cNvPr>
        <xdr:cNvGrpSpPr/>
      </xdr:nvGrpSpPr>
      <xdr:grpSpPr>
        <a:xfrm>
          <a:off x="1" y="0"/>
          <a:ext cx="13496685" cy="1143000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ECC46E4F-4B9E-BE42-DE33-76205C94C1C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518ECAB4-D5DA-2553-051C-E4DB1ED96DD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37DA7B5D-9EA1-8C3F-CACE-190D9A95C7B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516F762A-B92A-5FCA-00A4-74AAE738704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F0F80A26-B738-B5CE-76E5-3D969EB42D8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6928B11D-BBF8-01DC-80BC-D23F4FDCAEEC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B2A72F88-44CE-17CD-9B45-F0A69040D89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88807A0C-0425-EA30-20C3-B508CF6A595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9A668F7F-55AD-2B6E-7B97-B50F7538E23B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BA837D9E-4586-3A47-6D3D-FFB2BE6342C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06B8F054-33EF-B3CE-64B6-72396A05F04A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15">
                <a:extLst>
                  <a:ext uri="{FF2B5EF4-FFF2-40B4-BE49-F238E27FC236}">
                    <a16:creationId xmlns:a16="http://schemas.microsoft.com/office/drawing/2014/main" id="{0EC3CF51-BB60-EEEE-082C-7B7A032B961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C550D54D-6C84-F581-E128-6BE7734BE36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96FE7341-9DAA-8873-7423-8113FAC733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311414AB-E6EA-1972-F325-1B58112DA3F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9BF9403-8C6D-6B8D-CF5D-5107CA5C53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999446</xdr:colOff>
      <xdr:row>1</xdr:row>
      <xdr:rowOff>6491</xdr:rowOff>
    </xdr:from>
    <xdr:to>
      <xdr:col>10</xdr:col>
      <xdr:colOff>102853</xdr:colOff>
      <xdr:row>4</xdr:row>
      <xdr:rowOff>184073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60593" y="196991"/>
          <a:ext cx="7418172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5</xdr:row>
      <xdr:rowOff>14288</xdr:rowOff>
    </xdr:to>
    <xdr:grpSp>
      <xdr:nvGrpSpPr>
        <xdr:cNvPr id="3" name="Agrupa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3037344" y="762000"/>
          <a:ext cx="0" cy="204788"/>
          <a:chOff x="7817675" y="768144"/>
          <a:chExt cx="918516" cy="249238"/>
        </a:xfrm>
      </xdr:grpSpPr>
      <xdr:sp macro="" textlink="">
        <xdr:nvSpPr>
          <xdr:cNvPr id="4" name="Retângulo Arredondado 5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5" name="Seta para a Direita 6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>
    <xdr:from>
      <xdr:col>0</xdr:col>
      <xdr:colOff>1</xdr:colOff>
      <xdr:row>0</xdr:row>
      <xdr:rowOff>1</xdr:rowOff>
    </xdr:from>
    <xdr:to>
      <xdr:col>10</xdr:col>
      <xdr:colOff>582706</xdr:colOff>
      <xdr:row>5</xdr:row>
      <xdr:rowOff>152401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1DD53A3-BE97-425F-9DE2-D2F66B104434}"/>
            </a:ext>
          </a:extLst>
        </xdr:cNvPr>
        <xdr:cNvGrpSpPr/>
      </xdr:nvGrpSpPr>
      <xdr:grpSpPr>
        <a:xfrm>
          <a:off x="1" y="1"/>
          <a:ext cx="11548361" cy="1104900"/>
          <a:chOff x="0" y="114300"/>
          <a:chExt cx="9050846" cy="1082842"/>
        </a:xfrm>
      </xdr:grpSpPr>
      <xdr:grpSp>
        <xdr:nvGrpSpPr>
          <xdr:cNvPr id="6" name="Agrupar 5">
            <a:extLst>
              <a:ext uri="{FF2B5EF4-FFF2-40B4-BE49-F238E27FC236}">
                <a16:creationId xmlns:a16="http://schemas.microsoft.com/office/drawing/2014/main" id="{26E227BE-DB4E-93CD-ABD0-D02304A47B27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8" name="Retângulo 7">
              <a:extLst>
                <a:ext uri="{FF2B5EF4-FFF2-40B4-BE49-F238E27FC236}">
                  <a16:creationId xmlns:a16="http://schemas.microsoft.com/office/drawing/2014/main" id="{61DC14D4-9974-2E8B-933D-2BA79583D0B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9" name="Elements">
              <a:extLst>
                <a:ext uri="{FF2B5EF4-FFF2-40B4-BE49-F238E27FC236}">
                  <a16:creationId xmlns:a16="http://schemas.microsoft.com/office/drawing/2014/main" id="{3A265D8E-BB96-3CE6-61A0-9AE5D68CAC0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2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28" name="Agrupar 27">
              <a:extLst>
                <a:ext uri="{FF2B5EF4-FFF2-40B4-BE49-F238E27FC236}">
                  <a16:creationId xmlns:a16="http://schemas.microsoft.com/office/drawing/2014/main" id="{FE6503BA-63C7-B087-8A66-5EECCB9191C5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4" name="Forma Livre: Forma 33">
                <a:extLst>
                  <a:ext uri="{FF2B5EF4-FFF2-40B4-BE49-F238E27FC236}">
                    <a16:creationId xmlns:a16="http://schemas.microsoft.com/office/drawing/2014/main" id="{3C6F4F3E-EDD1-1649-A383-AC21B2B0ADEE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5" name="Gráfico 1">
                <a:extLst>
                  <a:ext uri="{FF2B5EF4-FFF2-40B4-BE49-F238E27FC236}">
                    <a16:creationId xmlns:a16="http://schemas.microsoft.com/office/drawing/2014/main" id="{39C39E34-B082-CF97-04BD-2ECA7E0FA59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D42CCEAC-C168-3A44-208E-F593074800A9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7" name="Forma Livre: Forma 36">
                  <a:extLst>
                    <a:ext uri="{FF2B5EF4-FFF2-40B4-BE49-F238E27FC236}">
                      <a16:creationId xmlns:a16="http://schemas.microsoft.com/office/drawing/2014/main" id="{53E7C8F6-65EF-469C-FA08-2ED65980E1E7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B64D340B-8A6E-9EA7-7DB3-136E5C7798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8F64B17D-22B6-F866-2FE6-FF121C8D3E0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9" name="Agrupar 28">
              <a:extLst>
                <a:ext uri="{FF2B5EF4-FFF2-40B4-BE49-F238E27FC236}">
                  <a16:creationId xmlns:a16="http://schemas.microsoft.com/office/drawing/2014/main" id="{160E1FEA-D1DA-CC7F-4249-8FE69D44F7B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0" name="Gráfico 15">
                <a:extLst>
                  <a:ext uri="{FF2B5EF4-FFF2-40B4-BE49-F238E27FC236}">
                    <a16:creationId xmlns:a16="http://schemas.microsoft.com/office/drawing/2014/main" id="{1175AC69-B824-1E58-6A1B-2766D723243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">
                <a:extLst>
                  <a:ext uri="{96DAC541-7B7A-43D3-8B79-37D633B846F1}">
                    <asvg:svgBlip xmlns:asvg="http://schemas.microsoft.com/office/drawing/2016/SVG/main" r:embed="rId4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1" name="Elipse 30">
                <a:extLst>
                  <a:ext uri="{FF2B5EF4-FFF2-40B4-BE49-F238E27FC236}">
                    <a16:creationId xmlns:a16="http://schemas.microsoft.com/office/drawing/2014/main" id="{B089E433-B7E8-7AAE-59B0-795F415B60E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2" name="Retângulo: Cantos Arredondados 31">
                <a:extLst>
                  <a:ext uri="{FF2B5EF4-FFF2-40B4-BE49-F238E27FC236}">
                    <a16:creationId xmlns:a16="http://schemas.microsoft.com/office/drawing/2014/main" id="{0B2B1E59-8463-2F7C-CAA5-4224053E420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02F4B578-CB05-3652-E90F-0FFB31E6A9F8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7" name="Imagem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2856E0-0617-4D41-989E-CFC006312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1086970</xdr:colOff>
      <xdr:row>0</xdr:row>
      <xdr:rowOff>83233</xdr:rowOff>
    </xdr:from>
    <xdr:to>
      <xdr:col>9</xdr:col>
      <xdr:colOff>888744</xdr:colOff>
      <xdr:row>5</xdr:row>
      <xdr:rowOff>142875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58B4FD14-0414-41DB-9930-0C344622502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748117" y="83233"/>
          <a:ext cx="6995951" cy="101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ENERGIA ELÉTRICA COMPRADA PARA REVENDA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247650</xdr:colOff>
      <xdr:row>5</xdr:row>
      <xdr:rowOff>142875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0"/>
          <a:ext cx="12426043" cy="1258661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377948"/>
            <a:ext cx="953484" cy="60121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1201432</xdr:colOff>
      <xdr:row>1</xdr:row>
      <xdr:rowOff>23864</xdr:rowOff>
    </xdr:from>
    <xdr:to>
      <xdr:col>9</xdr:col>
      <xdr:colOff>44825</xdr:colOff>
      <xdr:row>4</xdr:row>
      <xdr:rowOff>121575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62579" y="259188"/>
          <a:ext cx="6026364" cy="758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8192</xdr:colOff>
      <xdr:row>0</xdr:row>
      <xdr:rowOff>3934</xdr:rowOff>
    </xdr:from>
    <xdr:to>
      <xdr:col>10</xdr:col>
      <xdr:colOff>133350</xdr:colOff>
      <xdr:row>6</xdr:row>
      <xdr:rowOff>100853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8192" y="3934"/>
          <a:ext cx="10543127" cy="1239919"/>
          <a:chOff x="-16514" y="114300"/>
          <a:chExt cx="9067360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-16514" y="114300"/>
            <a:ext cx="9067360" cy="1082842"/>
            <a:chOff x="-16566" y="114300"/>
            <a:chExt cx="909548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-16566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1178380</xdr:colOff>
      <xdr:row>1</xdr:row>
      <xdr:rowOff>132384</xdr:rowOff>
    </xdr:from>
    <xdr:to>
      <xdr:col>8</xdr:col>
      <xdr:colOff>702129</xdr:colOff>
      <xdr:row>5</xdr:row>
      <xdr:rowOff>88064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1523" y="322884"/>
          <a:ext cx="7565570" cy="71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8547</xdr:rowOff>
    </xdr:from>
    <xdr:to>
      <xdr:col>4</xdr:col>
      <xdr:colOff>1123949</xdr:colOff>
      <xdr:row>5</xdr:row>
      <xdr:rowOff>82767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8547"/>
          <a:ext cx="8318791" cy="1026720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1725590</xdr:colOff>
      <xdr:row>1</xdr:row>
      <xdr:rowOff>10134</xdr:rowOff>
    </xdr:from>
    <xdr:to>
      <xdr:col>3</xdr:col>
      <xdr:colOff>699404</xdr:colOff>
      <xdr:row>4</xdr:row>
      <xdr:rowOff>79248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639990" y="200634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0</xdr:col>
      <xdr:colOff>914399</xdr:colOff>
      <xdr:row>26</xdr:row>
      <xdr:rowOff>0</xdr:rowOff>
    </xdr:from>
    <xdr:to>
      <xdr:col>2</xdr:col>
      <xdr:colOff>581024</xdr:colOff>
      <xdr:row>47</xdr:row>
      <xdr:rowOff>97754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278996-3777-490C-B667-962B0D46F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399" y="5476875"/>
          <a:ext cx="3895725" cy="40982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11194</xdr:colOff>
      <xdr:row>0</xdr:row>
      <xdr:rowOff>11207</xdr:rowOff>
    </xdr:from>
    <xdr:to>
      <xdr:col>10</xdr:col>
      <xdr:colOff>802822</xdr:colOff>
      <xdr:row>6</xdr:row>
      <xdr:rowOff>123265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11194" y="11207"/>
          <a:ext cx="14924347" cy="1255058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1448643</xdr:colOff>
      <xdr:row>1</xdr:row>
      <xdr:rowOff>24705</xdr:rowOff>
    </xdr:from>
    <xdr:to>
      <xdr:col>9</xdr:col>
      <xdr:colOff>1193192</xdr:colOff>
      <xdr:row>6</xdr:row>
      <xdr:rowOff>21439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16036" y="215205"/>
          <a:ext cx="8480335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10</xdr:col>
      <xdr:colOff>692727</xdr:colOff>
      <xdr:row>7</xdr:row>
      <xdr:rowOff>40823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9526"/>
          <a:ext cx="14082156" cy="128315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4959" y="509748"/>
            <a:ext cx="1032432" cy="54393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1219697</xdr:colOff>
      <xdr:row>1</xdr:row>
      <xdr:rowOff>23023</xdr:rowOff>
    </xdr:from>
    <xdr:to>
      <xdr:col>9</xdr:col>
      <xdr:colOff>874059</xdr:colOff>
      <xdr:row>5</xdr:row>
      <xdr:rowOff>210257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47226" y="213523"/>
          <a:ext cx="8944039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   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   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9524</xdr:rowOff>
    </xdr:from>
    <xdr:to>
      <xdr:col>12</xdr:col>
      <xdr:colOff>692728</xdr:colOff>
      <xdr:row>6</xdr:row>
      <xdr:rowOff>217714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9525" y="9524"/>
          <a:ext cx="16059274" cy="151447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5"/>
              <a:chOff x="6118195" y="543222"/>
              <a:chExt cx="5181503" cy="1290474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22"/>
                <a:ext cx="5181503" cy="1290474"/>
                <a:chOff x="6118195" y="543222"/>
                <a:chExt cx="5181503" cy="1290474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8" y="543222"/>
                  <a:ext cx="2200940" cy="1290193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02007" y="509748"/>
            <a:ext cx="883844" cy="514898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2691618</xdr:colOff>
      <xdr:row>2</xdr:row>
      <xdr:rowOff>70126</xdr:rowOff>
    </xdr:from>
    <xdr:to>
      <xdr:col>6</xdr:col>
      <xdr:colOff>754329</xdr:colOff>
      <xdr:row>5</xdr:row>
      <xdr:rowOff>247708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3349709" y="451126"/>
          <a:ext cx="6323484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44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12</xdr:col>
      <xdr:colOff>140805</xdr:colOff>
      <xdr:row>6</xdr:row>
      <xdr:rowOff>11206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1"/>
          <a:ext cx="14495540" cy="1333499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1466851</xdr:colOff>
      <xdr:row>0</xdr:row>
      <xdr:rowOff>89647</xdr:rowOff>
    </xdr:from>
    <xdr:to>
      <xdr:col>10</xdr:col>
      <xdr:colOff>392207</xdr:colOff>
      <xdr:row>6</xdr:row>
      <xdr:rowOff>5867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27998" y="89647"/>
          <a:ext cx="8125385" cy="1238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</xdr:colOff>
      <xdr:row>0</xdr:row>
      <xdr:rowOff>6488</xdr:rowOff>
    </xdr:from>
    <xdr:to>
      <xdr:col>10</xdr:col>
      <xdr:colOff>192181</xdr:colOff>
      <xdr:row>4</xdr:row>
      <xdr:rowOff>99332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6508" y="6488"/>
          <a:ext cx="14092173" cy="1453558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1774116</xdr:colOff>
      <xdr:row>1</xdr:row>
      <xdr:rowOff>25106</xdr:rowOff>
    </xdr:from>
    <xdr:to>
      <xdr:col>8</xdr:col>
      <xdr:colOff>690201</xdr:colOff>
      <xdr:row>3</xdr:row>
      <xdr:rowOff>164085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98234" y="372488"/>
          <a:ext cx="7555820" cy="83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5912</xdr:rowOff>
    </xdr:from>
    <xdr:to>
      <xdr:col>7</xdr:col>
      <xdr:colOff>0</xdr:colOff>
      <xdr:row>5</xdr:row>
      <xdr:rowOff>111671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D8538834-B12A-1A57-1462-0D119124E4C0}"/>
            </a:ext>
          </a:extLst>
        </xdr:cNvPr>
        <xdr:cNvGrpSpPr/>
      </xdr:nvGrpSpPr>
      <xdr:grpSpPr>
        <a:xfrm>
          <a:off x="0" y="5912"/>
          <a:ext cx="6972300" cy="1010634"/>
          <a:chOff x="0" y="19050"/>
          <a:chExt cx="9043442" cy="1276145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E668A2B3-9638-D42B-C8E6-57B23A986EB4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4" name="Elements">
            <a:extLst>
              <a:ext uri="{FF2B5EF4-FFF2-40B4-BE49-F238E27FC236}">
                <a16:creationId xmlns:a16="http://schemas.microsoft.com/office/drawing/2014/main" id="{C3C1B71C-BA9C-933E-804D-FC49E386616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16" name="Agrupar 15">
            <a:extLst>
              <a:ext uri="{FF2B5EF4-FFF2-40B4-BE49-F238E27FC236}">
                <a16:creationId xmlns:a16="http://schemas.microsoft.com/office/drawing/2014/main" id="{DC74CC40-DBD9-0D8E-39A2-E58D6FE98BE3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22" name="Forma Livre: Forma 21">
              <a:extLst>
                <a:ext uri="{FF2B5EF4-FFF2-40B4-BE49-F238E27FC236}">
                  <a16:creationId xmlns:a16="http://schemas.microsoft.com/office/drawing/2014/main" id="{7EB1F41D-2059-DD82-75AC-6AEF80450142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23" name="Gráfico 1">
              <a:extLst>
                <a:ext uri="{FF2B5EF4-FFF2-40B4-BE49-F238E27FC236}">
                  <a16:creationId xmlns:a16="http://schemas.microsoft.com/office/drawing/2014/main" id="{56D06CCF-2152-AC39-F884-F155A752A5EE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24" name="Forma Livre: Forma 23">
                <a:extLst>
                  <a:ext uri="{FF2B5EF4-FFF2-40B4-BE49-F238E27FC236}">
                    <a16:creationId xmlns:a16="http://schemas.microsoft.com/office/drawing/2014/main" id="{3D90A9CD-BB99-9FBE-CACD-BA0EDF549FFC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5" name="Forma Livre: Forma 24">
                <a:extLst>
                  <a:ext uri="{FF2B5EF4-FFF2-40B4-BE49-F238E27FC236}">
                    <a16:creationId xmlns:a16="http://schemas.microsoft.com/office/drawing/2014/main" id="{09398F0D-9CB6-AEAD-41AE-C7FD84D69B09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6" name="Forma Livre: Forma 25">
                <a:extLst>
                  <a:ext uri="{FF2B5EF4-FFF2-40B4-BE49-F238E27FC236}">
                    <a16:creationId xmlns:a16="http://schemas.microsoft.com/office/drawing/2014/main" id="{76F1722F-6EFE-270C-11AC-8C73E561D903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7" name="Forma Livre: Forma 26">
                <a:extLst>
                  <a:ext uri="{FF2B5EF4-FFF2-40B4-BE49-F238E27FC236}">
                    <a16:creationId xmlns:a16="http://schemas.microsoft.com/office/drawing/2014/main" id="{05D443A6-9787-1DBE-D75D-BAC8AA2844F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7" name="Agrupar 16">
            <a:extLst>
              <a:ext uri="{FF2B5EF4-FFF2-40B4-BE49-F238E27FC236}">
                <a16:creationId xmlns:a16="http://schemas.microsoft.com/office/drawing/2014/main" id="{315F2170-E701-1946-D286-29788047D777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18" name="Gráfico 15">
              <a:extLst>
                <a:ext uri="{FF2B5EF4-FFF2-40B4-BE49-F238E27FC236}">
                  <a16:creationId xmlns:a16="http://schemas.microsoft.com/office/drawing/2014/main" id="{16AD1673-B89F-28DF-C8E7-E681F40B13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9" name="Elipse 18">
              <a:extLst>
                <a:ext uri="{FF2B5EF4-FFF2-40B4-BE49-F238E27FC236}">
                  <a16:creationId xmlns:a16="http://schemas.microsoft.com/office/drawing/2014/main" id="{78B99C6B-0E06-688E-6AAB-A6ADFEDAEDC3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20" name="Retângulo: Cantos Arredondados 19">
              <a:extLst>
                <a:ext uri="{FF2B5EF4-FFF2-40B4-BE49-F238E27FC236}">
                  <a16:creationId xmlns:a16="http://schemas.microsoft.com/office/drawing/2014/main" id="{F62F6F08-C999-D606-44AA-5A60DC130F77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21" name="Elipse 20">
              <a:extLst>
                <a:ext uri="{FF2B5EF4-FFF2-40B4-BE49-F238E27FC236}">
                  <a16:creationId xmlns:a16="http://schemas.microsoft.com/office/drawing/2014/main" id="{0CC25ADC-74D5-2D42-2F60-8E3B7865A83B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2" name="Agrupar 1">
            <a:extLst>
              <a:ext uri="{FF2B5EF4-FFF2-40B4-BE49-F238E27FC236}">
                <a16:creationId xmlns:a16="http://schemas.microsoft.com/office/drawing/2014/main" id="{E4B0CCB3-9F2D-227F-CC91-BCEE300DD772}"/>
              </a:ext>
            </a:extLst>
          </xdr:cNvPr>
          <xdr:cNvGrpSpPr/>
        </xdr:nvGrpSpPr>
        <xdr:grpSpPr>
          <a:xfrm>
            <a:off x="7945292" y="566999"/>
            <a:ext cx="1021409" cy="728196"/>
            <a:chOff x="7843598" y="421255"/>
            <a:chExt cx="1019230" cy="738643"/>
          </a:xfrm>
        </xdr:grpSpPr>
        <xdr:sp macro="" textlink="">
          <xdr:nvSpPr>
            <xdr:cNvPr id="11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10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7843598" y="465307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8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556470</xdr:colOff>
      <xdr:row>0</xdr:row>
      <xdr:rowOff>120657</xdr:rowOff>
    </xdr:from>
    <xdr:to>
      <xdr:col>6</xdr:col>
      <xdr:colOff>387236</xdr:colOff>
      <xdr:row>4</xdr:row>
      <xdr:rowOff>59270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1B8850B-2013-56FA-4D79-006B52788A0B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210796" y="120657"/>
          <a:ext cx="5098505" cy="667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29766</xdr:colOff>
      <xdr:row>0</xdr:row>
      <xdr:rowOff>5912</xdr:rowOff>
    </xdr:from>
    <xdr:to>
      <xdr:col>7</xdr:col>
      <xdr:colOff>0</xdr:colOff>
      <xdr:row>5</xdr:row>
      <xdr:rowOff>111671</xdr:rowOff>
    </xdr:to>
    <xdr:grpSp>
      <xdr:nvGrpSpPr>
        <xdr:cNvPr id="28" name="Agrupar 27">
          <a:extLst>
            <a:ext uri="{FF2B5EF4-FFF2-40B4-BE49-F238E27FC236}">
              <a16:creationId xmlns:a16="http://schemas.microsoft.com/office/drawing/2014/main" id="{F4B4BEEE-A844-4FAC-F86F-3CAF115006A2}"/>
            </a:ext>
          </a:extLst>
        </xdr:cNvPr>
        <xdr:cNvGrpSpPr/>
      </xdr:nvGrpSpPr>
      <xdr:grpSpPr>
        <a:xfrm>
          <a:off x="29766" y="5912"/>
          <a:ext cx="6942534" cy="1010634"/>
          <a:chOff x="0" y="19050"/>
          <a:chExt cx="9043442" cy="1276145"/>
        </a:xfrm>
      </xdr:grpSpPr>
      <xdr:sp macro="" textlink="">
        <xdr:nvSpPr>
          <xdr:cNvPr id="29" name="Retângulo 28">
            <a:extLst>
              <a:ext uri="{FF2B5EF4-FFF2-40B4-BE49-F238E27FC236}">
                <a16:creationId xmlns:a16="http://schemas.microsoft.com/office/drawing/2014/main" id="{87A66886-1E3B-9F92-2DFD-EB5C54938445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30" name="Elements">
            <a:extLst>
              <a:ext uri="{FF2B5EF4-FFF2-40B4-BE49-F238E27FC236}">
                <a16:creationId xmlns:a16="http://schemas.microsoft.com/office/drawing/2014/main" id="{55A1FB7D-3717-7D31-C4B5-0DE1DD94237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31" name="Agrupar 30">
            <a:extLst>
              <a:ext uri="{FF2B5EF4-FFF2-40B4-BE49-F238E27FC236}">
                <a16:creationId xmlns:a16="http://schemas.microsoft.com/office/drawing/2014/main" id="{32A243F4-D94A-BF28-4365-33E6171F4078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40" name="Forma Livre: Forma 39">
              <a:extLst>
                <a:ext uri="{FF2B5EF4-FFF2-40B4-BE49-F238E27FC236}">
                  <a16:creationId xmlns:a16="http://schemas.microsoft.com/office/drawing/2014/main" id="{5B541407-BA1F-6B35-6494-7801D3DC3BEF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41" name="Gráfico 1">
              <a:extLst>
                <a:ext uri="{FF2B5EF4-FFF2-40B4-BE49-F238E27FC236}">
                  <a16:creationId xmlns:a16="http://schemas.microsoft.com/office/drawing/2014/main" id="{BDA94E66-6F0B-B6A4-D739-34AD098183D1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42" name="Forma Livre: Forma 41">
                <a:extLst>
                  <a:ext uri="{FF2B5EF4-FFF2-40B4-BE49-F238E27FC236}">
                    <a16:creationId xmlns:a16="http://schemas.microsoft.com/office/drawing/2014/main" id="{1779AC41-C8CA-DE7F-B92D-3040DA25420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3" name="Forma Livre: Forma 42">
                <a:extLst>
                  <a:ext uri="{FF2B5EF4-FFF2-40B4-BE49-F238E27FC236}">
                    <a16:creationId xmlns:a16="http://schemas.microsoft.com/office/drawing/2014/main" id="{94FB968B-9F7A-5476-6115-A7047B0A328C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4" name="Forma Livre: Forma 43">
                <a:extLst>
                  <a:ext uri="{FF2B5EF4-FFF2-40B4-BE49-F238E27FC236}">
                    <a16:creationId xmlns:a16="http://schemas.microsoft.com/office/drawing/2014/main" id="{BEA8EAAC-B34E-4D7E-D674-5A740FBDAA43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5" name="Forma Livre: Forma 44">
                <a:extLst>
                  <a:ext uri="{FF2B5EF4-FFF2-40B4-BE49-F238E27FC236}">
                    <a16:creationId xmlns:a16="http://schemas.microsoft.com/office/drawing/2014/main" id="{075B325F-D52D-6D95-DB5D-4B6EE1416DA5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32" name="Agrupar 31">
            <a:extLst>
              <a:ext uri="{FF2B5EF4-FFF2-40B4-BE49-F238E27FC236}">
                <a16:creationId xmlns:a16="http://schemas.microsoft.com/office/drawing/2014/main" id="{E617D150-43C5-EC4D-2CFB-438B0AE14B17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36" name="Gráfico 15">
              <a:extLst>
                <a:ext uri="{FF2B5EF4-FFF2-40B4-BE49-F238E27FC236}">
                  <a16:creationId xmlns:a16="http://schemas.microsoft.com/office/drawing/2014/main" id="{3FB8D99E-D574-0EC2-18EE-A00AE09170B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37" name="Elipse 36">
              <a:extLst>
                <a:ext uri="{FF2B5EF4-FFF2-40B4-BE49-F238E27FC236}">
                  <a16:creationId xmlns:a16="http://schemas.microsoft.com/office/drawing/2014/main" id="{7F1BD2EF-683E-FBA8-6FDD-2A130D31539B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38" name="Retângulo: Cantos Arredondados 37">
              <a:extLst>
                <a:ext uri="{FF2B5EF4-FFF2-40B4-BE49-F238E27FC236}">
                  <a16:creationId xmlns:a16="http://schemas.microsoft.com/office/drawing/2014/main" id="{BD299E0F-1673-9B97-1F6C-DCDE400A2C6E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39" name="Elipse 38">
              <a:extLst>
                <a:ext uri="{FF2B5EF4-FFF2-40B4-BE49-F238E27FC236}">
                  <a16:creationId xmlns:a16="http://schemas.microsoft.com/office/drawing/2014/main" id="{5839F3D1-E765-E530-EE51-B10F949BA78F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33" name="Agrupar 32">
            <a:extLst>
              <a:ext uri="{FF2B5EF4-FFF2-40B4-BE49-F238E27FC236}">
                <a16:creationId xmlns:a16="http://schemas.microsoft.com/office/drawing/2014/main" id="{4AD7BEAF-CB71-029C-7BCD-CBCB46F56DE4}"/>
              </a:ext>
            </a:extLst>
          </xdr:cNvPr>
          <xdr:cNvGrpSpPr/>
        </xdr:nvGrpSpPr>
        <xdr:grpSpPr>
          <a:xfrm>
            <a:off x="7945292" y="566999"/>
            <a:ext cx="1021409" cy="728196"/>
            <a:chOff x="7843598" y="421255"/>
            <a:chExt cx="1019230" cy="738643"/>
          </a:xfrm>
        </xdr:grpSpPr>
        <xdr:sp macro="" textlink="">
          <xdr:nvSpPr>
            <xdr:cNvPr id="34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314E6830-55A3-51DD-0AA0-8FABCE59278D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35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D70BCC56-DE37-BD04-0FAC-5E2218FD0A00}"/>
                </a:ext>
              </a:extLst>
            </xdr:cNvPr>
            <xdr:cNvSpPr/>
          </xdr:nvSpPr>
          <xdr:spPr>
            <a:xfrm>
              <a:off x="7843598" y="465307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8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830597</xdr:colOff>
      <xdr:row>0</xdr:row>
      <xdr:rowOff>120657</xdr:rowOff>
    </xdr:from>
    <xdr:to>
      <xdr:col>6</xdr:col>
      <xdr:colOff>172642</xdr:colOff>
      <xdr:row>4</xdr:row>
      <xdr:rowOff>59270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3F1DC8CE-C9A6-43F1-14AC-3F52DB8DD631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85441" y="120657"/>
          <a:ext cx="4610560" cy="65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8539</xdr:colOff>
      <xdr:row>0</xdr:row>
      <xdr:rowOff>6594</xdr:rowOff>
    </xdr:from>
    <xdr:to>
      <xdr:col>7</xdr:col>
      <xdr:colOff>0</xdr:colOff>
      <xdr:row>5</xdr:row>
      <xdr:rowOff>119680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A44FDA5A-BA35-75B4-2784-42BD4E76A5F0}"/>
            </a:ext>
          </a:extLst>
        </xdr:cNvPr>
        <xdr:cNvGrpSpPr/>
      </xdr:nvGrpSpPr>
      <xdr:grpSpPr>
        <a:xfrm>
          <a:off x="8539" y="6594"/>
          <a:ext cx="6963761" cy="1017961"/>
          <a:chOff x="0" y="19050"/>
          <a:chExt cx="9043442" cy="1285297"/>
        </a:xfrm>
      </xdr:grpSpPr>
      <xdr:sp macro="" textlink="">
        <xdr:nvSpPr>
          <xdr:cNvPr id="48" name="Retângulo 47">
            <a:extLst>
              <a:ext uri="{FF2B5EF4-FFF2-40B4-BE49-F238E27FC236}">
                <a16:creationId xmlns:a16="http://schemas.microsoft.com/office/drawing/2014/main" id="{927CC91D-F82C-7F2A-0291-2E6B94CC2C96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49" name="Elements">
            <a:extLst>
              <a:ext uri="{FF2B5EF4-FFF2-40B4-BE49-F238E27FC236}">
                <a16:creationId xmlns:a16="http://schemas.microsoft.com/office/drawing/2014/main" id="{5758F622-13B6-22DA-1477-AA21E4CC158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50" name="Agrupar 49">
            <a:extLst>
              <a:ext uri="{FF2B5EF4-FFF2-40B4-BE49-F238E27FC236}">
                <a16:creationId xmlns:a16="http://schemas.microsoft.com/office/drawing/2014/main" id="{D388326E-9029-E1FA-FC4E-9A981765E808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59" name="Forma Livre: Forma 58">
              <a:extLst>
                <a:ext uri="{FF2B5EF4-FFF2-40B4-BE49-F238E27FC236}">
                  <a16:creationId xmlns:a16="http://schemas.microsoft.com/office/drawing/2014/main" id="{13B459A0-BFA5-B7DC-226E-C2C35B299211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60" name="Gráfico 1">
              <a:extLst>
                <a:ext uri="{FF2B5EF4-FFF2-40B4-BE49-F238E27FC236}">
                  <a16:creationId xmlns:a16="http://schemas.microsoft.com/office/drawing/2014/main" id="{A2370B02-4ACC-6917-AF87-3C6F3B8A6E3B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61" name="Forma Livre: Forma 60">
                <a:extLst>
                  <a:ext uri="{FF2B5EF4-FFF2-40B4-BE49-F238E27FC236}">
                    <a16:creationId xmlns:a16="http://schemas.microsoft.com/office/drawing/2014/main" id="{E03EDCA2-01EB-ED1F-EF5B-C8901A8BF9ED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2" name="Forma Livre: Forma 61">
                <a:extLst>
                  <a:ext uri="{FF2B5EF4-FFF2-40B4-BE49-F238E27FC236}">
                    <a16:creationId xmlns:a16="http://schemas.microsoft.com/office/drawing/2014/main" id="{94CB0495-8C8E-092F-557A-7DFF555841B6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3" name="Forma Livre: Forma 62">
                <a:extLst>
                  <a:ext uri="{FF2B5EF4-FFF2-40B4-BE49-F238E27FC236}">
                    <a16:creationId xmlns:a16="http://schemas.microsoft.com/office/drawing/2014/main" id="{8E9CA30C-4BB6-2A4B-D6A0-81DF93C815AE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4" name="Forma Livre: Forma 63">
                <a:extLst>
                  <a:ext uri="{FF2B5EF4-FFF2-40B4-BE49-F238E27FC236}">
                    <a16:creationId xmlns:a16="http://schemas.microsoft.com/office/drawing/2014/main" id="{E5C0329B-3C15-D8C2-7A03-5CE19A8131B8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51" name="Agrupar 50">
            <a:extLst>
              <a:ext uri="{FF2B5EF4-FFF2-40B4-BE49-F238E27FC236}">
                <a16:creationId xmlns:a16="http://schemas.microsoft.com/office/drawing/2014/main" id="{2B81E270-5578-1C27-FE36-184B91DD42DC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55" name="Gráfico 15">
              <a:extLst>
                <a:ext uri="{FF2B5EF4-FFF2-40B4-BE49-F238E27FC236}">
                  <a16:creationId xmlns:a16="http://schemas.microsoft.com/office/drawing/2014/main" id="{D77AF0D2-820E-F9BF-1129-19830F88F61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56" name="Elipse 55">
              <a:extLst>
                <a:ext uri="{FF2B5EF4-FFF2-40B4-BE49-F238E27FC236}">
                  <a16:creationId xmlns:a16="http://schemas.microsoft.com/office/drawing/2014/main" id="{82F113FC-D243-F653-C55E-D05553E196E5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57" name="Retângulo: Cantos Arredondados 56">
              <a:extLst>
                <a:ext uri="{FF2B5EF4-FFF2-40B4-BE49-F238E27FC236}">
                  <a16:creationId xmlns:a16="http://schemas.microsoft.com/office/drawing/2014/main" id="{F0AC8E19-88BA-F991-EBA3-934EF491F4D2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58" name="Elipse 57">
              <a:extLst>
                <a:ext uri="{FF2B5EF4-FFF2-40B4-BE49-F238E27FC236}">
                  <a16:creationId xmlns:a16="http://schemas.microsoft.com/office/drawing/2014/main" id="{8E8CE314-67E9-9D5F-DBC6-FEE229E5FC99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52" name="Agrupar 51">
            <a:extLst>
              <a:ext uri="{FF2B5EF4-FFF2-40B4-BE49-F238E27FC236}">
                <a16:creationId xmlns:a16="http://schemas.microsoft.com/office/drawing/2014/main" id="{899DC3AF-012B-1971-1AD5-EA8067290A17}"/>
              </a:ext>
            </a:extLst>
          </xdr:cNvPr>
          <xdr:cNvGrpSpPr/>
        </xdr:nvGrpSpPr>
        <xdr:grpSpPr>
          <a:xfrm>
            <a:off x="7921751" y="566999"/>
            <a:ext cx="1021409" cy="737348"/>
            <a:chOff x="7820108" y="421255"/>
            <a:chExt cx="1019230" cy="747926"/>
          </a:xfrm>
        </xdr:grpSpPr>
        <xdr:sp macro="" textlink="">
          <xdr:nvSpPr>
            <xdr:cNvPr id="53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2CD5C18E-CDD5-54DE-9937-1F10708E8CE1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54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50831A56-6AD7-06E8-3262-289488935777}"/>
                </a:ext>
              </a:extLst>
            </xdr:cNvPr>
            <xdr:cNvSpPr/>
          </xdr:nvSpPr>
          <xdr:spPr>
            <a:xfrm>
              <a:off x="7820108" y="474590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7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  <a:endParaRPr kumimoji="0" lang="pt-BR" sz="800" b="1" i="0" u="none" strike="noStrike" kern="0" cap="none" spc="0" normalizeH="0" baseline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842503</xdr:colOff>
      <xdr:row>0</xdr:row>
      <xdr:rowOff>114745</xdr:rowOff>
    </xdr:from>
    <xdr:to>
      <xdr:col>6</xdr:col>
      <xdr:colOff>184548</xdr:colOff>
      <xdr:row>4</xdr:row>
      <xdr:rowOff>53358</xdr:rowOff>
    </xdr:to>
    <xdr:sp macro="" textlink="">
      <xdr:nvSpPr>
        <xdr:cNvPr id="65" name="CaixaDeTexto 64">
          <a:extLst>
            <a:ext uri="{FF2B5EF4-FFF2-40B4-BE49-F238E27FC236}">
              <a16:creationId xmlns:a16="http://schemas.microsoft.com/office/drawing/2014/main" id="{DA614745-36BC-ACEF-543B-B7FC8B8F6B02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97347" y="114745"/>
          <a:ext cx="4610560" cy="65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11195</xdr:colOff>
      <xdr:row>0</xdr:row>
      <xdr:rowOff>11202</xdr:rowOff>
    </xdr:from>
    <xdr:to>
      <xdr:col>6</xdr:col>
      <xdr:colOff>134472</xdr:colOff>
      <xdr:row>5</xdr:row>
      <xdr:rowOff>114300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40873B4A-28BC-4565-AF8A-C233A6A8B7FC}"/>
            </a:ext>
          </a:extLst>
        </xdr:cNvPr>
        <xdr:cNvGrpSpPr/>
      </xdr:nvGrpSpPr>
      <xdr:grpSpPr>
        <a:xfrm>
          <a:off x="11195" y="11202"/>
          <a:ext cx="8210002" cy="1055598"/>
          <a:chOff x="0" y="114300"/>
          <a:chExt cx="9050846" cy="1082842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216DC1C5-C33A-5D2A-D5A2-4815ADFCD3C6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068D3DC8-C938-E6A9-A9E5-EA5E4EA3145C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1" name="Elements">
              <a:extLst>
                <a:ext uri="{FF2B5EF4-FFF2-40B4-BE49-F238E27FC236}">
                  <a16:creationId xmlns:a16="http://schemas.microsoft.com/office/drawing/2014/main" id="{66CFB169-54A7-FD05-E0CC-4B7A1D222EF0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A9037C51-0283-443F-F1CE-0B7F5FEE8F41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8" name="Forma Livre: Forma 17">
                <a:extLst>
                  <a:ext uri="{FF2B5EF4-FFF2-40B4-BE49-F238E27FC236}">
                    <a16:creationId xmlns:a16="http://schemas.microsoft.com/office/drawing/2014/main" id="{2E906D5C-851E-8FB5-C21C-AE48B10C25BC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9" name="Gráfico 1">
                <a:extLst>
                  <a:ext uri="{FF2B5EF4-FFF2-40B4-BE49-F238E27FC236}">
                    <a16:creationId xmlns:a16="http://schemas.microsoft.com/office/drawing/2014/main" id="{065FE809-26A1-8E6F-975E-9AA97A892471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77DCDC6B-EFF6-4BA5-E955-A1D047A56C0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184B01D3-845E-1522-7175-649F80D7CEDA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8D04A109-10DC-9D6B-4371-5CFEA98D490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471B8F7E-0B41-AD48-DF0F-2830A826CD51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6D034B95-5784-DA4C-A408-62A79693EB52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4" name="Gráfico 13">
                <a:extLst>
                  <a:ext uri="{FF2B5EF4-FFF2-40B4-BE49-F238E27FC236}">
                    <a16:creationId xmlns:a16="http://schemas.microsoft.com/office/drawing/2014/main" id="{30B683DB-1C08-C491-AA71-8F2337EF326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DA4F5B1F-5360-E28D-122F-84218EEC6441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6" name="Retângulo: Cantos Arredondados 15">
                <a:extLst>
                  <a:ext uri="{FF2B5EF4-FFF2-40B4-BE49-F238E27FC236}">
                    <a16:creationId xmlns:a16="http://schemas.microsoft.com/office/drawing/2014/main" id="{8327BCB9-D613-D581-74E2-4580F77C5A1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4CD2C775-80CB-0337-F805-02B1740743A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A3EC0AF-96F1-905E-27C7-F9838E2DBF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1170162</xdr:colOff>
      <xdr:row>0</xdr:row>
      <xdr:rowOff>111543</xdr:rowOff>
    </xdr:from>
    <xdr:to>
      <xdr:col>4</xdr:col>
      <xdr:colOff>332802</xdr:colOff>
      <xdr:row>5</xdr:row>
      <xdr:rowOff>108277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AF7176AE-0449-4DC4-93EA-3540BC876CB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1309" y="111543"/>
          <a:ext cx="5281052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DESEMPENHO DE NOSSAS AÇÕES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</xdr:colOff>
      <xdr:row>0</xdr:row>
      <xdr:rowOff>15323</xdr:rowOff>
    </xdr:from>
    <xdr:to>
      <xdr:col>8</xdr:col>
      <xdr:colOff>80341</xdr:colOff>
      <xdr:row>6</xdr:row>
      <xdr:rowOff>123265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FF0C13E7-C7F8-4BB1-B658-85A3CEF15401}"/>
            </a:ext>
          </a:extLst>
        </xdr:cNvPr>
        <xdr:cNvGrpSpPr/>
      </xdr:nvGrpSpPr>
      <xdr:grpSpPr>
        <a:xfrm>
          <a:off x="5797" y="15323"/>
          <a:ext cx="11381279" cy="1318177"/>
          <a:chOff x="0" y="114300"/>
          <a:chExt cx="9050846" cy="1082842"/>
        </a:xfrm>
      </xdr:grpSpPr>
      <xdr:grpSp>
        <xdr:nvGrpSpPr>
          <xdr:cNvPr id="47" name="Agrupar 46">
            <a:extLst>
              <a:ext uri="{FF2B5EF4-FFF2-40B4-BE49-F238E27FC236}">
                <a16:creationId xmlns:a16="http://schemas.microsoft.com/office/drawing/2014/main" id="{33C76380-17B0-BC8D-E969-5FD10F50982C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49" name="Retângulo 48">
              <a:extLst>
                <a:ext uri="{FF2B5EF4-FFF2-40B4-BE49-F238E27FC236}">
                  <a16:creationId xmlns:a16="http://schemas.microsoft.com/office/drawing/2014/main" id="{56A9AF17-59FB-F504-6ACE-5B8BFE423EC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50" name="Elements">
              <a:extLst>
                <a:ext uri="{FF2B5EF4-FFF2-40B4-BE49-F238E27FC236}">
                  <a16:creationId xmlns:a16="http://schemas.microsoft.com/office/drawing/2014/main" id="{3C732562-A772-A3AE-5705-50F9846C254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51" name="Agrupar 50">
              <a:extLst>
                <a:ext uri="{FF2B5EF4-FFF2-40B4-BE49-F238E27FC236}">
                  <a16:creationId xmlns:a16="http://schemas.microsoft.com/office/drawing/2014/main" id="{9FC643CA-D340-4C03-7077-9B515495EFC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57" name="Forma Livre: Forma 56">
                <a:extLst>
                  <a:ext uri="{FF2B5EF4-FFF2-40B4-BE49-F238E27FC236}">
                    <a16:creationId xmlns:a16="http://schemas.microsoft.com/office/drawing/2014/main" id="{14E40BFE-8088-E332-A79A-8A38A3AC831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58" name="Gráfico 1">
                <a:extLst>
                  <a:ext uri="{FF2B5EF4-FFF2-40B4-BE49-F238E27FC236}">
                    <a16:creationId xmlns:a16="http://schemas.microsoft.com/office/drawing/2014/main" id="{C718EDDE-D6C5-C124-1565-E5F5191ADFD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59" name="Forma Livre: Forma 58">
                  <a:extLst>
                    <a:ext uri="{FF2B5EF4-FFF2-40B4-BE49-F238E27FC236}">
                      <a16:creationId xmlns:a16="http://schemas.microsoft.com/office/drawing/2014/main" id="{DF5F1B52-4449-B671-0D43-1CF41A6530F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0" name="Forma Livre: Forma 59">
                  <a:extLst>
                    <a:ext uri="{FF2B5EF4-FFF2-40B4-BE49-F238E27FC236}">
                      <a16:creationId xmlns:a16="http://schemas.microsoft.com/office/drawing/2014/main" id="{7CACE686-DEB4-70FC-9954-5AAA77CE7C86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1" name="Forma Livre: Forma 60">
                  <a:extLst>
                    <a:ext uri="{FF2B5EF4-FFF2-40B4-BE49-F238E27FC236}">
                      <a16:creationId xmlns:a16="http://schemas.microsoft.com/office/drawing/2014/main" id="{C58D5DB8-94AA-9D58-CE42-216199DC8108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2" name="Forma Livre: Forma 61">
                  <a:extLst>
                    <a:ext uri="{FF2B5EF4-FFF2-40B4-BE49-F238E27FC236}">
                      <a16:creationId xmlns:a16="http://schemas.microsoft.com/office/drawing/2014/main" id="{47B04EE9-0208-B1B3-CAB3-1F73939144CC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52" name="Agrupar 51">
              <a:extLst>
                <a:ext uri="{FF2B5EF4-FFF2-40B4-BE49-F238E27FC236}">
                  <a16:creationId xmlns:a16="http://schemas.microsoft.com/office/drawing/2014/main" id="{E80AE886-AF61-D907-3AE6-9D63CE7CD2E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53" name="Gráfico 15">
                <a:extLst>
                  <a:ext uri="{FF2B5EF4-FFF2-40B4-BE49-F238E27FC236}">
                    <a16:creationId xmlns:a16="http://schemas.microsoft.com/office/drawing/2014/main" id="{799ED1C5-2A6D-6C93-2A8F-E401A4EC56A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54" name="Elipse 53">
                <a:extLst>
                  <a:ext uri="{FF2B5EF4-FFF2-40B4-BE49-F238E27FC236}">
                    <a16:creationId xmlns:a16="http://schemas.microsoft.com/office/drawing/2014/main" id="{3DC1A0CA-01F3-3960-A284-925CCE0DEC5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55" name="Retângulo: Cantos Arredondados 54">
                <a:extLst>
                  <a:ext uri="{FF2B5EF4-FFF2-40B4-BE49-F238E27FC236}">
                    <a16:creationId xmlns:a16="http://schemas.microsoft.com/office/drawing/2014/main" id="{970D0281-6214-347F-F575-0F9657842EF1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56" name="Elipse 55">
                <a:extLst>
                  <a:ext uri="{FF2B5EF4-FFF2-40B4-BE49-F238E27FC236}">
                    <a16:creationId xmlns:a16="http://schemas.microsoft.com/office/drawing/2014/main" id="{1CCE457A-8806-9F9E-3D66-77D5EF0F7C09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8" name="Imagem 4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61D66C9-8AD5-4A55-51B1-171C00426A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683563</xdr:colOff>
      <xdr:row>1</xdr:row>
      <xdr:rowOff>179293</xdr:rowOff>
    </xdr:from>
    <xdr:to>
      <xdr:col>7</xdr:col>
      <xdr:colOff>986121</xdr:colOff>
      <xdr:row>5</xdr:row>
      <xdr:rowOff>37939</xdr:rowOff>
    </xdr:to>
    <xdr:sp macro="" textlink="">
      <xdr:nvSpPr>
        <xdr:cNvPr id="63" name="CaixaDeTexto 62">
          <a:extLst>
            <a:ext uri="{FF2B5EF4-FFF2-40B4-BE49-F238E27FC236}">
              <a16:creationId xmlns:a16="http://schemas.microsoft.com/office/drawing/2014/main" id="{FD254E85-6413-4323-A5B8-A1917ADF305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64563" y="380999"/>
          <a:ext cx="9289676" cy="665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4400" b="1">
              <a:solidFill>
                <a:schemeClr val="bg1"/>
              </a:solidFill>
              <a:latin typeface="+mj-lt"/>
              <a:ea typeface="+mj-lt"/>
              <a:cs typeface="+mj-lt"/>
            </a:rPr>
            <a:t>USINAS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6</xdr:col>
      <xdr:colOff>657225</xdr:colOff>
      <xdr:row>6</xdr:row>
      <xdr:rowOff>57150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3E65B53A-6807-429E-A8A1-FC55CED667D9}"/>
            </a:ext>
          </a:extLst>
        </xdr:cNvPr>
        <xdr:cNvGrpSpPr/>
      </xdr:nvGrpSpPr>
      <xdr:grpSpPr>
        <a:xfrm>
          <a:off x="9525" y="9525"/>
          <a:ext cx="7629939" cy="1041538"/>
          <a:chOff x="0" y="114300"/>
          <a:chExt cx="9050846" cy="1082842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D85EE9A4-2C7B-ADEE-C55C-F2CB5FBDF5B0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91CF11AD-5A16-32F1-C9E0-8EBB0B83C37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1" name="Elements">
              <a:extLst>
                <a:ext uri="{FF2B5EF4-FFF2-40B4-BE49-F238E27FC236}">
                  <a16:creationId xmlns:a16="http://schemas.microsoft.com/office/drawing/2014/main" id="{6E1C0061-DB2D-B752-4342-12A4C9D728D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10BB3C6C-4B0A-46E9-9B5A-614C2C5BF48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8" name="Forma Livre: Forma 17">
                <a:extLst>
                  <a:ext uri="{FF2B5EF4-FFF2-40B4-BE49-F238E27FC236}">
                    <a16:creationId xmlns:a16="http://schemas.microsoft.com/office/drawing/2014/main" id="{004AF157-44CD-EDEC-D9AB-4059A4B33BF1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9" name="Gráfico 1">
                <a:extLst>
                  <a:ext uri="{FF2B5EF4-FFF2-40B4-BE49-F238E27FC236}">
                    <a16:creationId xmlns:a16="http://schemas.microsoft.com/office/drawing/2014/main" id="{938D4756-50CD-B4FB-BA91-7909ED7B90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F0C9CAA4-BDEA-B305-FB6F-0E7E5965ADB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8D5DFE01-BF17-D780-8047-71D66EF12FF2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7014A5BB-725E-EF5A-CE66-5155228D7AF2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505D783C-6481-1DAE-88C9-5BE5F026232C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6F7EBB59-D3F8-F4BB-04CF-57320854485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4" name="Gráfico 15">
                <a:extLst>
                  <a:ext uri="{FF2B5EF4-FFF2-40B4-BE49-F238E27FC236}">
                    <a16:creationId xmlns:a16="http://schemas.microsoft.com/office/drawing/2014/main" id="{6BB9F140-5C58-6FAA-F294-8304AADD9C7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44EC460E-01A8-FD50-57E3-FA10FBB1A97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6" name="Retângulo: Cantos Arredondados 15">
                <a:extLst>
                  <a:ext uri="{FF2B5EF4-FFF2-40B4-BE49-F238E27FC236}">
                    <a16:creationId xmlns:a16="http://schemas.microsoft.com/office/drawing/2014/main" id="{0BA11ACC-1606-362F-B310-F2E52ABA4A2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FAF17A88-53CB-3F80-07B1-5E3B5A74CE9C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2CB5173-A9E3-17AA-7F53-9C81B0EE41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776651</xdr:colOff>
      <xdr:row>1</xdr:row>
      <xdr:rowOff>117232</xdr:rowOff>
    </xdr:from>
    <xdr:to>
      <xdr:col>5</xdr:col>
      <xdr:colOff>533400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776651" y="279157"/>
          <a:ext cx="6424249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9525</xdr:rowOff>
    </xdr:from>
    <xdr:to>
      <xdr:col>19</xdr:col>
      <xdr:colOff>258536</xdr:colOff>
      <xdr:row>6</xdr:row>
      <xdr:rowOff>19050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7844" y="9525"/>
          <a:ext cx="17740973" cy="143827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374689</xdr:colOff>
      <xdr:row>0</xdr:row>
      <xdr:rowOff>34417</xdr:rowOff>
    </xdr:from>
    <xdr:to>
      <xdr:col>17</xdr:col>
      <xdr:colOff>504266</xdr:colOff>
      <xdr:row>5</xdr:row>
      <xdr:rowOff>217714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35836" y="34417"/>
          <a:ext cx="10483812" cy="1359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600" b="1">
              <a:solidFill>
                <a:schemeClr val="bg1"/>
              </a:solidFill>
              <a:latin typeface="+mj-lt"/>
              <a:ea typeface="+mj-lt"/>
              <a:cs typeface="+mj-lt"/>
            </a:rPr>
            <a:t>                VENDA DE ENERGIA POR</a:t>
          </a:r>
          <a:r>
            <a:rPr lang="en-US" sz="2600" b="1" baseline="0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en-US" sz="26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9526</xdr:rowOff>
    </xdr:from>
    <xdr:to>
      <xdr:col>9</xdr:col>
      <xdr:colOff>47625</xdr:colOff>
      <xdr:row>5</xdr:row>
      <xdr:rowOff>47625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7610F520-0F9F-43D5-8B62-0EBEA47D940A}"/>
            </a:ext>
          </a:extLst>
        </xdr:cNvPr>
        <xdr:cNvGrpSpPr/>
      </xdr:nvGrpSpPr>
      <xdr:grpSpPr>
        <a:xfrm>
          <a:off x="7844" y="9526"/>
          <a:ext cx="9469531" cy="1085849"/>
          <a:chOff x="0" y="114300"/>
          <a:chExt cx="9050846" cy="1082842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423E6498-D8E3-AF88-2670-AAEE0E12BB4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E4EDAE04-11A9-AEB7-7670-1B204979BE0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3" name="Elements">
              <a:extLst>
                <a:ext uri="{FF2B5EF4-FFF2-40B4-BE49-F238E27FC236}">
                  <a16:creationId xmlns:a16="http://schemas.microsoft.com/office/drawing/2014/main" id="{B9B84B30-434D-160F-F85F-CDF5A15A8AD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0A0971E-AAA5-AD57-E651-ED35DD40BBC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0" name="Forma Livre: Forma 19">
                <a:extLst>
                  <a:ext uri="{FF2B5EF4-FFF2-40B4-BE49-F238E27FC236}">
                    <a16:creationId xmlns:a16="http://schemas.microsoft.com/office/drawing/2014/main" id="{B27556D1-B0FE-2263-13D3-057F82EC284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1" name="Gráfico 1">
                <a:extLst>
                  <a:ext uri="{FF2B5EF4-FFF2-40B4-BE49-F238E27FC236}">
                    <a16:creationId xmlns:a16="http://schemas.microsoft.com/office/drawing/2014/main" id="{AAFDBD31-A93C-B360-6AED-3F139008946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D874801-7DB5-F1FD-6163-F6744D309AE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99DB7E77-B321-1F8A-FA1B-E540EA283BB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305466-0A0D-499C-83B3-FDEF4D2814B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F7DB792D-FC50-CF85-19D4-4F4048D19599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C058777-F354-534B-D46D-62A09AD1987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6" name="Gráfico 15">
                <a:extLst>
                  <a:ext uri="{FF2B5EF4-FFF2-40B4-BE49-F238E27FC236}">
                    <a16:creationId xmlns:a16="http://schemas.microsoft.com/office/drawing/2014/main" id="{FEB17A70-FA27-0E7A-EBD7-CDA7529D9DE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DCD1D127-2637-FD69-B849-6CB8C7FB6AD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Retângulo: Cantos Arredondados 17">
                <a:extLst>
                  <a:ext uri="{FF2B5EF4-FFF2-40B4-BE49-F238E27FC236}">
                    <a16:creationId xmlns:a16="http://schemas.microsoft.com/office/drawing/2014/main" id="{3A9B258E-8A8C-0AB3-7809-5CA44063A72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Elipse 18">
                <a:extLst>
                  <a:ext uri="{FF2B5EF4-FFF2-40B4-BE49-F238E27FC236}">
                    <a16:creationId xmlns:a16="http://schemas.microsoft.com/office/drawing/2014/main" id="{A1232515-E05C-AAD2-998C-09631E0159C5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1" name="Imagem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402BEE2-E1B2-F845-791A-A5932DE144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1014517</xdr:colOff>
      <xdr:row>0</xdr:row>
      <xdr:rowOff>76200</xdr:rowOff>
    </xdr:from>
    <xdr:to>
      <xdr:col>7</xdr:col>
      <xdr:colOff>235698</xdr:colOff>
      <xdr:row>4</xdr:row>
      <xdr:rowOff>200025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D53C2D6B-C6B5-4D5E-B618-CBCADEFF87B2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75664" y="76200"/>
          <a:ext cx="6224858" cy="930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PERDAS DE ENERGIA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114300</xdr:colOff>
      <xdr:row>18</xdr:row>
      <xdr:rowOff>13531</xdr:rowOff>
    </xdr:from>
    <xdr:to>
      <xdr:col>7</xdr:col>
      <xdr:colOff>695326</xdr:colOff>
      <xdr:row>32</xdr:row>
      <xdr:rowOff>66674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BC0DD1-D51D-ECB1-C119-713FD6619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71525" y="3623506"/>
          <a:ext cx="7591426" cy="2720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38100</xdr:colOff>
      <xdr:row>5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A5F071A-819E-4684-A317-8E160C6832DB}"/>
            </a:ext>
          </a:extLst>
        </xdr:cNvPr>
        <xdr:cNvGrpSpPr/>
      </xdr:nvGrpSpPr>
      <xdr:grpSpPr>
        <a:xfrm>
          <a:off x="0" y="0"/>
          <a:ext cx="10334625" cy="1143000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127A93E6-D4B9-CD88-4DFF-2B2E955A8E8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A08D3E13-6E9C-3E81-B3E1-6DA6C13A27A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FBCC3C80-C876-A632-2922-364B3E53985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328F8F71-B6EA-3672-4B57-93C724FC367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7903B161-4A84-E5EF-C83A-992FD8B5BE9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9D467A30-4442-B4A4-3623-58C342709D2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A144AFF7-F6BE-0A99-668B-E2AD10D8FDD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B4C55754-A5F1-9570-0A5D-E5CAECBF537B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4EDC8E1C-4269-B0C9-0A5F-F5E006A18CB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81FE5D60-C59F-9B0F-27AE-88C97FD87E60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C00EB5FA-885A-198B-4935-832AF65503A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26">
                <a:extLst>
                  <a:ext uri="{FF2B5EF4-FFF2-40B4-BE49-F238E27FC236}">
                    <a16:creationId xmlns:a16="http://schemas.microsoft.com/office/drawing/2014/main" id="{4D6CA6C3-864F-0648-3899-1B33193120F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88855298-E91F-3A54-4FFD-00CDECA3DF8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88AFC3DA-3FA4-BA5B-5238-AD0B8320AE1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14458808-DDEC-531C-0DC0-3990D77A583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D9B7FE2-328A-5705-5A91-887A1D6751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1084910</xdr:colOff>
      <xdr:row>1</xdr:row>
      <xdr:rowOff>47626</xdr:rowOff>
    </xdr:from>
    <xdr:to>
      <xdr:col>8</xdr:col>
      <xdr:colOff>171450</xdr:colOff>
      <xdr:row>5</xdr:row>
      <xdr:rowOff>5443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E725423A-3E12-4D28-987E-292817BD026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742135" y="247651"/>
          <a:ext cx="6887515" cy="757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DEC e FEC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7843</xdr:rowOff>
    </xdr:from>
    <xdr:to>
      <xdr:col>11</xdr:col>
      <xdr:colOff>190500</xdr:colOff>
      <xdr:row>6</xdr:row>
      <xdr:rowOff>33618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DF1301D7-3BE7-4661-A592-505C2100A0C7}"/>
            </a:ext>
          </a:extLst>
        </xdr:cNvPr>
        <xdr:cNvGrpSpPr/>
      </xdr:nvGrpSpPr>
      <xdr:grpSpPr>
        <a:xfrm>
          <a:off x="0" y="7843"/>
          <a:ext cx="9307286" cy="1168775"/>
          <a:chOff x="0" y="114300"/>
          <a:chExt cx="9050846" cy="1082842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D36317AF-8E65-CB25-6D17-3CA395F3698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9ECEAC22-8A5B-9A5C-4CD5-461AAC811D5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3" name="Elements">
              <a:extLst>
                <a:ext uri="{FF2B5EF4-FFF2-40B4-BE49-F238E27FC236}">
                  <a16:creationId xmlns:a16="http://schemas.microsoft.com/office/drawing/2014/main" id="{03195097-FBD6-7611-65EE-5C2D493A618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3DFC2E0D-E53A-541D-C5C0-854C343DBC8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0" name="Forma Livre: Forma 19">
                <a:extLst>
                  <a:ext uri="{FF2B5EF4-FFF2-40B4-BE49-F238E27FC236}">
                    <a16:creationId xmlns:a16="http://schemas.microsoft.com/office/drawing/2014/main" id="{B485F4A6-9E12-2847-5558-F30B26805383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1" name="Gráfico 1">
                <a:extLst>
                  <a:ext uri="{FF2B5EF4-FFF2-40B4-BE49-F238E27FC236}">
                    <a16:creationId xmlns:a16="http://schemas.microsoft.com/office/drawing/2014/main" id="{EEFBEDBC-BCAF-9184-877E-84175E8DB898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4ED819F-6B6B-85C6-9AF7-D4ECD507953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C8E56856-D5E9-2170-14E1-A6E56F1B9C4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03BD72-F1CC-5405-CBEC-E52D97FAF69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F4325408-3316-7A49-A41A-BFDE2A262E91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99BEF438-B159-271F-548A-05FA7F357522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6" name="Gráfico 15">
                <a:extLst>
                  <a:ext uri="{FF2B5EF4-FFF2-40B4-BE49-F238E27FC236}">
                    <a16:creationId xmlns:a16="http://schemas.microsoft.com/office/drawing/2014/main" id="{C0D4803E-6B2B-67D4-3C72-00CDEF87304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F5A0D3C0-721F-E542-BED5-F3FAB7224C5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Retângulo: Cantos Arredondados 17">
                <a:extLst>
                  <a:ext uri="{FF2B5EF4-FFF2-40B4-BE49-F238E27FC236}">
                    <a16:creationId xmlns:a16="http://schemas.microsoft.com/office/drawing/2014/main" id="{E3F35541-3D41-33B2-CE0D-8F791F16EFF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Elipse 18">
                <a:extLst>
                  <a:ext uri="{FF2B5EF4-FFF2-40B4-BE49-F238E27FC236}">
                    <a16:creationId xmlns:a16="http://schemas.microsoft.com/office/drawing/2014/main" id="{60586A73-1673-3DE5-D1C7-7C725375C92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1" name="Imagem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926A6CA-95DE-3D63-05EB-6CCED669EA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5434" y="509748"/>
            <a:ext cx="1031955" cy="50804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1023234</xdr:colOff>
      <xdr:row>1</xdr:row>
      <xdr:rowOff>110940</xdr:rowOff>
    </xdr:from>
    <xdr:to>
      <xdr:col>9</xdr:col>
      <xdr:colOff>536202</xdr:colOff>
      <xdr:row>6</xdr:row>
      <xdr:rowOff>179296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3B71EEF9-52B0-4D5F-9ED2-E9D4915E550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03381" y="301440"/>
          <a:ext cx="7054527" cy="102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TAXA DE ARRECADAÇÃO</a:t>
          </a:r>
        </a:p>
        <a:p>
          <a:pPr marL="0" indent="0" algn="ctr"/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1510393</xdr:colOff>
      <xdr:row>9</xdr:row>
      <xdr:rowOff>40821</xdr:rowOff>
    </xdr:from>
    <xdr:to>
      <xdr:col>7</xdr:col>
      <xdr:colOff>732935</xdr:colOff>
      <xdr:row>46</xdr:row>
      <xdr:rowOff>81642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ED6120-FC02-906B-5A2D-9A3E6B0A3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2536" y="1755321"/>
          <a:ext cx="5304935" cy="70893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</xdr:rowOff>
    </xdr:from>
    <xdr:to>
      <xdr:col>11</xdr:col>
      <xdr:colOff>653143</xdr:colOff>
      <xdr:row>6</xdr:row>
      <xdr:rowOff>57151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8092678-2D39-4A94-A08F-0050D471C2A7}"/>
            </a:ext>
          </a:extLst>
        </xdr:cNvPr>
        <xdr:cNvGrpSpPr/>
      </xdr:nvGrpSpPr>
      <xdr:grpSpPr>
        <a:xfrm>
          <a:off x="0" y="3"/>
          <a:ext cx="13506290" cy="1200148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0858DBFC-1F60-1AE3-9BFB-A79920AF134F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31A289C3-BB4B-48BB-E970-98AFE9992DE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B5F6510C-E624-583D-0BCD-2C4BAED8BF38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8086FDE7-7B6B-BC01-FA06-A40150A30099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06654FC9-4B3F-6F2F-5F5E-52FBCAC43D4F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2A3CC8F3-87C2-A3E2-3F7C-CCDCA30A0F23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00ED63A2-866F-4231-68A2-2B8FC14E5D8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D8DA9793-BF06-6EEF-1453-CE65C25FF796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0F07BC02-39E0-645A-CB15-E0F47296901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DDA6130E-29DD-2D66-7AEA-A928B864D849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E9CBB4C1-5B90-674F-2468-470802FBDB2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15">
                <a:extLst>
                  <a:ext uri="{FF2B5EF4-FFF2-40B4-BE49-F238E27FC236}">
                    <a16:creationId xmlns:a16="http://schemas.microsoft.com/office/drawing/2014/main" id="{7067B53F-A47C-51AE-193A-C8CB67604BC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3AF45196-79E6-1D5E-26A9-833979F7F375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C4D77692-E2DB-27F1-76DA-4B2EC4CD67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9415A7F5-1B7F-76DE-013F-412FC4FC9D3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09EFCE7-EB6A-5D42-02BF-36B410797D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2547896</xdr:colOff>
      <xdr:row>0</xdr:row>
      <xdr:rowOff>90534</xdr:rowOff>
    </xdr:from>
    <xdr:to>
      <xdr:col>8</xdr:col>
      <xdr:colOff>598713</xdr:colOff>
      <xdr:row>5</xdr:row>
      <xdr:rowOff>95250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3201039" y="90534"/>
          <a:ext cx="4391745" cy="957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showRowColHeaders="0" tabSelected="1" workbookViewId="0"/>
  </sheetViews>
  <sheetFormatPr defaultColWidth="0" defaultRowHeight="15" zeroHeight="1" x14ac:dyDescent="0.25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 x14ac:dyDescent="0.25">
      <c r="N1" s="52"/>
      <c r="O1" s="52"/>
    </row>
    <row r="2" spans="14:15" x14ac:dyDescent="0.25">
      <c r="N2" s="52"/>
      <c r="O2" s="52"/>
    </row>
    <row r="3" spans="14:15" x14ac:dyDescent="0.25">
      <c r="N3" s="52"/>
      <c r="O3" s="52"/>
    </row>
    <row r="4" spans="14:15" x14ac:dyDescent="0.25">
      <c r="N4" s="52"/>
      <c r="O4" s="52"/>
    </row>
    <row r="5" spans="14:15" x14ac:dyDescent="0.25">
      <c r="N5" s="52"/>
      <c r="O5" s="52"/>
    </row>
    <row r="6" spans="14:15" x14ac:dyDescent="0.25">
      <c r="N6" s="52"/>
      <c r="O6" s="52"/>
    </row>
    <row r="7" spans="14:15" x14ac:dyDescent="0.25">
      <c r="N7" s="52"/>
      <c r="O7" s="52"/>
    </row>
    <row r="8" spans="14:15" x14ac:dyDescent="0.25">
      <c r="N8" s="52"/>
      <c r="O8" s="52"/>
    </row>
    <row r="9" spans="14:15" x14ac:dyDescent="0.25">
      <c r="N9" s="52"/>
      <c r="O9" s="52"/>
    </row>
    <row r="10" spans="14:15" x14ac:dyDescent="0.25">
      <c r="N10" s="52"/>
      <c r="O10" s="52"/>
    </row>
    <row r="11" spans="14:15" x14ac:dyDescent="0.25">
      <c r="N11" s="52"/>
      <c r="O11" s="52"/>
    </row>
    <row r="12" spans="14:15" x14ac:dyDescent="0.25">
      <c r="N12" s="52"/>
      <c r="O12" s="52"/>
    </row>
    <row r="13" spans="14:15" x14ac:dyDescent="0.25">
      <c r="N13" s="52"/>
      <c r="O13" s="52"/>
    </row>
    <row r="14" spans="14:15" x14ac:dyDescent="0.25">
      <c r="N14" s="52"/>
      <c r="O14" s="52"/>
    </row>
    <row r="15" spans="14:15" x14ac:dyDescent="0.25">
      <c r="N15" s="52"/>
      <c r="O15" s="52"/>
    </row>
    <row r="16" spans="14:15" x14ac:dyDescent="0.25">
      <c r="N16" s="52"/>
      <c r="O16" s="52"/>
    </row>
    <row r="17" spans="14:15" x14ac:dyDescent="0.25">
      <c r="N17" s="52"/>
      <c r="O17" s="52"/>
    </row>
    <row r="18" spans="14:15" x14ac:dyDescent="0.25">
      <c r="N18" s="52"/>
      <c r="O18" s="52"/>
    </row>
    <row r="19" spans="14:15" x14ac:dyDescent="0.25">
      <c r="N19" s="52"/>
      <c r="O19" s="52"/>
    </row>
    <row r="20" spans="14:15" x14ac:dyDescent="0.25">
      <c r="N20" s="52"/>
      <c r="O20" s="52"/>
    </row>
    <row r="21" spans="14:15" x14ac:dyDescent="0.25">
      <c r="N21" s="52"/>
      <c r="O21" s="52"/>
    </row>
    <row r="22" spans="14:15" x14ac:dyDescent="0.25">
      <c r="N22" s="52"/>
      <c r="O22" s="52"/>
    </row>
    <row r="23" spans="14:15" x14ac:dyDescent="0.25">
      <c r="N23" s="52"/>
      <c r="O23" s="52"/>
    </row>
    <row r="24" spans="14:15" x14ac:dyDescent="0.25">
      <c r="N24" s="52"/>
      <c r="O24" s="52"/>
    </row>
    <row r="25" spans="14:15" x14ac:dyDescent="0.25">
      <c r="N25" s="52"/>
      <c r="O25" s="52"/>
    </row>
    <row r="26" spans="14:15" x14ac:dyDescent="0.25">
      <c r="N26" s="52"/>
      <c r="O26" s="52"/>
    </row>
    <row r="27" spans="14:15" x14ac:dyDescent="0.25">
      <c r="N27" s="52"/>
      <c r="O27" s="52"/>
    </row>
    <row r="28" spans="14:15" x14ac:dyDescent="0.25">
      <c r="N28" s="52"/>
      <c r="O28" s="52"/>
    </row>
    <row r="29" spans="14:15" x14ac:dyDescent="0.25">
      <c r="N29" s="52"/>
      <c r="O29" s="52"/>
    </row>
    <row r="30" spans="14:15" x14ac:dyDescent="0.25">
      <c r="N30" s="52"/>
      <c r="O30" s="52"/>
    </row>
    <row r="31" spans="14:15" x14ac:dyDescent="0.25">
      <c r="N31" s="52"/>
      <c r="O31" s="52"/>
    </row>
    <row r="32" spans="14:15" x14ac:dyDescent="0.25">
      <c r="N32" s="52"/>
      <c r="O32" s="52"/>
    </row>
    <row r="33" spans="2:15" hidden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2:15" hidden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2:15" hidden="1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2:15" hidden="1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2:15" hidden="1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2:15" hidden="1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2:15" hidden="1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2:15" hidden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2:15" hidden="1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2:15" hidden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9" x14ac:dyDescent="0.25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AC39"/>
  <sheetViews>
    <sheetView showGridLines="0" showRowColHeaders="0" zoomScale="70" zoomScaleNormal="70" workbookViewId="0">
      <selection activeCell="G29" sqref="G29"/>
    </sheetView>
  </sheetViews>
  <sheetFormatPr defaultColWidth="8.7109375" defaultRowHeight="15" x14ac:dyDescent="0.25"/>
  <cols>
    <col min="1" max="1" width="9.85546875" customWidth="1"/>
    <col min="2" max="2" width="53" bestFit="1" customWidth="1"/>
    <col min="3" max="3" width="16.140625" customWidth="1"/>
    <col min="4" max="4" width="16.28515625" customWidth="1"/>
    <col min="5" max="8" width="14.42578125" customWidth="1"/>
    <col min="9" max="9" width="15.28515625" customWidth="1"/>
    <col min="10" max="11" width="14.5703125" customWidth="1"/>
    <col min="12" max="12" width="13.28515625" customWidth="1"/>
    <col min="13" max="13" width="12.28515625" customWidth="1"/>
    <col min="14" max="14" width="14" bestFit="1" customWidth="1"/>
    <col min="15" max="15" width="12" bestFit="1" customWidth="1"/>
    <col min="16" max="16" width="12.42578125" bestFit="1" customWidth="1"/>
    <col min="17" max="17" width="12.85546875" bestFit="1" customWidth="1"/>
    <col min="18" max="18" width="14" bestFit="1" customWidth="1"/>
    <col min="19" max="19" width="12.42578125" bestFit="1" customWidth="1"/>
    <col min="20" max="20" width="12" bestFit="1" customWidth="1"/>
    <col min="21" max="22" width="12.85546875" bestFit="1" customWidth="1"/>
    <col min="23" max="23" width="12.42578125" bestFit="1" customWidth="1"/>
    <col min="24" max="25" width="12" bestFit="1" customWidth="1"/>
    <col min="26" max="27" width="10.28515625" bestFit="1" customWidth="1"/>
    <col min="28" max="28" width="11.28515625" bestFit="1" customWidth="1"/>
    <col min="29" max="29" width="10.28515625" bestFit="1" customWidth="1"/>
  </cols>
  <sheetData>
    <row r="5" spans="2:29" ht="15" customHeight="1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M5" s="116"/>
      <c r="N5" s="116"/>
      <c r="O5" s="14"/>
      <c r="P5" s="14"/>
      <c r="Q5" s="14"/>
    </row>
    <row r="6" spans="2:29" ht="1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M6" s="14"/>
      <c r="N6" s="14"/>
      <c r="O6" s="14"/>
      <c r="P6" s="14"/>
      <c r="Q6" s="14"/>
    </row>
    <row r="7" spans="2:29" ht="1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M7" s="14"/>
      <c r="N7" s="14"/>
      <c r="O7" s="14"/>
      <c r="P7" s="14"/>
      <c r="Q7" s="14"/>
    </row>
    <row r="8" spans="2:29" ht="19.5" customHeight="1" x14ac:dyDescent="0.25">
      <c r="B8" s="14"/>
      <c r="C8" s="14"/>
      <c r="D8" s="14"/>
      <c r="G8" s="14"/>
      <c r="H8" s="14"/>
      <c r="I8" s="14"/>
      <c r="J8" s="14"/>
      <c r="K8" s="14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</row>
    <row r="9" spans="2:29" ht="21" customHeight="1" x14ac:dyDescent="0.25">
      <c r="B9" s="13" t="s">
        <v>143</v>
      </c>
      <c r="C9" s="13"/>
      <c r="D9" s="13"/>
      <c r="G9" s="13"/>
      <c r="H9" s="13"/>
      <c r="I9" s="2"/>
      <c r="J9" s="2"/>
      <c r="K9" s="2"/>
      <c r="M9" s="2"/>
      <c r="N9" s="2"/>
    </row>
    <row r="10" spans="2:29" ht="21" customHeight="1" x14ac:dyDescent="0.25">
      <c r="B10" s="394"/>
      <c r="C10" s="409" t="s">
        <v>527</v>
      </c>
      <c r="D10" s="409" t="s">
        <v>149</v>
      </c>
      <c r="F10" s="392" t="s">
        <v>144</v>
      </c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</row>
    <row r="11" spans="2:29" ht="27.75" customHeight="1" x14ac:dyDescent="0.25">
      <c r="B11" s="395"/>
      <c r="C11" s="410"/>
      <c r="D11" s="410"/>
      <c r="E11" s="14"/>
      <c r="F11" s="148">
        <v>2024</v>
      </c>
      <c r="G11" s="148" t="s">
        <v>145</v>
      </c>
      <c r="H11" s="148" t="s">
        <v>148</v>
      </c>
      <c r="I11" s="148" t="s">
        <v>149</v>
      </c>
      <c r="J11" s="148">
        <v>2023</v>
      </c>
      <c r="K11" s="148" t="s">
        <v>146</v>
      </c>
      <c r="L11" s="148" t="s">
        <v>150</v>
      </c>
      <c r="M11" s="148" t="s">
        <v>151</v>
      </c>
      <c r="N11" s="148">
        <v>2022</v>
      </c>
      <c r="O11" s="148" t="s">
        <v>152</v>
      </c>
      <c r="P11" s="148" t="s">
        <v>153</v>
      </c>
      <c r="Q11" s="148" t="s">
        <v>154</v>
      </c>
      <c r="R11" s="148">
        <v>2021</v>
      </c>
      <c r="S11" s="148" t="s">
        <v>155</v>
      </c>
      <c r="T11" s="148" t="s">
        <v>156</v>
      </c>
      <c r="U11" s="148" t="s">
        <v>157</v>
      </c>
      <c r="V11" s="148">
        <v>2020</v>
      </c>
      <c r="W11" s="148" t="s">
        <v>158</v>
      </c>
      <c r="X11" s="148" t="s">
        <v>159</v>
      </c>
      <c r="Y11" s="148" t="s">
        <v>160</v>
      </c>
    </row>
    <row r="12" spans="2:29" ht="24" customHeight="1" x14ac:dyDescent="0.25">
      <c r="B12" s="38" t="s">
        <v>212</v>
      </c>
      <c r="C12" s="120">
        <v>4266626</v>
      </c>
      <c r="D12" s="120">
        <v>3510632</v>
      </c>
      <c r="E12" s="331"/>
      <c r="F12" s="120">
        <v>16693873</v>
      </c>
      <c r="G12" s="120">
        <v>4567101</v>
      </c>
      <c r="H12" s="120">
        <v>3693227</v>
      </c>
      <c r="I12" s="120">
        <v>3510632</v>
      </c>
      <c r="J12" s="120">
        <v>14648090</v>
      </c>
      <c r="K12" s="120">
        <v>3778480</v>
      </c>
      <c r="L12" s="120">
        <v>3468393</v>
      </c>
      <c r="M12" s="120">
        <v>3444067</v>
      </c>
      <c r="N12" s="120">
        <v>14613985</v>
      </c>
      <c r="O12" s="120">
        <v>4125675</v>
      </c>
      <c r="P12" s="120">
        <v>3445961</v>
      </c>
      <c r="Q12" s="120">
        <v>3103382</v>
      </c>
      <c r="R12" s="120">
        <v>16101254</v>
      </c>
      <c r="S12" s="120">
        <v>5302305</v>
      </c>
      <c r="T12" s="120">
        <v>3309234</v>
      </c>
      <c r="U12" s="120">
        <v>3108114</v>
      </c>
      <c r="V12" s="120">
        <v>12111489</v>
      </c>
      <c r="W12" s="120">
        <v>2958679</v>
      </c>
      <c r="X12" s="120">
        <v>2755238</v>
      </c>
      <c r="Y12" s="120">
        <v>2814495</v>
      </c>
    </row>
    <row r="13" spans="2:29" ht="24" customHeight="1" x14ac:dyDescent="0.25">
      <c r="B13" s="74" t="s">
        <v>213</v>
      </c>
      <c r="C13" s="121">
        <v>767266</v>
      </c>
      <c r="D13" s="121">
        <v>843222</v>
      </c>
      <c r="E13" s="331"/>
      <c r="F13" s="121">
        <v>3156948</v>
      </c>
      <c r="G13" s="121">
        <v>804946</v>
      </c>
      <c r="H13" s="121">
        <v>817136</v>
      </c>
      <c r="I13" s="121">
        <v>843222</v>
      </c>
      <c r="J13" s="121">
        <v>2936790</v>
      </c>
      <c r="K13" s="121">
        <v>769491</v>
      </c>
      <c r="L13" s="121">
        <v>704850</v>
      </c>
      <c r="M13" s="121">
        <v>700181</v>
      </c>
      <c r="N13" s="121">
        <v>2670715</v>
      </c>
      <c r="O13" s="121">
        <v>588444</v>
      </c>
      <c r="P13" s="121">
        <v>560170</v>
      </c>
      <c r="Q13" s="121">
        <v>868532</v>
      </c>
      <c r="R13" s="121">
        <v>3336985</v>
      </c>
      <c r="S13" s="121">
        <v>653534</v>
      </c>
      <c r="T13" s="121">
        <v>701915</v>
      </c>
      <c r="U13" s="121">
        <v>746312</v>
      </c>
      <c r="V13" s="121">
        <v>1747811</v>
      </c>
      <c r="W13" s="121">
        <v>534788</v>
      </c>
      <c r="X13" s="121">
        <v>257441</v>
      </c>
      <c r="Y13" s="121">
        <v>365012</v>
      </c>
    </row>
    <row r="14" spans="2:29" ht="24" customHeight="1" x14ac:dyDescent="0.25">
      <c r="B14" s="38" t="s">
        <v>214</v>
      </c>
      <c r="C14" s="120">
        <v>488852</v>
      </c>
      <c r="D14" s="120">
        <v>510177</v>
      </c>
      <c r="E14" s="331"/>
      <c r="F14" s="120">
        <v>2126709</v>
      </c>
      <c r="G14" s="120">
        <v>543988</v>
      </c>
      <c r="H14" s="120">
        <v>508828</v>
      </c>
      <c r="I14" s="120">
        <v>510177</v>
      </c>
      <c r="J14" s="120">
        <v>2237013</v>
      </c>
      <c r="K14" s="120">
        <v>527146</v>
      </c>
      <c r="L14" s="120">
        <v>572442</v>
      </c>
      <c r="M14" s="120">
        <v>614803</v>
      </c>
      <c r="N14" s="120">
        <v>2735482</v>
      </c>
      <c r="O14" s="120">
        <v>782453</v>
      </c>
      <c r="P14" s="120">
        <v>692063</v>
      </c>
      <c r="Q14" s="120">
        <v>563781</v>
      </c>
      <c r="R14" s="120">
        <v>2011340</v>
      </c>
      <c r="S14" s="120">
        <v>560010</v>
      </c>
      <c r="T14" s="120">
        <v>480517</v>
      </c>
      <c r="U14" s="120">
        <v>387525</v>
      </c>
      <c r="V14" s="120">
        <v>1083089</v>
      </c>
      <c r="W14" s="120">
        <v>207361</v>
      </c>
      <c r="X14" s="120">
        <v>231378</v>
      </c>
      <c r="Y14" s="120">
        <v>311925</v>
      </c>
    </row>
    <row r="15" spans="2:29" ht="24" customHeight="1" x14ac:dyDescent="0.25">
      <c r="B15" s="74" t="s">
        <v>215</v>
      </c>
      <c r="C15" s="121">
        <v>1201864</v>
      </c>
      <c r="D15" s="121">
        <v>920981</v>
      </c>
      <c r="E15" s="331"/>
      <c r="F15" s="121">
        <v>5002461</v>
      </c>
      <c r="G15" s="121">
        <v>1336151</v>
      </c>
      <c r="H15" s="121">
        <v>1226933</v>
      </c>
      <c r="I15" s="121">
        <v>920981</v>
      </c>
      <c r="J15" s="121">
        <v>4071712</v>
      </c>
      <c r="K15" s="121">
        <v>1193629</v>
      </c>
      <c r="L15" s="121">
        <v>964240</v>
      </c>
      <c r="M15" s="121">
        <v>703281</v>
      </c>
      <c r="N15" s="121">
        <v>3536442</v>
      </c>
      <c r="O15" s="121">
        <v>1135414</v>
      </c>
      <c r="P15" s="121">
        <v>771160</v>
      </c>
      <c r="Q15" s="121">
        <v>491262</v>
      </c>
      <c r="R15" s="121">
        <v>2035648</v>
      </c>
      <c r="S15" s="121">
        <v>552536</v>
      </c>
      <c r="T15" s="121">
        <v>437186</v>
      </c>
      <c r="U15" s="121">
        <v>348375</v>
      </c>
      <c r="V15" s="121">
        <v>1581475</v>
      </c>
      <c r="W15" s="121">
        <v>438960</v>
      </c>
      <c r="X15" s="121">
        <v>373405</v>
      </c>
      <c r="Y15" s="121">
        <v>310271</v>
      </c>
    </row>
    <row r="16" spans="2:29" ht="24" customHeight="1" x14ac:dyDescent="0.25">
      <c r="B16" s="38" t="s">
        <v>216</v>
      </c>
      <c r="C16" s="120">
        <v>346290</v>
      </c>
      <c r="D16" s="120">
        <v>324058</v>
      </c>
      <c r="E16" s="331"/>
      <c r="F16" s="120">
        <v>1399427</v>
      </c>
      <c r="G16" s="120">
        <v>326125</v>
      </c>
      <c r="H16" s="120">
        <v>416784</v>
      </c>
      <c r="I16" s="120">
        <v>324058</v>
      </c>
      <c r="J16" s="120">
        <v>1307900</v>
      </c>
      <c r="K16" s="120">
        <v>302927</v>
      </c>
      <c r="L16" s="120">
        <v>321233</v>
      </c>
      <c r="M16" s="120">
        <v>335197</v>
      </c>
      <c r="N16" s="120">
        <v>1351999</v>
      </c>
      <c r="O16" s="120">
        <v>309758</v>
      </c>
      <c r="P16" s="120">
        <v>370647</v>
      </c>
      <c r="Q16" s="120">
        <v>303567</v>
      </c>
      <c r="R16" s="120">
        <v>1240468</v>
      </c>
      <c r="S16" s="120">
        <v>262275</v>
      </c>
      <c r="T16" s="120">
        <v>342869</v>
      </c>
      <c r="U16" s="120">
        <v>307454</v>
      </c>
      <c r="V16" s="120">
        <v>1276076</v>
      </c>
      <c r="W16" s="120">
        <v>290095</v>
      </c>
      <c r="X16" s="120">
        <v>339183</v>
      </c>
      <c r="Y16" s="120">
        <v>311606</v>
      </c>
    </row>
    <row r="17" spans="2:25" ht="24" customHeight="1" x14ac:dyDescent="0.25">
      <c r="B17" s="74" t="s">
        <v>217</v>
      </c>
      <c r="C17" s="121">
        <v>43285</v>
      </c>
      <c r="D17" s="121">
        <v>39232</v>
      </c>
      <c r="E17" s="331"/>
      <c r="F17" s="121">
        <v>172286</v>
      </c>
      <c r="G17" s="121">
        <v>40965</v>
      </c>
      <c r="H17" s="121">
        <v>43187</v>
      </c>
      <c r="I17" s="121">
        <v>39232</v>
      </c>
      <c r="J17" s="121">
        <v>157121</v>
      </c>
      <c r="K17" s="121">
        <v>43603</v>
      </c>
      <c r="L17" s="121">
        <v>36645</v>
      </c>
      <c r="M17" s="121">
        <v>38127</v>
      </c>
      <c r="N17" s="121">
        <v>83043</v>
      </c>
      <c r="O17" s="121">
        <v>24518</v>
      </c>
      <c r="P17" s="121">
        <v>36700</v>
      </c>
      <c r="Q17" s="121">
        <v>37150</v>
      </c>
      <c r="R17" s="121">
        <v>134267</v>
      </c>
      <c r="S17" s="121">
        <v>55292</v>
      </c>
      <c r="T17" s="121">
        <v>19675</v>
      </c>
      <c r="U17" s="121">
        <v>29514</v>
      </c>
      <c r="V17" s="121">
        <v>141847</v>
      </c>
      <c r="W17" s="121">
        <v>75602</v>
      </c>
      <c r="X17" s="121">
        <v>7440</v>
      </c>
      <c r="Y17" s="121">
        <v>25840</v>
      </c>
    </row>
    <row r="18" spans="2:25" ht="24" customHeight="1" x14ac:dyDescent="0.25">
      <c r="B18" s="38" t="s">
        <v>218</v>
      </c>
      <c r="C18" s="120">
        <v>102405</v>
      </c>
      <c r="D18" s="120">
        <v>142285</v>
      </c>
      <c r="E18" s="331"/>
      <c r="F18" s="120">
        <v>484513</v>
      </c>
      <c r="G18" s="120">
        <v>122028</v>
      </c>
      <c r="H18" s="120">
        <v>98391</v>
      </c>
      <c r="I18" s="120">
        <v>142285</v>
      </c>
      <c r="J18" s="120">
        <v>591012</v>
      </c>
      <c r="K18" s="120">
        <v>168786</v>
      </c>
      <c r="L18" s="120">
        <v>157841</v>
      </c>
      <c r="M18" s="120">
        <v>103038</v>
      </c>
      <c r="N18" s="120">
        <v>626028</v>
      </c>
      <c r="O18" s="120">
        <v>163946</v>
      </c>
      <c r="P18" s="120">
        <v>151285</v>
      </c>
      <c r="Q18" s="120">
        <v>153480</v>
      </c>
      <c r="R18" s="120">
        <v>15194</v>
      </c>
      <c r="S18" s="120">
        <v>108934</v>
      </c>
      <c r="T18" s="120">
        <v>109288</v>
      </c>
      <c r="U18" s="120">
        <v>106683</v>
      </c>
      <c r="V18" s="120">
        <v>438245</v>
      </c>
      <c r="W18" s="120">
        <v>110512</v>
      </c>
      <c r="X18" s="120">
        <v>118322</v>
      </c>
      <c r="Y18" s="120">
        <v>105405</v>
      </c>
    </row>
    <row r="19" spans="2:25" ht="24" customHeight="1" x14ac:dyDescent="0.25">
      <c r="B19" s="74" t="s">
        <v>219</v>
      </c>
      <c r="C19" s="121">
        <v>38693</v>
      </c>
      <c r="D19" s="121">
        <v>28970</v>
      </c>
      <c r="E19" s="331"/>
      <c r="F19" s="121">
        <v>134170</v>
      </c>
      <c r="G19" s="121">
        <v>34676</v>
      </c>
      <c r="H19" s="121">
        <v>33591</v>
      </c>
      <c r="I19" s="121">
        <v>28970</v>
      </c>
      <c r="J19" s="121">
        <v>139813</v>
      </c>
      <c r="K19" s="121">
        <v>28478</v>
      </c>
      <c r="L19" s="121">
        <v>30826</v>
      </c>
      <c r="M19" s="121">
        <v>29233</v>
      </c>
      <c r="N19" s="121">
        <v>148570</v>
      </c>
      <c r="O19" s="121">
        <v>34152</v>
      </c>
      <c r="P19" s="121">
        <v>33047</v>
      </c>
      <c r="Q19" s="121">
        <v>20252</v>
      </c>
      <c r="R19" s="121">
        <v>94021</v>
      </c>
      <c r="S19" s="121">
        <v>23876</v>
      </c>
      <c r="T19" s="121">
        <v>25352</v>
      </c>
      <c r="U19" s="121">
        <v>20850</v>
      </c>
      <c r="V19" s="121">
        <v>79077</v>
      </c>
      <c r="W19" s="121">
        <v>22714</v>
      </c>
      <c r="X19" s="121">
        <v>16141</v>
      </c>
      <c r="Y19" s="121">
        <v>18625</v>
      </c>
    </row>
    <row r="20" spans="2:25" ht="24" customHeight="1" x14ac:dyDescent="0.25">
      <c r="B20" s="38" t="s">
        <v>220</v>
      </c>
      <c r="C20" s="120">
        <v>514714</v>
      </c>
      <c r="D20" s="120">
        <v>518907</v>
      </c>
      <c r="E20" s="331"/>
      <c r="F20" s="120">
        <v>2142130</v>
      </c>
      <c r="G20" s="120">
        <v>497493</v>
      </c>
      <c r="H20" s="120">
        <v>507706</v>
      </c>
      <c r="I20" s="120">
        <v>518907</v>
      </c>
      <c r="J20" s="120">
        <v>1902164</v>
      </c>
      <c r="K20" s="120">
        <v>466584</v>
      </c>
      <c r="L20" s="120">
        <v>456909</v>
      </c>
      <c r="M20" s="120">
        <v>467446</v>
      </c>
      <c r="N20" s="120">
        <v>1706166</v>
      </c>
      <c r="O20" s="120">
        <v>409376</v>
      </c>
      <c r="P20" s="120">
        <v>393367</v>
      </c>
      <c r="Q20" s="120">
        <v>379749</v>
      </c>
      <c r="R20" s="120">
        <v>1449954</v>
      </c>
      <c r="S20" s="120">
        <v>354472</v>
      </c>
      <c r="T20" s="120">
        <v>344641</v>
      </c>
      <c r="U20" s="120">
        <v>342434</v>
      </c>
      <c r="V20" s="120">
        <v>1264788</v>
      </c>
      <c r="W20" s="120">
        <v>302775</v>
      </c>
      <c r="X20" s="120">
        <v>302609</v>
      </c>
      <c r="Y20" s="120">
        <v>299081</v>
      </c>
    </row>
    <row r="21" spans="2:25" ht="24" customHeight="1" x14ac:dyDescent="0.25">
      <c r="B21" s="74" t="s">
        <v>221</v>
      </c>
      <c r="C21" s="121">
        <v>363847</v>
      </c>
      <c r="D21" s="121">
        <v>328542</v>
      </c>
      <c r="E21" s="331"/>
      <c r="F21" s="121">
        <v>1376028</v>
      </c>
      <c r="G21" s="121">
        <v>345742</v>
      </c>
      <c r="H21" s="121">
        <v>337779</v>
      </c>
      <c r="I21" s="121">
        <v>328542</v>
      </c>
      <c r="J21" s="121">
        <v>1274074</v>
      </c>
      <c r="K21" s="121">
        <v>316693</v>
      </c>
      <c r="L21" s="121">
        <v>303263</v>
      </c>
      <c r="M21" s="121">
        <v>302666</v>
      </c>
      <c r="N21" s="121">
        <v>1182084</v>
      </c>
      <c r="O21" s="121">
        <v>297607</v>
      </c>
      <c r="P21" s="121">
        <v>288020</v>
      </c>
      <c r="Q21" s="121">
        <v>283909</v>
      </c>
      <c r="R21" s="121">
        <v>1049109</v>
      </c>
      <c r="S21" s="121">
        <v>286400</v>
      </c>
      <c r="T21" s="121">
        <v>241733</v>
      </c>
      <c r="U21" s="121">
        <v>238431</v>
      </c>
      <c r="V21" s="121">
        <v>989053</v>
      </c>
      <c r="W21" s="121">
        <v>245089</v>
      </c>
      <c r="X21" s="121">
        <v>245697</v>
      </c>
      <c r="Y21" s="121">
        <v>242752</v>
      </c>
    </row>
    <row r="22" spans="2:25" ht="24" customHeight="1" x14ac:dyDescent="0.25">
      <c r="B22" s="38" t="s">
        <v>222</v>
      </c>
      <c r="C22" s="120">
        <v>145574</v>
      </c>
      <c r="D22" s="120">
        <v>139585</v>
      </c>
      <c r="E22" s="331"/>
      <c r="F22" s="120">
        <v>-27320</v>
      </c>
      <c r="G22" s="120">
        <v>92837</v>
      </c>
      <c r="H22" s="120">
        <v>-429592</v>
      </c>
      <c r="I22" s="120">
        <v>139585</v>
      </c>
      <c r="J22" s="120">
        <v>433951</v>
      </c>
      <c r="K22" s="120">
        <v>99522</v>
      </c>
      <c r="L22" s="120">
        <v>132503</v>
      </c>
      <c r="M22" s="120">
        <v>113536</v>
      </c>
      <c r="N22" s="120">
        <v>400856</v>
      </c>
      <c r="O22" s="120">
        <v>86428</v>
      </c>
      <c r="P22" s="120">
        <v>1420370</v>
      </c>
      <c r="Q22" s="120">
        <v>120265</v>
      </c>
      <c r="R22" s="120">
        <v>230822</v>
      </c>
      <c r="S22" s="120">
        <v>38822</v>
      </c>
      <c r="T22" s="120">
        <v>70160</v>
      </c>
      <c r="U22" s="120">
        <v>-18949</v>
      </c>
      <c r="V22" s="120">
        <v>276581</v>
      </c>
      <c r="W22" s="120">
        <v>55223</v>
      </c>
      <c r="X22" s="120">
        <v>82253</v>
      </c>
      <c r="Y22" s="120">
        <v>59376</v>
      </c>
    </row>
    <row r="23" spans="2:25" ht="24" customHeight="1" x14ac:dyDescent="0.25">
      <c r="B23" s="74" t="s">
        <v>223</v>
      </c>
      <c r="C23" s="121" t="s">
        <v>66</v>
      </c>
      <c r="D23" s="121">
        <v>22958</v>
      </c>
      <c r="E23" s="331"/>
      <c r="F23" s="121">
        <v>45974</v>
      </c>
      <c r="G23" s="121">
        <v>1491</v>
      </c>
      <c r="H23" s="121">
        <v>4438</v>
      </c>
      <c r="I23" s="121">
        <v>22958</v>
      </c>
      <c r="J23" s="121" t="s">
        <v>66</v>
      </c>
      <c r="K23" s="121">
        <v>-45791</v>
      </c>
      <c r="L23" s="121">
        <v>-335</v>
      </c>
      <c r="M23" s="121">
        <v>46126</v>
      </c>
      <c r="N23" s="121"/>
      <c r="O23" s="121">
        <v>37182</v>
      </c>
      <c r="P23" s="121" t="s">
        <v>66</v>
      </c>
      <c r="Q23" s="121" t="s">
        <v>66</v>
      </c>
      <c r="R23" s="121"/>
      <c r="S23" s="121" t="s">
        <v>66</v>
      </c>
      <c r="T23" s="121" t="s">
        <v>66</v>
      </c>
      <c r="U23" s="121" t="s">
        <v>66</v>
      </c>
      <c r="V23" s="121" t="s">
        <v>66</v>
      </c>
      <c r="W23" s="121" t="s">
        <v>66</v>
      </c>
      <c r="X23" s="121" t="s">
        <v>66</v>
      </c>
      <c r="Y23" s="121" t="s">
        <v>66</v>
      </c>
    </row>
    <row r="24" spans="2:25" ht="24" customHeight="1" x14ac:dyDescent="0.25">
      <c r="B24" s="38" t="s">
        <v>224</v>
      </c>
      <c r="C24" s="120">
        <v>50628</v>
      </c>
      <c r="D24" s="120">
        <v>75853</v>
      </c>
      <c r="E24" s="331"/>
      <c r="F24" s="120">
        <v>174801</v>
      </c>
      <c r="G24" s="120">
        <v>-50556</v>
      </c>
      <c r="H24" s="120">
        <v>77300</v>
      </c>
      <c r="I24" s="120">
        <v>75853</v>
      </c>
      <c r="J24" s="120">
        <v>174663</v>
      </c>
      <c r="K24" s="120">
        <v>43160</v>
      </c>
      <c r="L24" s="120">
        <v>21266</v>
      </c>
      <c r="M24" s="120">
        <v>7926</v>
      </c>
      <c r="N24" s="120">
        <v>108731</v>
      </c>
      <c r="O24" s="120">
        <v>-84852</v>
      </c>
      <c r="P24" s="120">
        <v>90366</v>
      </c>
      <c r="Q24" s="120">
        <v>43092</v>
      </c>
      <c r="R24" s="120">
        <v>143856</v>
      </c>
      <c r="S24" s="120">
        <v>37295</v>
      </c>
      <c r="T24" s="120">
        <v>-985</v>
      </c>
      <c r="U24" s="120">
        <v>43153</v>
      </c>
      <c r="V24" s="120">
        <v>146705</v>
      </c>
      <c r="W24" s="120">
        <v>-156829</v>
      </c>
      <c r="X24" s="120">
        <v>115360</v>
      </c>
      <c r="Y24" s="120">
        <v>99740</v>
      </c>
    </row>
    <row r="25" spans="2:25" ht="27.75" customHeight="1" x14ac:dyDescent="0.25">
      <c r="B25" s="74" t="s">
        <v>516</v>
      </c>
      <c r="C25" s="121">
        <v>0</v>
      </c>
      <c r="D25" s="121">
        <v>0</v>
      </c>
      <c r="E25" s="331"/>
      <c r="F25" s="121" t="s">
        <v>66</v>
      </c>
      <c r="G25" s="121">
        <v>0</v>
      </c>
      <c r="H25" s="121">
        <v>0</v>
      </c>
      <c r="I25" s="121">
        <v>0</v>
      </c>
      <c r="J25" s="121">
        <v>1250</v>
      </c>
      <c r="K25" s="121" t="s">
        <v>66</v>
      </c>
      <c r="L25" s="121" t="s">
        <v>66</v>
      </c>
      <c r="M25" s="121" t="s">
        <v>66</v>
      </c>
      <c r="N25" s="121">
        <v>-53860</v>
      </c>
      <c r="O25" s="121">
        <v>-504</v>
      </c>
      <c r="P25" s="121" t="s">
        <v>66</v>
      </c>
      <c r="Q25" s="121"/>
      <c r="R25" s="121"/>
      <c r="S25" s="121" t="s">
        <v>66</v>
      </c>
      <c r="T25" s="121" t="s">
        <v>66</v>
      </c>
      <c r="U25" s="121" t="s">
        <v>66</v>
      </c>
      <c r="V25" s="121" t="s">
        <v>66</v>
      </c>
      <c r="W25" s="121" t="s">
        <v>66</v>
      </c>
      <c r="X25" s="121" t="s">
        <v>66</v>
      </c>
      <c r="Y25" s="121" t="s">
        <v>66</v>
      </c>
    </row>
    <row r="26" spans="2:25" ht="24" customHeight="1" x14ac:dyDescent="0.25">
      <c r="B26" s="38" t="s">
        <v>225</v>
      </c>
      <c r="C26" s="120">
        <v>0</v>
      </c>
      <c r="D26" s="120">
        <v>0</v>
      </c>
      <c r="E26" s="331"/>
      <c r="F26" s="120" t="s">
        <v>66</v>
      </c>
      <c r="G26" s="120">
        <v>0</v>
      </c>
      <c r="H26" s="120">
        <v>0</v>
      </c>
      <c r="I26" s="120">
        <v>0</v>
      </c>
      <c r="J26" s="120" t="s">
        <v>66</v>
      </c>
      <c r="K26" s="120" t="s">
        <v>66</v>
      </c>
      <c r="L26" s="120" t="s">
        <v>66</v>
      </c>
      <c r="M26" s="120" t="s">
        <v>66</v>
      </c>
      <c r="N26" s="120">
        <v>171770</v>
      </c>
      <c r="O26" s="120" t="s">
        <v>66</v>
      </c>
      <c r="P26" s="120">
        <v>171774</v>
      </c>
      <c r="Q26" s="120" t="s">
        <v>66</v>
      </c>
      <c r="R26" s="120"/>
      <c r="S26" s="120" t="s">
        <v>66</v>
      </c>
      <c r="T26" s="120" t="s">
        <v>66</v>
      </c>
      <c r="U26" s="120" t="s">
        <v>66</v>
      </c>
      <c r="V26" s="120" t="s">
        <v>66</v>
      </c>
      <c r="W26" s="120" t="s">
        <v>66</v>
      </c>
      <c r="X26" s="120" t="s">
        <v>66</v>
      </c>
      <c r="Y26" s="120" t="s">
        <v>66</v>
      </c>
    </row>
    <row r="27" spans="2:25" ht="24" customHeight="1" x14ac:dyDescent="0.25">
      <c r="B27" s="74" t="s">
        <v>226</v>
      </c>
      <c r="C27" s="121">
        <v>0</v>
      </c>
      <c r="D27" s="121">
        <v>0</v>
      </c>
      <c r="E27" s="331"/>
      <c r="F27" s="121">
        <v>-57835</v>
      </c>
      <c r="G27" s="121">
        <v>-57835</v>
      </c>
      <c r="H27" s="121">
        <v>0</v>
      </c>
      <c r="I27" s="121">
        <v>0</v>
      </c>
      <c r="J27" s="121" t="s">
        <v>66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v>0</v>
      </c>
      <c r="X27" s="121">
        <v>0</v>
      </c>
      <c r="Y27" s="121">
        <v>0</v>
      </c>
    </row>
    <row r="28" spans="2:25" ht="24" customHeight="1" x14ac:dyDescent="0.25">
      <c r="B28" s="38" t="s">
        <v>529</v>
      </c>
      <c r="C28" s="120">
        <v>92908</v>
      </c>
      <c r="D28" s="120">
        <v>103263</v>
      </c>
      <c r="E28" s="331"/>
      <c r="F28" s="120">
        <v>535905</v>
      </c>
      <c r="G28" s="359">
        <v>144903</v>
      </c>
      <c r="H28" s="359">
        <v>106190</v>
      </c>
      <c r="I28" s="359">
        <v>103263</v>
      </c>
      <c r="J28" s="359">
        <v>504016</v>
      </c>
      <c r="K28" s="359">
        <v>110341</v>
      </c>
      <c r="L28" s="359">
        <v>143051</v>
      </c>
      <c r="M28" s="359">
        <v>65533</v>
      </c>
      <c r="N28" s="359">
        <v>393015</v>
      </c>
      <c r="O28" s="359">
        <v>68214</v>
      </c>
      <c r="P28" s="359">
        <v>65888</v>
      </c>
      <c r="Q28" s="359">
        <v>30551</v>
      </c>
      <c r="R28" s="359">
        <v>393425</v>
      </c>
      <c r="S28" s="359">
        <v>71766</v>
      </c>
      <c r="T28" s="359">
        <v>77580</v>
      </c>
      <c r="U28" s="359">
        <v>77000</v>
      </c>
      <c r="V28" s="359">
        <v>295635</v>
      </c>
      <c r="W28" s="359">
        <v>67953</v>
      </c>
      <c r="X28" s="359">
        <v>72673</v>
      </c>
      <c r="Y28" s="359">
        <v>54005</v>
      </c>
    </row>
    <row r="29" spans="2:25" ht="24" customHeight="1" x14ac:dyDescent="0.25">
      <c r="B29" s="356" t="s">
        <v>503</v>
      </c>
      <c r="C29" s="357">
        <f>SUM(C12:C28)</f>
        <v>8422952</v>
      </c>
      <c r="D29" s="357">
        <f>SUM(D12:D28)</f>
        <v>7508665</v>
      </c>
      <c r="E29" s="331"/>
      <c r="F29" s="357">
        <f>SUM(F12:F28)</f>
        <v>33360070</v>
      </c>
      <c r="G29" s="357">
        <f>SUM(G12:G28)</f>
        <v>8750055</v>
      </c>
      <c r="H29" s="357">
        <f>SUM(H12:H28)</f>
        <v>7441898</v>
      </c>
      <c r="I29" s="357">
        <f>SUM(I12:I28)</f>
        <v>7508665</v>
      </c>
      <c r="J29" s="357">
        <v>30379569</v>
      </c>
      <c r="K29" s="357">
        <f t="shared" ref="K29:Y29" si="0">SUM(K12:K28)</f>
        <v>7803049</v>
      </c>
      <c r="L29" s="357">
        <f t="shared" si="0"/>
        <v>7313127</v>
      </c>
      <c r="M29" s="357">
        <f t="shared" si="0"/>
        <v>6971160</v>
      </c>
      <c r="N29" s="357">
        <f t="shared" si="0"/>
        <v>29675026</v>
      </c>
      <c r="O29" s="357">
        <f t="shared" si="0"/>
        <v>7977811</v>
      </c>
      <c r="P29" s="357">
        <f t="shared" si="0"/>
        <v>8490818</v>
      </c>
      <c r="Q29" s="357">
        <f t="shared" si="0"/>
        <v>6398972</v>
      </c>
      <c r="R29" s="357">
        <f t="shared" si="0"/>
        <v>28236343</v>
      </c>
      <c r="S29" s="357">
        <f t="shared" si="0"/>
        <v>8307517</v>
      </c>
      <c r="T29" s="357">
        <f t="shared" si="0"/>
        <v>6159165</v>
      </c>
      <c r="U29" s="357">
        <f t="shared" si="0"/>
        <v>5736896</v>
      </c>
      <c r="V29" s="357">
        <f t="shared" si="0"/>
        <v>21431871</v>
      </c>
      <c r="W29" s="357">
        <f t="shared" si="0"/>
        <v>5152922</v>
      </c>
      <c r="X29" s="357">
        <f t="shared" si="0"/>
        <v>4917140</v>
      </c>
      <c r="Y29" s="357">
        <f t="shared" si="0"/>
        <v>5018133</v>
      </c>
    </row>
    <row r="30" spans="2:25" ht="24" customHeight="1" x14ac:dyDescent="0.25">
      <c r="B30" s="38" t="s">
        <v>513</v>
      </c>
      <c r="C30" s="120">
        <v>0</v>
      </c>
      <c r="D30" s="120">
        <v>-42989</v>
      </c>
      <c r="E30" s="331"/>
      <c r="F30" s="120">
        <v>-42989</v>
      </c>
      <c r="G30" s="359"/>
      <c r="H30" s="359"/>
      <c r="I30" s="359">
        <v>-42989</v>
      </c>
      <c r="J30" s="359" t="s">
        <v>66</v>
      </c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</row>
    <row r="31" spans="2:25" ht="24" customHeight="1" x14ac:dyDescent="0.25">
      <c r="B31" s="74" t="s">
        <v>495</v>
      </c>
      <c r="C31" s="121">
        <v>0</v>
      </c>
      <c r="D31" s="121">
        <v>0</v>
      </c>
      <c r="E31" s="331"/>
      <c r="F31" s="121">
        <v>-1616911</v>
      </c>
      <c r="G31" s="358">
        <v>-1616911</v>
      </c>
      <c r="H31" s="358">
        <v>0</v>
      </c>
      <c r="I31" s="358"/>
      <c r="J31" s="358">
        <v>-318795</v>
      </c>
      <c r="K31" s="358" t="s">
        <v>66</v>
      </c>
      <c r="L31" s="358" t="s">
        <v>66</v>
      </c>
      <c r="M31" s="358">
        <v>-30487</v>
      </c>
      <c r="N31" s="358"/>
      <c r="O31" s="358" t="s">
        <v>66</v>
      </c>
      <c r="P31" s="358">
        <v>-6644</v>
      </c>
      <c r="Q31" s="358" t="s">
        <v>66</v>
      </c>
      <c r="R31" s="358"/>
      <c r="S31" s="358" t="s">
        <v>66</v>
      </c>
      <c r="T31" s="358" t="s">
        <v>66</v>
      </c>
      <c r="U31" s="358" t="s">
        <v>66</v>
      </c>
      <c r="V31" s="358" t="s">
        <v>66</v>
      </c>
      <c r="W31" s="358" t="s">
        <v>66</v>
      </c>
      <c r="X31" s="358" t="s">
        <v>66</v>
      </c>
      <c r="Y31" s="358" t="s">
        <v>66</v>
      </c>
    </row>
    <row r="32" spans="2:25" ht="24" customHeight="1" x14ac:dyDescent="0.25">
      <c r="B32" s="38" t="s">
        <v>227</v>
      </c>
      <c r="C32" s="120">
        <v>0</v>
      </c>
      <c r="D32" s="120">
        <v>0</v>
      </c>
      <c r="E32" s="331"/>
      <c r="F32" s="120">
        <v>-14136</v>
      </c>
      <c r="G32" s="120">
        <v>-14136</v>
      </c>
      <c r="H32" s="120">
        <v>0</v>
      </c>
      <c r="I32" s="120">
        <v>0</v>
      </c>
      <c r="J32" s="120"/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20">
        <v>0</v>
      </c>
      <c r="X32" s="120">
        <v>0</v>
      </c>
      <c r="Y32" s="120">
        <v>0</v>
      </c>
    </row>
    <row r="33" spans="2:25" ht="24" customHeight="1" x14ac:dyDescent="0.25">
      <c r="B33" s="74" t="s">
        <v>514</v>
      </c>
      <c r="C33" s="121">
        <v>0</v>
      </c>
      <c r="D33" s="121">
        <v>0</v>
      </c>
      <c r="E33" s="331"/>
      <c r="F33" s="121"/>
      <c r="G33" s="358"/>
      <c r="H33" s="358"/>
      <c r="I33" s="358"/>
      <c r="J33" s="358">
        <v>-8638</v>
      </c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</row>
    <row r="34" spans="2:25" ht="24" customHeight="1" x14ac:dyDescent="0.25">
      <c r="B34" s="38" t="s">
        <v>504</v>
      </c>
      <c r="C34" s="120">
        <v>0</v>
      </c>
      <c r="D34" s="120">
        <v>0</v>
      </c>
      <c r="E34" s="331"/>
      <c r="F34" s="120">
        <v>-1520632</v>
      </c>
      <c r="G34" s="120">
        <v>-1520632</v>
      </c>
      <c r="H34" s="120">
        <v>0</v>
      </c>
      <c r="I34" s="120">
        <v>0</v>
      </c>
      <c r="J34" s="120" t="s">
        <v>66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</row>
    <row r="35" spans="2:25" ht="24" customHeight="1" x14ac:dyDescent="0.25">
      <c r="B35" s="362" t="s">
        <v>505</v>
      </c>
      <c r="C35" s="361">
        <f>SUM(C30:C34)</f>
        <v>0</v>
      </c>
      <c r="D35" s="361">
        <f>SUM(D30:D34)</f>
        <v>-42989</v>
      </c>
      <c r="E35" s="331"/>
      <c r="F35" s="361">
        <v>-3194668</v>
      </c>
      <c r="G35" s="363">
        <f>G34+G32+G31</f>
        <v>-3151679</v>
      </c>
      <c r="H35" s="363">
        <f>H34+H32+H31</f>
        <v>0</v>
      </c>
      <c r="I35" s="363">
        <f>I30</f>
        <v>-42989</v>
      </c>
      <c r="J35" s="363">
        <v>-327433</v>
      </c>
      <c r="K35" s="363">
        <v>0</v>
      </c>
      <c r="L35" s="363">
        <v>0</v>
      </c>
      <c r="M35" s="363">
        <f>M34+M32+M31</f>
        <v>-30487</v>
      </c>
      <c r="N35" s="363">
        <f>N34+N32+N31</f>
        <v>0</v>
      </c>
      <c r="O35" s="363">
        <v>0</v>
      </c>
      <c r="P35" s="363">
        <f>P34+P32+P31</f>
        <v>-6644</v>
      </c>
      <c r="Q35" s="363">
        <v>0</v>
      </c>
      <c r="R35" s="363">
        <f>R34+R32+R31</f>
        <v>0</v>
      </c>
      <c r="S35" s="363">
        <v>0</v>
      </c>
      <c r="T35" s="363">
        <v>0</v>
      </c>
      <c r="U35" s="363">
        <v>0</v>
      </c>
      <c r="V35" s="363">
        <v>0</v>
      </c>
      <c r="W35" s="363">
        <v>0</v>
      </c>
      <c r="X35" s="363">
        <v>0</v>
      </c>
      <c r="Y35" s="363">
        <v>0</v>
      </c>
    </row>
    <row r="36" spans="2:25" ht="19.5" thickBot="1" x14ac:dyDescent="0.3">
      <c r="B36" s="39" t="s">
        <v>4</v>
      </c>
      <c r="C36" s="364">
        <f>C29+C35</f>
        <v>8422952</v>
      </c>
      <c r="D36" s="364">
        <f>D29+D35</f>
        <v>7465676</v>
      </c>
      <c r="E36" s="331"/>
      <c r="F36" s="364">
        <f>F29+F35</f>
        <v>30165402</v>
      </c>
      <c r="G36" s="364">
        <f>G29+G35</f>
        <v>5598376</v>
      </c>
      <c r="H36" s="364">
        <v>7441898</v>
      </c>
      <c r="I36" s="364">
        <v>7465676</v>
      </c>
      <c r="J36" s="364">
        <v>30052136</v>
      </c>
      <c r="K36" s="364">
        <v>7803049</v>
      </c>
      <c r="L36" s="364">
        <v>7313127</v>
      </c>
      <c r="M36" s="364">
        <v>6940673</v>
      </c>
      <c r="N36" s="364">
        <v>29675026</v>
      </c>
      <c r="O36" s="364">
        <v>7977811</v>
      </c>
      <c r="P36" s="364">
        <v>8484174</v>
      </c>
      <c r="Q36" s="364">
        <v>6398972</v>
      </c>
      <c r="R36" s="364">
        <v>28236343</v>
      </c>
      <c r="S36" s="364">
        <v>8307517</v>
      </c>
      <c r="T36" s="364">
        <v>6159165</v>
      </c>
      <c r="U36" s="364">
        <v>5736896</v>
      </c>
      <c r="V36" s="364">
        <v>21431871</v>
      </c>
      <c r="W36" s="364">
        <v>5152922</v>
      </c>
      <c r="X36" s="364">
        <v>4917140</v>
      </c>
      <c r="Y36" s="364">
        <v>5018133</v>
      </c>
    </row>
    <row r="37" spans="2:25" ht="15.75" thickTop="1" x14ac:dyDescent="0.25">
      <c r="C37" s="376"/>
    </row>
    <row r="38" spans="2:25" x14ac:dyDescent="0.25">
      <c r="C38" s="23"/>
    </row>
    <row r="39" spans="2:25" x14ac:dyDescent="0.25">
      <c r="C39" s="23"/>
    </row>
  </sheetData>
  <mergeCells count="4">
    <mergeCell ref="F10:Y10"/>
    <mergeCell ref="B10:B11"/>
    <mergeCell ref="D10:D11"/>
    <mergeCell ref="C10:C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1"/>
  <dimension ref="B5:Y22"/>
  <sheetViews>
    <sheetView showGridLines="0" showRowColHeaders="0" zoomScale="80" zoomScaleNormal="80" workbookViewId="0">
      <selection activeCell="F31" sqref="F31"/>
    </sheetView>
  </sheetViews>
  <sheetFormatPr defaultColWidth="8.7109375" defaultRowHeight="15" customHeight="1" x14ac:dyDescent="0.25"/>
  <cols>
    <col min="1" max="1" width="9.85546875" customWidth="1"/>
    <col min="2" max="2" width="52.7109375" customWidth="1"/>
    <col min="3" max="4" width="15.28515625" customWidth="1"/>
    <col min="5" max="5" width="7.7109375" customWidth="1"/>
    <col min="6" max="6" width="11.28515625" bestFit="1" customWidth="1"/>
    <col min="7" max="7" width="11.28515625" customWidth="1"/>
    <col min="8" max="8" width="13.28515625" customWidth="1"/>
    <col min="9" max="9" width="13.7109375" customWidth="1"/>
    <col min="10" max="10" width="14.140625" customWidth="1"/>
    <col min="11" max="23" width="10.28515625" bestFit="1" customWidth="1"/>
    <col min="24" max="26" width="9.140625" bestFit="1" customWidth="1"/>
  </cols>
  <sheetData>
    <row r="5" spans="2:25" ht="15" customHeight="1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4"/>
      <c r="N5" s="14"/>
      <c r="O5" s="14"/>
    </row>
    <row r="6" spans="2:25" ht="1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25" ht="18.75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2:25" ht="17.25" customHeight="1" x14ac:dyDescent="0.25">
      <c r="B8" s="17" t="s">
        <v>143</v>
      </c>
      <c r="C8" s="17"/>
      <c r="D8" s="17"/>
      <c r="E8" s="2"/>
      <c r="F8" s="2"/>
      <c r="G8" s="2"/>
      <c r="H8" s="2"/>
      <c r="I8" s="2"/>
      <c r="J8" s="2"/>
      <c r="K8" s="2"/>
      <c r="L8" s="2"/>
    </row>
    <row r="9" spans="2:25" ht="21" customHeight="1" x14ac:dyDescent="0.25">
      <c r="B9" s="394"/>
      <c r="C9" s="409" t="s">
        <v>527</v>
      </c>
      <c r="D9" s="409" t="s">
        <v>149</v>
      </c>
      <c r="E9" s="2"/>
      <c r="F9" s="392" t="s">
        <v>144</v>
      </c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</row>
    <row r="10" spans="2:25" ht="21" customHeight="1" x14ac:dyDescent="0.25">
      <c r="B10" s="395"/>
      <c r="C10" s="410"/>
      <c r="D10" s="410"/>
      <c r="E10" s="2"/>
      <c r="F10" s="148">
        <v>2024</v>
      </c>
      <c r="G10" s="148" t="s">
        <v>145</v>
      </c>
      <c r="H10" s="148" t="s">
        <v>148</v>
      </c>
      <c r="I10" s="148" t="s">
        <v>149</v>
      </c>
      <c r="J10" s="148">
        <v>2023</v>
      </c>
      <c r="K10" s="148" t="s">
        <v>146</v>
      </c>
      <c r="L10" s="67" t="s">
        <v>150</v>
      </c>
      <c r="M10" s="67" t="s">
        <v>151</v>
      </c>
      <c r="N10" s="67">
        <v>2022</v>
      </c>
      <c r="O10" s="67" t="s">
        <v>152</v>
      </c>
      <c r="P10" s="67" t="s">
        <v>153</v>
      </c>
      <c r="Q10" s="67" t="s">
        <v>154</v>
      </c>
      <c r="R10" s="67">
        <v>2021</v>
      </c>
      <c r="S10" s="67" t="s">
        <v>155</v>
      </c>
      <c r="T10" s="67" t="s">
        <v>156</v>
      </c>
      <c r="U10" s="67" t="s">
        <v>157</v>
      </c>
      <c r="V10" s="67">
        <v>2020</v>
      </c>
      <c r="W10" s="67" t="s">
        <v>158</v>
      </c>
      <c r="X10" s="67" t="s">
        <v>159</v>
      </c>
      <c r="Y10" s="67" t="s">
        <v>160</v>
      </c>
    </row>
    <row r="11" spans="2:25" ht="24" customHeight="1" x14ac:dyDescent="0.25">
      <c r="B11" s="60" t="s">
        <v>228</v>
      </c>
      <c r="C11" s="122">
        <v>306415</v>
      </c>
      <c r="D11" s="120">
        <v>268696</v>
      </c>
      <c r="E11" s="332"/>
      <c r="F11" s="122">
        <v>1204221</v>
      </c>
      <c r="G11" s="122">
        <v>318459</v>
      </c>
      <c r="H11" s="122">
        <v>304286</v>
      </c>
      <c r="I11" s="122">
        <v>268696</v>
      </c>
      <c r="J11" s="122">
        <v>1207091</v>
      </c>
      <c r="K11" s="120">
        <v>323440</v>
      </c>
      <c r="L11" s="120">
        <v>310711</v>
      </c>
      <c r="M11" s="120">
        <v>262175</v>
      </c>
      <c r="N11" s="120">
        <v>1644066</v>
      </c>
      <c r="O11" s="120">
        <v>425463</v>
      </c>
      <c r="P11" s="120">
        <v>409856</v>
      </c>
      <c r="Q11" s="120">
        <v>394055</v>
      </c>
      <c r="R11" s="120">
        <v>1945788</v>
      </c>
      <c r="S11" s="120">
        <v>479619</v>
      </c>
      <c r="T11" s="120">
        <v>480103</v>
      </c>
      <c r="U11" s="120">
        <v>487525</v>
      </c>
      <c r="V11" s="120">
        <v>1990221</v>
      </c>
      <c r="W11" s="120">
        <v>531183</v>
      </c>
      <c r="X11" s="120">
        <v>524601</v>
      </c>
      <c r="Y11" s="120">
        <v>427812</v>
      </c>
    </row>
    <row r="12" spans="2:25" ht="24" customHeight="1" x14ac:dyDescent="0.25">
      <c r="B12" s="60" t="s">
        <v>229</v>
      </c>
      <c r="C12" s="122">
        <v>202949</v>
      </c>
      <c r="D12" s="121">
        <v>220391</v>
      </c>
      <c r="E12" s="332"/>
      <c r="F12" s="122">
        <v>864006</v>
      </c>
      <c r="G12" s="122">
        <v>213402</v>
      </c>
      <c r="H12" s="122">
        <v>214415</v>
      </c>
      <c r="I12" s="122">
        <v>220391</v>
      </c>
      <c r="J12" s="122">
        <v>917807</v>
      </c>
      <c r="K12" s="121">
        <v>219039</v>
      </c>
      <c r="L12" s="121">
        <v>228692</v>
      </c>
      <c r="M12" s="121">
        <v>226248</v>
      </c>
      <c r="N12" s="121">
        <v>924520</v>
      </c>
      <c r="O12" s="121">
        <v>241655</v>
      </c>
      <c r="P12" s="121">
        <v>221471</v>
      </c>
      <c r="Q12" s="121">
        <v>214718</v>
      </c>
      <c r="R12" s="121">
        <v>831884</v>
      </c>
      <c r="S12" s="121">
        <v>215325</v>
      </c>
      <c r="T12" s="121">
        <v>199451</v>
      </c>
      <c r="U12" s="121">
        <v>202065</v>
      </c>
      <c r="V12" s="121">
        <v>780025</v>
      </c>
      <c r="W12" s="121">
        <v>197520</v>
      </c>
      <c r="X12" s="121">
        <v>189617</v>
      </c>
      <c r="Y12" s="121">
        <v>189833</v>
      </c>
    </row>
    <row r="13" spans="2:25" ht="24" customHeight="1" x14ac:dyDescent="0.25">
      <c r="B13" s="60" t="s">
        <v>230</v>
      </c>
      <c r="C13" s="122">
        <v>83446</v>
      </c>
      <c r="D13" s="120">
        <v>94399</v>
      </c>
      <c r="E13" s="332"/>
      <c r="F13" s="122">
        <v>373652</v>
      </c>
      <c r="G13" s="122">
        <v>92407</v>
      </c>
      <c r="H13" s="122">
        <v>94393</v>
      </c>
      <c r="I13" s="122">
        <v>94399</v>
      </c>
      <c r="J13" s="122">
        <v>363571</v>
      </c>
      <c r="K13" s="120">
        <v>92000</v>
      </c>
      <c r="L13" s="120">
        <v>89918</v>
      </c>
      <c r="M13" s="120">
        <v>89917</v>
      </c>
      <c r="N13" s="120">
        <v>357192</v>
      </c>
      <c r="O13" s="120">
        <v>89298</v>
      </c>
      <c r="P13" s="120">
        <v>89298</v>
      </c>
      <c r="Q13" s="120">
        <v>89298</v>
      </c>
      <c r="R13" s="120">
        <v>244577</v>
      </c>
      <c r="S13" s="120">
        <v>61144</v>
      </c>
      <c r="T13" s="120">
        <v>61145</v>
      </c>
      <c r="U13" s="120">
        <v>61144</v>
      </c>
      <c r="V13" s="120">
        <v>302969</v>
      </c>
      <c r="W13" s="120">
        <v>75742</v>
      </c>
      <c r="X13" s="120">
        <v>75742</v>
      </c>
      <c r="Y13" s="120">
        <v>75742</v>
      </c>
    </row>
    <row r="14" spans="2:25" ht="24" customHeight="1" x14ac:dyDescent="0.25">
      <c r="B14" s="60" t="s">
        <v>231</v>
      </c>
      <c r="C14" s="122">
        <v>319240</v>
      </c>
      <c r="D14" s="121">
        <v>63761</v>
      </c>
      <c r="E14" s="332"/>
      <c r="F14" s="122">
        <v>1154485</v>
      </c>
      <c r="G14" s="122">
        <v>434033</v>
      </c>
      <c r="H14" s="122">
        <v>132881</v>
      </c>
      <c r="I14" s="122">
        <v>63761</v>
      </c>
      <c r="J14" s="122">
        <v>477974</v>
      </c>
      <c r="K14" s="121">
        <v>107621</v>
      </c>
      <c r="L14" s="121">
        <v>141020</v>
      </c>
      <c r="M14" s="121">
        <v>110319</v>
      </c>
      <c r="N14" s="121">
        <v>529588</v>
      </c>
      <c r="O14" s="121">
        <v>195796</v>
      </c>
      <c r="P14" s="121">
        <v>136051</v>
      </c>
      <c r="Q14" s="121">
        <v>93764</v>
      </c>
      <c r="R14" s="121">
        <v>1224155</v>
      </c>
      <c r="S14" s="121">
        <v>800388</v>
      </c>
      <c r="T14" s="121">
        <v>323914</v>
      </c>
      <c r="U14" s="121">
        <v>39332</v>
      </c>
      <c r="V14" s="121">
        <v>1496785</v>
      </c>
      <c r="W14" s="121">
        <v>193868</v>
      </c>
      <c r="X14" s="121">
        <v>251066</v>
      </c>
      <c r="Y14" s="121">
        <v>381937</v>
      </c>
    </row>
    <row r="15" spans="2:25" ht="24" customHeight="1" x14ac:dyDescent="0.25">
      <c r="B15" s="60" t="s">
        <v>232</v>
      </c>
      <c r="C15" s="122">
        <v>134839</v>
      </c>
      <c r="D15" s="120">
        <v>113113</v>
      </c>
      <c r="E15" s="332"/>
      <c r="F15" s="122">
        <v>467607</v>
      </c>
      <c r="G15" s="122">
        <v>116080</v>
      </c>
      <c r="H15" s="122">
        <v>116081</v>
      </c>
      <c r="I15" s="122">
        <v>113113</v>
      </c>
      <c r="J15" s="122">
        <v>510606</v>
      </c>
      <c r="K15" s="120">
        <v>127894</v>
      </c>
      <c r="L15" s="120">
        <v>127895</v>
      </c>
      <c r="M15" s="120">
        <v>127894</v>
      </c>
      <c r="N15" s="120">
        <v>597815</v>
      </c>
      <c r="O15" s="120">
        <v>151414</v>
      </c>
      <c r="P15" s="120">
        <v>151413</v>
      </c>
      <c r="Q15" s="120">
        <v>151414</v>
      </c>
      <c r="R15" s="120">
        <v>400638</v>
      </c>
      <c r="S15" s="120">
        <v>95500</v>
      </c>
      <c r="T15" s="120">
        <v>95500</v>
      </c>
      <c r="U15" s="120">
        <v>95500</v>
      </c>
      <c r="V15" s="120">
        <v>317588</v>
      </c>
      <c r="W15" s="120">
        <v>77933</v>
      </c>
      <c r="X15" s="120">
        <v>77933</v>
      </c>
      <c r="Y15" s="120">
        <v>77933</v>
      </c>
    </row>
    <row r="16" spans="2:25" ht="24" customHeight="1" x14ac:dyDescent="0.25">
      <c r="B16" s="60" t="s">
        <v>233</v>
      </c>
      <c r="C16" s="122">
        <v>121982</v>
      </c>
      <c r="D16" s="121">
        <v>127290</v>
      </c>
      <c r="E16" s="332"/>
      <c r="F16" s="122">
        <v>498866</v>
      </c>
      <c r="G16" s="122">
        <v>124309</v>
      </c>
      <c r="H16" s="122">
        <v>122958</v>
      </c>
      <c r="I16" s="122">
        <v>127290</v>
      </c>
      <c r="J16" s="122">
        <v>510114</v>
      </c>
      <c r="K16" s="121">
        <v>128695</v>
      </c>
      <c r="L16" s="121">
        <v>127295</v>
      </c>
      <c r="M16" s="121">
        <v>125429</v>
      </c>
      <c r="N16" s="121">
        <v>492855</v>
      </c>
      <c r="O16" s="121">
        <v>128054</v>
      </c>
      <c r="P16" s="121">
        <v>126663</v>
      </c>
      <c r="Q16" s="121">
        <v>110083</v>
      </c>
      <c r="R16" s="121">
        <v>417728</v>
      </c>
      <c r="S16" s="121">
        <v>111317</v>
      </c>
      <c r="T16" s="121">
        <v>110107</v>
      </c>
      <c r="U16" s="121">
        <v>84987</v>
      </c>
      <c r="V16" s="121">
        <v>333676</v>
      </c>
      <c r="W16" s="121">
        <v>85142</v>
      </c>
      <c r="X16" s="121">
        <v>84216</v>
      </c>
      <c r="Y16" s="121">
        <v>79176</v>
      </c>
    </row>
    <row r="17" spans="2:25" ht="24" customHeight="1" x14ac:dyDescent="0.25">
      <c r="B17" s="60" t="s">
        <v>234</v>
      </c>
      <c r="C17" s="122">
        <v>963255</v>
      </c>
      <c r="D17" s="120">
        <v>1001518</v>
      </c>
      <c r="E17" s="332"/>
      <c r="F17" s="122">
        <v>4564085</v>
      </c>
      <c r="G17" s="122">
        <v>1225278</v>
      </c>
      <c r="H17" s="122">
        <v>1035152</v>
      </c>
      <c r="I17" s="122">
        <v>1001518</v>
      </c>
      <c r="J17" s="122">
        <v>3940493</v>
      </c>
      <c r="K17" s="120">
        <v>979149</v>
      </c>
      <c r="L17" s="120">
        <v>980749</v>
      </c>
      <c r="M17" s="120">
        <v>937269</v>
      </c>
      <c r="N17" s="120">
        <v>3334482</v>
      </c>
      <c r="O17" s="120">
        <v>910654</v>
      </c>
      <c r="P17" s="120">
        <v>828069</v>
      </c>
      <c r="Q17" s="120">
        <v>625633</v>
      </c>
      <c r="R17" s="120">
        <v>6242369</v>
      </c>
      <c r="S17" s="120">
        <v>2091386</v>
      </c>
      <c r="T17" s="120">
        <v>1036952</v>
      </c>
      <c r="U17" s="120">
        <v>1122835</v>
      </c>
      <c r="V17" s="120">
        <v>3334408</v>
      </c>
      <c r="W17" s="120">
        <v>766561</v>
      </c>
      <c r="X17" s="120">
        <v>748514</v>
      </c>
      <c r="Y17" s="120">
        <v>819439</v>
      </c>
    </row>
    <row r="18" spans="2:25" ht="24" customHeight="1" x14ac:dyDescent="0.25">
      <c r="B18" s="60" t="s">
        <v>235</v>
      </c>
      <c r="C18" s="122">
        <v>1511636</v>
      </c>
      <c r="D18" s="121">
        <v>1239531</v>
      </c>
      <c r="E18" s="332"/>
      <c r="F18" s="122">
        <v>5654763</v>
      </c>
      <c r="G18" s="122">
        <v>1571941</v>
      </c>
      <c r="H18" s="122">
        <v>1269988</v>
      </c>
      <c r="I18" s="122">
        <v>1239531</v>
      </c>
      <c r="J18" s="122">
        <v>5612245</v>
      </c>
      <c r="K18" s="121">
        <v>1569959</v>
      </c>
      <c r="L18" s="121">
        <v>1265440</v>
      </c>
      <c r="M18" s="121">
        <v>1225659</v>
      </c>
      <c r="N18" s="121">
        <v>6003112</v>
      </c>
      <c r="O18" s="121">
        <v>1853431</v>
      </c>
      <c r="P18" s="121">
        <v>1302375</v>
      </c>
      <c r="Q18" s="121">
        <v>1230940</v>
      </c>
      <c r="R18" s="121">
        <v>4976410</v>
      </c>
      <c r="S18" s="121">
        <v>1596409</v>
      </c>
      <c r="T18" s="121">
        <v>1023322</v>
      </c>
      <c r="U18" s="121">
        <v>1035843</v>
      </c>
      <c r="V18" s="121">
        <v>3976906</v>
      </c>
      <c r="W18" s="121">
        <v>1142123</v>
      </c>
      <c r="X18" s="121">
        <v>900703</v>
      </c>
      <c r="Y18" s="121">
        <v>843106</v>
      </c>
    </row>
    <row r="19" spans="2:25" ht="24" customHeight="1" x14ac:dyDescent="0.25">
      <c r="B19" s="60" t="s">
        <v>236</v>
      </c>
      <c r="C19" s="122">
        <v>950867</v>
      </c>
      <c r="D19" s="120">
        <v>663764</v>
      </c>
      <c r="E19" s="332"/>
      <c r="F19" s="122">
        <v>3238739</v>
      </c>
      <c r="G19" s="122">
        <v>838210</v>
      </c>
      <c r="H19" s="122">
        <v>697974</v>
      </c>
      <c r="I19" s="122">
        <v>663764</v>
      </c>
      <c r="J19" s="122">
        <v>2331020</v>
      </c>
      <c r="K19" s="120">
        <v>551037</v>
      </c>
      <c r="L19" s="120">
        <v>491669</v>
      </c>
      <c r="M19" s="120">
        <v>618732</v>
      </c>
      <c r="N19" s="120">
        <v>1977195</v>
      </c>
      <c r="O19" s="120">
        <v>490163</v>
      </c>
      <c r="P19" s="120">
        <v>472641</v>
      </c>
      <c r="Q19" s="120">
        <v>453589</v>
      </c>
      <c r="R19" s="120">
        <v>1268173</v>
      </c>
      <c r="S19" s="120">
        <v>338612</v>
      </c>
      <c r="T19" s="120">
        <v>273757</v>
      </c>
      <c r="U19" s="120">
        <v>255024</v>
      </c>
      <c r="V19" s="120">
        <v>678113</v>
      </c>
      <c r="W19" s="120">
        <v>157551</v>
      </c>
      <c r="X19" s="120">
        <v>154315</v>
      </c>
      <c r="Y19" s="120">
        <v>173481</v>
      </c>
    </row>
    <row r="20" spans="2:25" ht="24" customHeight="1" x14ac:dyDescent="0.25">
      <c r="B20" s="60" t="s">
        <v>237</v>
      </c>
      <c r="C20" s="123">
        <v>-328003</v>
      </c>
      <c r="D20" s="121">
        <v>-281831</v>
      </c>
      <c r="E20" s="332"/>
      <c r="F20" s="123">
        <v>-1326551</v>
      </c>
      <c r="G20" s="123">
        <v>-367018</v>
      </c>
      <c r="H20" s="123">
        <v>-294901</v>
      </c>
      <c r="I20" s="123">
        <v>-281831</v>
      </c>
      <c r="J20" s="123">
        <v>-1222831</v>
      </c>
      <c r="K20" s="121">
        <v>-320354</v>
      </c>
      <c r="L20" s="121">
        <v>-294996</v>
      </c>
      <c r="M20" s="121">
        <v>-279575</v>
      </c>
      <c r="N20" s="121">
        <v>-1246840</v>
      </c>
      <c r="O20" s="121">
        <v>-360253</v>
      </c>
      <c r="P20" s="121">
        <v>-291876</v>
      </c>
      <c r="Q20" s="121">
        <v>-260112</v>
      </c>
      <c r="R20" s="121">
        <v>-1450468</v>
      </c>
      <c r="S20" s="121">
        <v>-487395</v>
      </c>
      <c r="T20" s="121">
        <v>-295017</v>
      </c>
      <c r="U20" s="121">
        <v>-276141</v>
      </c>
      <c r="V20" s="121">
        <v>-1099202</v>
      </c>
      <c r="W20" s="121">
        <v>-268944</v>
      </c>
      <c r="X20" s="121">
        <v>-251469</v>
      </c>
      <c r="Y20" s="121">
        <v>-253964</v>
      </c>
    </row>
    <row r="21" spans="2:25" ht="24" customHeight="1" thickBot="1" x14ac:dyDescent="0.3">
      <c r="B21" s="59" t="s">
        <v>238</v>
      </c>
      <c r="C21" s="124">
        <v>4266626</v>
      </c>
      <c r="D21" s="124">
        <v>3510632</v>
      </c>
      <c r="E21" s="332"/>
      <c r="F21" s="124">
        <v>16693873</v>
      </c>
      <c r="G21" s="124">
        <v>4567101</v>
      </c>
      <c r="H21" s="124">
        <f>SUM(H11:H20)</f>
        <v>3693227</v>
      </c>
      <c r="I21" s="124">
        <f>SUM(I11:I20)</f>
        <v>3510632</v>
      </c>
      <c r="J21" s="124">
        <v>14648090</v>
      </c>
      <c r="K21" s="124">
        <v>3778480</v>
      </c>
      <c r="L21" s="124">
        <v>3468393</v>
      </c>
      <c r="M21" s="124">
        <v>3444067</v>
      </c>
      <c r="N21" s="124">
        <v>14613985</v>
      </c>
      <c r="O21" s="124">
        <v>4125675</v>
      </c>
      <c r="P21" s="124">
        <v>3445961</v>
      </c>
      <c r="Q21" s="124">
        <v>3103382</v>
      </c>
      <c r="R21" s="124">
        <v>16101254</v>
      </c>
      <c r="S21" s="124">
        <v>5302305</v>
      </c>
      <c r="T21" s="124">
        <v>3309234</v>
      </c>
      <c r="U21" s="124">
        <v>3108114</v>
      </c>
      <c r="V21" s="124">
        <v>12111489</v>
      </c>
      <c r="W21" s="124">
        <v>2958679</v>
      </c>
      <c r="X21" s="124">
        <v>2755238</v>
      </c>
      <c r="Y21" s="124">
        <v>2814495</v>
      </c>
    </row>
    <row r="22" spans="2:25" ht="15" customHeight="1" thickTop="1" x14ac:dyDescent="0.25"/>
  </sheetData>
  <mergeCells count="4">
    <mergeCell ref="B9:B10"/>
    <mergeCell ref="F9:Y9"/>
    <mergeCell ref="D9:D10"/>
    <mergeCell ref="C9:C10"/>
  </mergeCells>
  <conditionalFormatting sqref="B11:B21">
    <cfRule type="expression" dxfId="39" priority="20">
      <formula>MOD(ROW(),2)=0</formula>
    </cfRule>
  </conditionalFormatting>
  <conditionalFormatting sqref="C11:C21">
    <cfRule type="expression" dxfId="38" priority="3">
      <formula>MOD(ROW(),2)=0</formula>
    </cfRule>
  </conditionalFormatting>
  <conditionalFormatting sqref="D21">
    <cfRule type="expression" dxfId="37" priority="2">
      <formula>MOD(ROW(),2)=0</formula>
    </cfRule>
  </conditionalFormatting>
  <conditionalFormatting sqref="F11:J21">
    <cfRule type="expression" dxfId="36" priority="1">
      <formula>MOD(ROW(),2)=0</formula>
    </cfRule>
  </conditionalFormatting>
  <conditionalFormatting sqref="K21:Y21">
    <cfRule type="expression" dxfId="35" priority="16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Y45"/>
  <sheetViews>
    <sheetView showGridLines="0" showRowColHeaders="0" topLeftCell="A24" zoomScale="70" zoomScaleNormal="70" workbookViewId="0">
      <selection activeCell="D16" sqref="D16"/>
    </sheetView>
  </sheetViews>
  <sheetFormatPr defaultColWidth="2.7109375" defaultRowHeight="18.75" x14ac:dyDescent="0.25"/>
  <cols>
    <col min="1" max="1" width="9.85546875" customWidth="1"/>
    <col min="2" max="2" width="61.5703125" bestFit="1" customWidth="1"/>
    <col min="3" max="3" width="16.28515625" customWidth="1"/>
    <col min="4" max="4" width="15.85546875" customWidth="1"/>
    <col min="5" max="5" width="8.7109375" customWidth="1"/>
    <col min="6" max="6" width="12.85546875" bestFit="1" customWidth="1"/>
    <col min="7" max="7" width="11" bestFit="1" customWidth="1"/>
    <col min="8" max="8" width="11.42578125" bestFit="1" customWidth="1"/>
    <col min="9" max="9" width="11" style="118" bestFit="1" customWidth="1"/>
    <col min="10" max="10" width="12.42578125" bestFit="1" customWidth="1"/>
    <col min="11" max="11" width="11.42578125" bestFit="1" customWidth="1"/>
    <col min="12" max="12" width="11" bestFit="1" customWidth="1"/>
    <col min="13" max="13" width="11.42578125" bestFit="1" customWidth="1"/>
    <col min="14" max="14" width="12.85546875" bestFit="1" customWidth="1"/>
    <col min="15" max="15" width="11" bestFit="1" customWidth="1"/>
    <col min="16" max="16" width="10.28515625" bestFit="1" customWidth="1"/>
    <col min="17" max="17" width="12" bestFit="1" customWidth="1"/>
    <col min="18" max="18" width="13.140625" bestFit="1" customWidth="1"/>
    <col min="19" max="20" width="12.42578125" bestFit="1" customWidth="1"/>
    <col min="21" max="21" width="10.28515625" bestFit="1" customWidth="1"/>
    <col min="22" max="22" width="13.140625" bestFit="1" customWidth="1"/>
    <col min="23" max="23" width="11" bestFit="1" customWidth="1"/>
    <col min="24" max="24" width="11.42578125" bestFit="1" customWidth="1"/>
    <col min="25" max="25" width="12.85546875" bestFit="1" customWidth="1"/>
    <col min="26" max="26" width="10.28515625" bestFit="1" customWidth="1"/>
    <col min="27" max="27" width="8.7109375" bestFit="1" customWidth="1"/>
    <col min="28" max="28" width="5.140625" bestFit="1" customWidth="1"/>
  </cols>
  <sheetData>
    <row r="4" spans="2:25" ht="15" customHeight="1" x14ac:dyDescent="0.25">
      <c r="B4" s="117"/>
      <c r="C4" s="117"/>
      <c r="D4" s="117"/>
      <c r="E4" s="117"/>
      <c r="F4" s="117"/>
      <c r="G4" s="117"/>
      <c r="H4" s="117"/>
      <c r="L4" s="118"/>
      <c r="M4" s="118"/>
      <c r="N4" s="118"/>
    </row>
    <row r="5" spans="2:25" ht="15" customHeight="1" x14ac:dyDescent="0.25">
      <c r="B5" s="118"/>
      <c r="C5" s="118"/>
      <c r="D5" s="118"/>
      <c r="E5" s="118"/>
      <c r="F5" s="118"/>
      <c r="G5" s="118"/>
      <c r="H5" s="118"/>
      <c r="L5" s="118"/>
      <c r="M5" s="118"/>
      <c r="N5" s="118"/>
    </row>
    <row r="6" spans="2:25" ht="15" customHeight="1" x14ac:dyDescent="0.25">
      <c r="B6" s="118"/>
      <c r="C6" s="118"/>
      <c r="D6" s="118"/>
      <c r="E6" s="118"/>
      <c r="F6" s="118"/>
      <c r="G6" s="118"/>
      <c r="H6" s="118"/>
      <c r="L6" s="118"/>
      <c r="M6" s="118"/>
      <c r="N6" s="118"/>
    </row>
    <row r="7" spans="2:25" ht="15" customHeight="1" x14ac:dyDescent="0.25">
      <c r="B7" s="118"/>
      <c r="C7" s="118"/>
      <c r="D7" s="118"/>
      <c r="E7" s="118"/>
      <c r="F7" s="118"/>
      <c r="G7" s="118"/>
      <c r="H7" s="118"/>
      <c r="L7" s="118"/>
      <c r="M7" s="118"/>
      <c r="N7" s="118"/>
    </row>
    <row r="8" spans="2:25" ht="21.6" customHeight="1" x14ac:dyDescent="0.25">
      <c r="B8" s="17" t="s">
        <v>143</v>
      </c>
      <c r="C8" s="17"/>
      <c r="D8" s="17"/>
      <c r="E8" s="17"/>
      <c r="F8" s="17"/>
      <c r="G8" s="17"/>
      <c r="H8" s="17"/>
      <c r="L8" s="2"/>
      <c r="M8" s="2"/>
    </row>
    <row r="9" spans="2:25" ht="21.6" customHeight="1" x14ac:dyDescent="0.25">
      <c r="B9" s="411"/>
      <c r="C9" s="409" t="s">
        <v>527</v>
      </c>
      <c r="D9" s="409" t="s">
        <v>149</v>
      </c>
      <c r="E9" s="118"/>
      <c r="F9" s="392" t="s">
        <v>144</v>
      </c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</row>
    <row r="10" spans="2:25" ht="21.6" customHeight="1" x14ac:dyDescent="0.25">
      <c r="B10" s="412"/>
      <c r="C10" s="410"/>
      <c r="D10" s="410"/>
      <c r="E10" s="118"/>
      <c r="F10" s="148">
        <v>2024</v>
      </c>
      <c r="G10" s="148" t="s">
        <v>145</v>
      </c>
      <c r="H10" s="148" t="s">
        <v>148</v>
      </c>
      <c r="I10" s="148" t="s">
        <v>149</v>
      </c>
      <c r="J10" s="148">
        <v>2023</v>
      </c>
      <c r="K10" s="148" t="s">
        <v>146</v>
      </c>
      <c r="L10" s="67" t="s">
        <v>150</v>
      </c>
      <c r="M10" s="67" t="s">
        <v>151</v>
      </c>
      <c r="N10" s="67">
        <v>2022</v>
      </c>
      <c r="O10" s="67" t="s">
        <v>152</v>
      </c>
      <c r="P10" s="67" t="s">
        <v>153</v>
      </c>
      <c r="Q10" s="67" t="s">
        <v>154</v>
      </c>
      <c r="R10" s="67">
        <v>2021</v>
      </c>
      <c r="S10" s="67" t="s">
        <v>155</v>
      </c>
      <c r="T10" s="67" t="s">
        <v>156</v>
      </c>
      <c r="U10" s="67" t="s">
        <v>157</v>
      </c>
      <c r="V10" s="67">
        <v>2020</v>
      </c>
      <c r="W10" s="67" t="s">
        <v>158</v>
      </c>
      <c r="X10" s="67" t="s">
        <v>159</v>
      </c>
      <c r="Y10" s="67" t="s">
        <v>160</v>
      </c>
    </row>
    <row r="11" spans="2:25" ht="20.45" customHeight="1" x14ac:dyDescent="0.25">
      <c r="B11" s="26" t="s">
        <v>239</v>
      </c>
      <c r="C11" s="126"/>
      <c r="D11" s="126"/>
      <c r="E11" s="118"/>
      <c r="F11" s="126"/>
      <c r="G11" s="126"/>
      <c r="H11" s="126"/>
      <c r="I11" s="126"/>
      <c r="J11" s="126"/>
      <c r="K11" s="126"/>
      <c r="L11" s="126" t="s">
        <v>240</v>
      </c>
      <c r="M11" s="126"/>
      <c r="N11" s="126"/>
      <c r="O11" s="126"/>
      <c r="P11" s="126" t="s">
        <v>240</v>
      </c>
      <c r="Q11" s="126"/>
      <c r="R11" s="126"/>
      <c r="S11" s="126"/>
      <c r="T11" s="126"/>
      <c r="U11" s="126"/>
      <c r="V11" s="126"/>
      <c r="W11" s="126"/>
      <c r="X11" s="126"/>
      <c r="Y11" s="126"/>
    </row>
    <row r="12" spans="2:25" ht="20.45" customHeight="1" x14ac:dyDescent="0.25">
      <c r="B12" s="38" t="s">
        <v>241</v>
      </c>
      <c r="C12" s="127">
        <v>83866</v>
      </c>
      <c r="D12" s="127">
        <v>64768</v>
      </c>
      <c r="E12" s="333"/>
      <c r="F12" s="127">
        <v>435614</v>
      </c>
      <c r="G12" s="127">
        <v>105317</v>
      </c>
      <c r="H12" s="127">
        <v>117043</v>
      </c>
      <c r="I12" s="127">
        <v>64768</v>
      </c>
      <c r="J12" s="127">
        <v>452222</v>
      </c>
      <c r="K12" s="127">
        <v>120648</v>
      </c>
      <c r="L12" s="127">
        <v>105994</v>
      </c>
      <c r="M12" s="127">
        <v>97983</v>
      </c>
      <c r="N12" s="127">
        <v>468419</v>
      </c>
      <c r="O12" s="127">
        <v>144443</v>
      </c>
      <c r="P12" s="127">
        <v>97495</v>
      </c>
      <c r="Q12" s="127">
        <v>73658</v>
      </c>
      <c r="R12" s="127">
        <v>241554</v>
      </c>
      <c r="S12" s="127">
        <v>69250</v>
      </c>
      <c r="T12" s="127">
        <v>61208</v>
      </c>
      <c r="U12" s="127">
        <v>31613</v>
      </c>
      <c r="V12" s="127">
        <v>95246</v>
      </c>
      <c r="W12" s="127">
        <v>22401</v>
      </c>
      <c r="X12" s="127">
        <v>21424</v>
      </c>
      <c r="Y12" s="127">
        <v>18166</v>
      </c>
    </row>
    <row r="13" spans="2:25" ht="20.45" customHeight="1" x14ac:dyDescent="0.25">
      <c r="B13" s="38" t="s">
        <v>242</v>
      </c>
      <c r="C13" s="127">
        <v>74284</v>
      </c>
      <c r="D13" s="127">
        <v>75427</v>
      </c>
      <c r="E13" s="333"/>
      <c r="F13" s="127">
        <v>299428</v>
      </c>
      <c r="G13" s="127">
        <v>72179</v>
      </c>
      <c r="H13" s="127">
        <v>73661</v>
      </c>
      <c r="I13" s="127">
        <v>75427</v>
      </c>
      <c r="J13" s="127">
        <v>285853</v>
      </c>
      <c r="K13" s="127">
        <v>66818</v>
      </c>
      <c r="L13" s="127">
        <v>80027</v>
      </c>
      <c r="M13" s="127">
        <v>68504</v>
      </c>
      <c r="N13" s="127">
        <v>337353</v>
      </c>
      <c r="O13" s="127">
        <v>74121</v>
      </c>
      <c r="P13" s="127">
        <v>102853</v>
      </c>
      <c r="Q13" s="127">
        <v>95375</v>
      </c>
      <c r="R13" s="127">
        <v>460480</v>
      </c>
      <c r="S13" s="127">
        <v>112579</v>
      </c>
      <c r="T13" s="127">
        <v>123038</v>
      </c>
      <c r="U13" s="127">
        <v>114784</v>
      </c>
      <c r="V13" s="127">
        <v>398940</v>
      </c>
      <c r="W13" s="127">
        <v>105745</v>
      </c>
      <c r="X13" s="127">
        <v>84751</v>
      </c>
      <c r="Y13" s="127">
        <v>92072</v>
      </c>
    </row>
    <row r="14" spans="2:25" ht="20.45" customHeight="1" x14ac:dyDescent="0.25">
      <c r="B14" s="264" t="s">
        <v>243</v>
      </c>
      <c r="C14" s="127">
        <v>6209</v>
      </c>
      <c r="D14" s="127" t="s">
        <v>66</v>
      </c>
      <c r="E14" s="333"/>
      <c r="F14" s="127" t="s">
        <v>66</v>
      </c>
      <c r="G14" s="127">
        <v>0</v>
      </c>
      <c r="H14" s="127" t="s">
        <v>66</v>
      </c>
      <c r="I14" s="127" t="s">
        <v>66</v>
      </c>
      <c r="J14" s="127">
        <v>6722</v>
      </c>
      <c r="K14" s="127" t="s">
        <v>66</v>
      </c>
      <c r="L14" s="127">
        <v>11222</v>
      </c>
      <c r="M14" s="127">
        <v>1889</v>
      </c>
      <c r="N14" s="127">
        <v>16722</v>
      </c>
      <c r="O14" s="127">
        <v>15509</v>
      </c>
      <c r="P14" s="127">
        <v>8248</v>
      </c>
      <c r="Q14" s="127">
        <v>23965</v>
      </c>
      <c r="R14" s="127"/>
      <c r="S14" s="127" t="s">
        <v>66</v>
      </c>
      <c r="T14" s="127">
        <v>24254</v>
      </c>
      <c r="U14" s="127" t="s">
        <v>66</v>
      </c>
      <c r="V14" s="127"/>
      <c r="W14" s="127" t="s">
        <v>66</v>
      </c>
      <c r="X14" s="127" t="s">
        <v>66</v>
      </c>
      <c r="Y14" s="127" t="s">
        <v>66</v>
      </c>
    </row>
    <row r="15" spans="2:25" ht="20.45" customHeight="1" x14ac:dyDescent="0.25">
      <c r="B15" s="264" t="s">
        <v>244</v>
      </c>
      <c r="C15" s="127">
        <v>0</v>
      </c>
      <c r="D15" s="127">
        <v>0</v>
      </c>
      <c r="E15" s="333"/>
      <c r="F15" s="127" t="s">
        <v>66</v>
      </c>
      <c r="G15" s="127">
        <v>42227</v>
      </c>
      <c r="H15" s="127" t="s">
        <v>66</v>
      </c>
      <c r="I15" s="127" t="s">
        <v>66</v>
      </c>
      <c r="J15" s="127">
        <v>276687</v>
      </c>
      <c r="K15" s="127" t="s">
        <v>66</v>
      </c>
      <c r="L15" s="127">
        <v>197496</v>
      </c>
      <c r="M15" s="127">
        <v>103814</v>
      </c>
      <c r="N15" s="127">
        <v>338265</v>
      </c>
      <c r="O15" s="127">
        <v>10247</v>
      </c>
      <c r="P15" s="127" t="s">
        <v>66</v>
      </c>
      <c r="Q15" s="127">
        <v>842700</v>
      </c>
      <c r="R15" s="127"/>
      <c r="S15" s="127" t="s">
        <v>66</v>
      </c>
      <c r="T15" s="127">
        <v>1044160</v>
      </c>
      <c r="U15" s="127" t="s">
        <v>66</v>
      </c>
      <c r="V15" s="127"/>
      <c r="W15" s="127" t="s">
        <v>66</v>
      </c>
      <c r="X15" s="127" t="s">
        <v>66</v>
      </c>
      <c r="Y15" s="127" t="s">
        <v>66</v>
      </c>
    </row>
    <row r="16" spans="2:25" ht="20.45" customHeight="1" x14ac:dyDescent="0.25">
      <c r="B16" s="38" t="s">
        <v>245</v>
      </c>
      <c r="C16" s="127">
        <v>12407</v>
      </c>
      <c r="D16" s="127">
        <v>38801</v>
      </c>
      <c r="E16" s="333"/>
      <c r="F16" s="127">
        <v>86741</v>
      </c>
      <c r="G16" s="127">
        <v>5228</v>
      </c>
      <c r="H16" s="127">
        <v>8101</v>
      </c>
      <c r="I16" s="127">
        <v>38801</v>
      </c>
      <c r="J16" s="127">
        <v>162566</v>
      </c>
      <c r="K16" s="127">
        <v>41771</v>
      </c>
      <c r="L16" s="127">
        <v>48074</v>
      </c>
      <c r="M16" s="127">
        <v>9453</v>
      </c>
      <c r="N16" s="127">
        <v>108397</v>
      </c>
      <c r="O16" s="127">
        <v>23661</v>
      </c>
      <c r="P16" s="127">
        <v>27125</v>
      </c>
      <c r="Q16" s="127">
        <v>17215</v>
      </c>
      <c r="R16" s="127">
        <v>67828</v>
      </c>
      <c r="S16" s="127">
        <v>44894</v>
      </c>
      <c r="T16" s="127">
        <v>7394</v>
      </c>
      <c r="U16" s="127">
        <v>6693</v>
      </c>
      <c r="V16" s="127">
        <v>42323</v>
      </c>
      <c r="W16" s="127">
        <v>5949</v>
      </c>
      <c r="X16" s="127">
        <v>5079</v>
      </c>
      <c r="Y16" s="127">
        <v>3650</v>
      </c>
    </row>
    <row r="17" spans="2:25" ht="20.45" customHeight="1" x14ac:dyDescent="0.25">
      <c r="B17" s="38" t="s">
        <v>246</v>
      </c>
      <c r="C17" s="127">
        <v>17773</v>
      </c>
      <c r="D17" s="127">
        <v>1792</v>
      </c>
      <c r="E17" s="333"/>
      <c r="F17" s="127">
        <v>16245</v>
      </c>
      <c r="G17" s="127">
        <v>5251</v>
      </c>
      <c r="H17" s="127" t="s">
        <v>66</v>
      </c>
      <c r="I17" s="127">
        <v>1792</v>
      </c>
      <c r="J17" s="127">
        <v>76069</v>
      </c>
      <c r="K17" s="127" t="s">
        <v>66</v>
      </c>
      <c r="L17" s="127">
        <v>65468</v>
      </c>
      <c r="M17" s="127">
        <v>26610</v>
      </c>
      <c r="N17" s="127">
        <v>185120</v>
      </c>
      <c r="O17" s="127">
        <v>38210</v>
      </c>
      <c r="P17" s="127">
        <v>59217</v>
      </c>
      <c r="Q17" s="127">
        <v>51999</v>
      </c>
      <c r="R17" s="127">
        <v>63907</v>
      </c>
      <c r="S17" s="127">
        <v>21325</v>
      </c>
      <c r="T17" s="127">
        <v>6927</v>
      </c>
      <c r="U17" s="127" t="s">
        <v>66</v>
      </c>
      <c r="V17" s="127">
        <v>31949</v>
      </c>
      <c r="W17" s="127">
        <v>5593</v>
      </c>
      <c r="X17" s="127">
        <v>14045</v>
      </c>
      <c r="Y17" s="127">
        <v>11643</v>
      </c>
    </row>
    <row r="18" spans="2:25" ht="20.45" customHeight="1" x14ac:dyDescent="0.25">
      <c r="B18" s="38" t="s">
        <v>247</v>
      </c>
      <c r="C18" s="127" t="s">
        <v>66</v>
      </c>
      <c r="D18" s="127">
        <v>42032</v>
      </c>
      <c r="E18" s="333"/>
      <c r="F18" s="127">
        <v>146577</v>
      </c>
      <c r="G18" s="127">
        <v>13285</v>
      </c>
      <c r="H18" s="127">
        <v>70018</v>
      </c>
      <c r="I18" s="127">
        <v>42032</v>
      </c>
      <c r="J18" s="127" t="s">
        <v>66</v>
      </c>
      <c r="K18" s="127">
        <v>102428</v>
      </c>
      <c r="L18" s="127" t="s">
        <v>66</v>
      </c>
      <c r="M18" s="127" t="s">
        <v>66</v>
      </c>
      <c r="N18" s="127"/>
      <c r="O18" s="127">
        <v>100087</v>
      </c>
      <c r="P18" s="127">
        <v>54620</v>
      </c>
      <c r="Q18" s="127" t="s">
        <v>66</v>
      </c>
      <c r="R18" s="127"/>
      <c r="S18" s="127">
        <v>35636</v>
      </c>
      <c r="T18" s="127" t="s">
        <v>66</v>
      </c>
      <c r="U18" s="127" t="s">
        <v>66</v>
      </c>
      <c r="V18" s="127">
        <v>1752688</v>
      </c>
      <c r="W18" s="127">
        <v>2651</v>
      </c>
      <c r="X18" s="127">
        <v>486720</v>
      </c>
      <c r="Y18" s="127">
        <v>1314240</v>
      </c>
    </row>
    <row r="19" spans="2:25" ht="20.45" customHeight="1" x14ac:dyDescent="0.25">
      <c r="B19" s="38" t="s">
        <v>248</v>
      </c>
      <c r="C19" s="127">
        <v>21068</v>
      </c>
      <c r="D19" s="127">
        <v>18010</v>
      </c>
      <c r="E19" s="333"/>
      <c r="F19" s="127">
        <v>68780</v>
      </c>
      <c r="G19" s="127">
        <v>17757</v>
      </c>
      <c r="H19" s="127">
        <v>15307</v>
      </c>
      <c r="I19" s="127">
        <v>18010</v>
      </c>
      <c r="J19" s="127">
        <v>81702</v>
      </c>
      <c r="K19" s="127">
        <v>23389</v>
      </c>
      <c r="L19" s="127">
        <v>22382</v>
      </c>
      <c r="M19" s="127">
        <v>15394</v>
      </c>
      <c r="N19" s="127">
        <v>82310</v>
      </c>
      <c r="O19" s="127">
        <v>22767</v>
      </c>
      <c r="P19" s="127">
        <v>18908</v>
      </c>
      <c r="Q19" s="127">
        <v>14885</v>
      </c>
      <c r="R19" s="127">
        <v>29018</v>
      </c>
      <c r="S19" s="127">
        <v>8190</v>
      </c>
      <c r="T19" s="127">
        <v>4437</v>
      </c>
      <c r="U19" s="127">
        <v>2507</v>
      </c>
      <c r="V19" s="127">
        <v>52824</v>
      </c>
      <c r="W19" s="127">
        <v>270</v>
      </c>
      <c r="X19" s="127">
        <v>37682</v>
      </c>
      <c r="Y19" s="127">
        <v>16360</v>
      </c>
    </row>
    <row r="20" spans="2:25" ht="20.45" customHeight="1" x14ac:dyDescent="0.25">
      <c r="B20" s="38" t="s">
        <v>249</v>
      </c>
      <c r="C20" s="127">
        <v>-53056</v>
      </c>
      <c r="D20" s="127">
        <v>-41135</v>
      </c>
      <c r="E20" s="333"/>
      <c r="F20" s="127">
        <v>-204826</v>
      </c>
      <c r="G20" s="127">
        <v>-49455</v>
      </c>
      <c r="H20" s="127">
        <v>-48924</v>
      </c>
      <c r="I20" s="127">
        <v>-41135</v>
      </c>
      <c r="J20" s="127">
        <v>-196910</v>
      </c>
      <c r="K20" s="127">
        <v>-49323</v>
      </c>
      <c r="L20" s="127">
        <v>-48675</v>
      </c>
      <c r="M20" s="127">
        <v>-43188</v>
      </c>
      <c r="N20" s="127">
        <v>-116921</v>
      </c>
      <c r="O20" s="127">
        <v>-37052</v>
      </c>
      <c r="P20" s="127">
        <v>-23144</v>
      </c>
      <c r="Q20" s="127">
        <v>-24426</v>
      </c>
      <c r="R20" s="127">
        <v>-123981</v>
      </c>
      <c r="S20" s="127">
        <v>-27669</v>
      </c>
      <c r="T20" s="127">
        <v>-33465</v>
      </c>
      <c r="U20" s="127">
        <v>-15838</v>
      </c>
      <c r="V20" s="127">
        <v>-96464</v>
      </c>
      <c r="W20" s="127">
        <v>-22474</v>
      </c>
      <c r="X20" s="127">
        <v>-7018</v>
      </c>
      <c r="Y20" s="127">
        <v>-8794</v>
      </c>
    </row>
    <row r="21" spans="2:25" ht="20.45" customHeight="1" x14ac:dyDescent="0.25">
      <c r="B21" s="38" t="s">
        <v>250</v>
      </c>
      <c r="C21" s="127">
        <v>603</v>
      </c>
      <c r="D21" s="127">
        <v>1178</v>
      </c>
      <c r="E21" s="333"/>
      <c r="F21" s="127">
        <v>5080</v>
      </c>
      <c r="G21" s="127">
        <v>943</v>
      </c>
      <c r="H21" s="127">
        <v>1278</v>
      </c>
      <c r="I21" s="127">
        <v>1178</v>
      </c>
      <c r="J21" s="127">
        <v>4486</v>
      </c>
      <c r="K21" s="127">
        <v>1348</v>
      </c>
      <c r="L21" s="127">
        <v>483</v>
      </c>
      <c r="M21" s="127">
        <v>1029</v>
      </c>
      <c r="N21" s="127">
        <v>4729</v>
      </c>
      <c r="O21" s="127">
        <v>1612</v>
      </c>
      <c r="P21" s="127">
        <v>980</v>
      </c>
      <c r="Q21" s="127">
        <v>469</v>
      </c>
      <c r="R21" s="127"/>
      <c r="S21" s="127" t="s">
        <v>66</v>
      </c>
      <c r="T21" s="127" t="s">
        <v>66</v>
      </c>
      <c r="U21" s="127" t="s">
        <v>66</v>
      </c>
      <c r="V21" s="127"/>
      <c r="W21" s="127" t="s">
        <v>66</v>
      </c>
      <c r="X21" s="127" t="s">
        <v>66</v>
      </c>
      <c r="Y21" s="127" t="s">
        <v>66</v>
      </c>
    </row>
    <row r="22" spans="2:25" ht="20.45" customHeight="1" x14ac:dyDescent="0.25">
      <c r="B22" s="38" t="s">
        <v>251</v>
      </c>
      <c r="C22" s="127" t="s">
        <v>66</v>
      </c>
      <c r="D22" s="127" t="s">
        <v>66</v>
      </c>
      <c r="E22" s="333"/>
      <c r="F22" s="127" t="s">
        <v>66</v>
      </c>
      <c r="G22" s="127">
        <v>0</v>
      </c>
      <c r="H22" s="127" t="s">
        <v>66</v>
      </c>
      <c r="I22" s="127" t="s">
        <v>66</v>
      </c>
      <c r="J22" s="127" t="s">
        <v>66</v>
      </c>
      <c r="K22" s="127"/>
      <c r="L22" s="127" t="s">
        <v>66</v>
      </c>
      <c r="M22" s="127" t="s">
        <v>66</v>
      </c>
      <c r="N22" s="127"/>
      <c r="O22" s="127" t="s">
        <v>66</v>
      </c>
      <c r="P22" s="127" t="s">
        <v>66</v>
      </c>
      <c r="Q22" s="127" t="s">
        <v>66</v>
      </c>
      <c r="R22" s="127">
        <v>1752</v>
      </c>
      <c r="S22" s="127">
        <v>1752</v>
      </c>
      <c r="T22" s="127" t="s">
        <v>66</v>
      </c>
      <c r="U22" s="127" t="s">
        <v>66</v>
      </c>
      <c r="V22" s="127">
        <v>30300</v>
      </c>
      <c r="W22" s="127">
        <v>16751</v>
      </c>
      <c r="X22" s="127" t="s">
        <v>66</v>
      </c>
      <c r="Y22" s="127" t="s">
        <v>66</v>
      </c>
    </row>
    <row r="23" spans="2:25" ht="20.45" customHeight="1" x14ac:dyDescent="0.25">
      <c r="B23" s="38" t="s">
        <v>252</v>
      </c>
      <c r="C23" s="127">
        <v>6194</v>
      </c>
      <c r="D23" s="127" t="s">
        <v>66</v>
      </c>
      <c r="E23" s="333"/>
      <c r="F23" s="127">
        <v>391646</v>
      </c>
      <c r="G23" s="127">
        <v>5337</v>
      </c>
      <c r="H23" s="127">
        <v>406414</v>
      </c>
      <c r="I23" s="127" t="s">
        <v>66</v>
      </c>
      <c r="J23" s="127" t="s">
        <v>66</v>
      </c>
      <c r="K23" s="127" t="s">
        <v>66</v>
      </c>
      <c r="L23" s="127" t="s">
        <v>66</v>
      </c>
      <c r="M23" s="127">
        <v>25548</v>
      </c>
      <c r="N23" s="127"/>
      <c r="O23" s="127" t="s">
        <v>66</v>
      </c>
      <c r="P23" s="127" t="s">
        <v>66</v>
      </c>
      <c r="Q23" s="127">
        <v>-375</v>
      </c>
      <c r="R23" s="127">
        <v>19837</v>
      </c>
      <c r="S23" s="127">
        <v>427</v>
      </c>
      <c r="T23" s="127">
        <v>24911</v>
      </c>
      <c r="U23" s="127" t="s">
        <v>66</v>
      </c>
      <c r="V23" s="127">
        <v>41694</v>
      </c>
      <c r="W23" s="127">
        <v>7196</v>
      </c>
      <c r="X23" s="127">
        <v>12243</v>
      </c>
      <c r="Y23" s="127">
        <v>14849</v>
      </c>
    </row>
    <row r="24" spans="2:25" ht="20.45" customHeight="1" x14ac:dyDescent="0.25">
      <c r="B24" s="38" t="s">
        <v>253</v>
      </c>
      <c r="C24" s="127">
        <v>1062</v>
      </c>
      <c r="D24" s="127" t="s">
        <v>66</v>
      </c>
      <c r="E24" s="333"/>
      <c r="F24" s="127">
        <v>59001</v>
      </c>
      <c r="G24" s="127">
        <v>797</v>
      </c>
      <c r="H24" s="127">
        <v>50191</v>
      </c>
      <c r="I24" s="127"/>
      <c r="J24" s="127" t="s">
        <v>66</v>
      </c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</row>
    <row r="25" spans="2:25" ht="20.45" customHeight="1" x14ac:dyDescent="0.25">
      <c r="B25" s="24" t="s">
        <v>254</v>
      </c>
      <c r="C25" s="128">
        <v>23127</v>
      </c>
      <c r="D25" s="128">
        <v>17372</v>
      </c>
      <c r="E25" s="333"/>
      <c r="F25" s="128">
        <v>125710</v>
      </c>
      <c r="G25" s="128">
        <v>43699</v>
      </c>
      <c r="H25" s="128">
        <v>32385</v>
      </c>
      <c r="I25" s="128">
        <v>17372</v>
      </c>
      <c r="J25" s="128">
        <v>122682</v>
      </c>
      <c r="K25" s="128">
        <v>38599</v>
      </c>
      <c r="L25" s="128">
        <v>29660</v>
      </c>
      <c r="M25" s="128">
        <v>22748</v>
      </c>
      <c r="N25" s="128">
        <v>75400</v>
      </c>
      <c r="O25" s="128">
        <v>18143</v>
      </c>
      <c r="P25" s="128">
        <v>16629</v>
      </c>
      <c r="Q25" s="128">
        <v>13560</v>
      </c>
      <c r="R25" s="128">
        <v>82911</v>
      </c>
      <c r="S25" s="128">
        <v>12443</v>
      </c>
      <c r="T25" s="128">
        <v>25561</v>
      </c>
      <c r="U25" s="128">
        <v>14656</v>
      </c>
      <c r="V25" s="128">
        <v>95905</v>
      </c>
      <c r="W25" s="128">
        <v>21286</v>
      </c>
      <c r="X25" s="128">
        <v>15152</v>
      </c>
      <c r="Y25" s="128">
        <v>20549</v>
      </c>
    </row>
    <row r="26" spans="2:25" ht="20.45" customHeight="1" x14ac:dyDescent="0.25">
      <c r="B26" s="38"/>
      <c r="C26" s="129">
        <v>193537</v>
      </c>
      <c r="D26" s="129">
        <v>218245</v>
      </c>
      <c r="E26" s="333"/>
      <c r="F26" s="129">
        <v>1429996</v>
      </c>
      <c r="G26" s="129">
        <v>262565</v>
      </c>
      <c r="H26" s="129">
        <v>725474</v>
      </c>
      <c r="I26" s="129">
        <f>SUM(I12:I25)</f>
        <v>218245</v>
      </c>
      <c r="J26" s="129">
        <v>1272079</v>
      </c>
      <c r="K26" s="129">
        <v>345678</v>
      </c>
      <c r="L26" s="129">
        <v>512131</v>
      </c>
      <c r="M26" s="129">
        <v>329784</v>
      </c>
      <c r="N26" s="129">
        <v>1499794</v>
      </c>
      <c r="O26" s="129">
        <v>411748</v>
      </c>
      <c r="P26" s="129">
        <v>362931</v>
      </c>
      <c r="Q26" s="129">
        <v>1109025</v>
      </c>
      <c r="R26" s="129">
        <v>843306</v>
      </c>
      <c r="S26" s="129">
        <v>278827</v>
      </c>
      <c r="T26" s="129">
        <v>1288425</v>
      </c>
      <c r="U26" s="129">
        <v>154415</v>
      </c>
      <c r="V26" s="129">
        <v>2445405</v>
      </c>
      <c r="W26" s="129">
        <v>165368</v>
      </c>
      <c r="X26" s="129">
        <v>670078</v>
      </c>
      <c r="Y26" s="129">
        <v>1482735</v>
      </c>
    </row>
    <row r="27" spans="2:25" ht="20.45" customHeight="1" x14ac:dyDescent="0.25">
      <c r="B27" s="39" t="s">
        <v>255</v>
      </c>
      <c r="C27" s="127"/>
      <c r="D27" s="127"/>
      <c r="E27" s="333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</row>
    <row r="28" spans="2:25" ht="20.45" customHeight="1" x14ac:dyDescent="0.25">
      <c r="B28" s="38" t="s">
        <v>530</v>
      </c>
      <c r="C28" s="127">
        <v>-260107</v>
      </c>
      <c r="D28" s="127">
        <v>-218669</v>
      </c>
      <c r="E28" s="333"/>
      <c r="F28" s="127">
        <v>-989664</v>
      </c>
      <c r="G28" s="127">
        <v>-237288</v>
      </c>
      <c r="H28" s="127">
        <v>-240729</v>
      </c>
      <c r="I28" s="127">
        <v>-218669</v>
      </c>
      <c r="J28" s="127">
        <v>-1012883</v>
      </c>
      <c r="K28" s="127">
        <v>-279597</v>
      </c>
      <c r="L28" s="127">
        <v>-233372</v>
      </c>
      <c r="M28" s="127">
        <v>-242347</v>
      </c>
      <c r="N28" s="127">
        <v>-928179</v>
      </c>
      <c r="O28" s="127">
        <v>-233923</v>
      </c>
      <c r="P28" s="127">
        <v>-235945</v>
      </c>
      <c r="Q28" s="127">
        <v>-223723</v>
      </c>
      <c r="R28" s="127">
        <v>-1146682</v>
      </c>
      <c r="S28" s="127">
        <v>-294081</v>
      </c>
      <c r="T28" s="127">
        <v>-263305</v>
      </c>
      <c r="U28" s="127">
        <v>-326027</v>
      </c>
      <c r="V28" s="127">
        <v>-1177769</v>
      </c>
      <c r="W28" s="127">
        <v>-312605</v>
      </c>
      <c r="X28" s="127">
        <v>-271806</v>
      </c>
      <c r="Y28" s="127">
        <v>-311300</v>
      </c>
    </row>
    <row r="29" spans="2:25" ht="20.45" customHeight="1" x14ac:dyDescent="0.25">
      <c r="B29" s="38" t="s">
        <v>256</v>
      </c>
      <c r="C29" s="127">
        <v>-5553</v>
      </c>
      <c r="D29" s="127">
        <v>-3789</v>
      </c>
      <c r="E29" s="333"/>
      <c r="F29" s="127">
        <v>-18752</v>
      </c>
      <c r="G29" s="127">
        <v>-4508</v>
      </c>
      <c r="H29" s="127">
        <v>-4603</v>
      </c>
      <c r="I29" s="127">
        <v>-3789</v>
      </c>
      <c r="J29" s="127">
        <v>-13908</v>
      </c>
      <c r="K29" s="127">
        <v>-3457</v>
      </c>
      <c r="L29" s="127">
        <v>-2656</v>
      </c>
      <c r="M29" s="127">
        <v>-3542</v>
      </c>
      <c r="N29" s="127">
        <v>-7422</v>
      </c>
      <c r="O29" s="127">
        <v>-2088</v>
      </c>
      <c r="P29" s="127">
        <v>-1610</v>
      </c>
      <c r="Q29" s="127">
        <v>-1600</v>
      </c>
      <c r="R29" s="127">
        <v>-20456</v>
      </c>
      <c r="S29" s="127">
        <v>-6264</v>
      </c>
      <c r="T29" s="127">
        <v>-8469</v>
      </c>
      <c r="U29" s="127">
        <v>-4137</v>
      </c>
      <c r="V29" s="127">
        <v>-15107</v>
      </c>
      <c r="W29" s="127">
        <v>-3809</v>
      </c>
      <c r="X29" s="127">
        <v>-3556</v>
      </c>
      <c r="Y29" s="127">
        <v>-3545</v>
      </c>
    </row>
    <row r="30" spans="2:25" ht="20.45" customHeight="1" x14ac:dyDescent="0.25">
      <c r="B30" s="38" t="s">
        <v>244</v>
      </c>
      <c r="C30" s="127" t="s">
        <v>66</v>
      </c>
      <c r="D30" s="127">
        <v>-59034</v>
      </c>
      <c r="E30" s="333"/>
      <c r="F30" s="127">
        <v>-463887</v>
      </c>
      <c r="G30" s="127" t="s">
        <v>66</v>
      </c>
      <c r="H30" s="127">
        <v>-214451</v>
      </c>
      <c r="I30" s="127">
        <v>-59034</v>
      </c>
      <c r="J30" s="127" t="s">
        <v>66</v>
      </c>
      <c r="K30" s="127">
        <v>-142451</v>
      </c>
      <c r="L30" s="127" t="s">
        <v>66</v>
      </c>
      <c r="M30" s="127" t="s">
        <v>66</v>
      </c>
      <c r="N30" s="127"/>
      <c r="O30" s="127">
        <v>-168600</v>
      </c>
      <c r="P30" s="127">
        <v>-500200</v>
      </c>
      <c r="Q30" s="127" t="s">
        <v>66</v>
      </c>
      <c r="R30" s="127">
        <v>-353321</v>
      </c>
      <c r="S30" s="127">
        <v>-504600</v>
      </c>
      <c r="T30" s="127" t="s">
        <v>66</v>
      </c>
      <c r="U30" s="127">
        <v>-751781</v>
      </c>
      <c r="V30" s="127">
        <v>-1742494</v>
      </c>
      <c r="W30" s="127">
        <v>-247294</v>
      </c>
      <c r="X30" s="127">
        <v>-405828</v>
      </c>
      <c r="Y30" s="127">
        <v>-1756536</v>
      </c>
    </row>
    <row r="31" spans="2:25" ht="20.45" customHeight="1" x14ac:dyDescent="0.25">
      <c r="B31" s="38" t="s">
        <v>257</v>
      </c>
      <c r="C31" s="127">
        <v>0</v>
      </c>
      <c r="D31" s="127">
        <v>0</v>
      </c>
      <c r="E31" s="333"/>
      <c r="F31" s="127" t="s">
        <v>66</v>
      </c>
      <c r="G31" s="127">
        <v>0</v>
      </c>
      <c r="H31" s="127">
        <v>0</v>
      </c>
      <c r="I31" s="127">
        <v>0</v>
      </c>
      <c r="J31" s="127" t="s">
        <v>66</v>
      </c>
      <c r="K31" s="127"/>
      <c r="L31" s="127" t="s">
        <v>66</v>
      </c>
      <c r="M31" s="127" t="s">
        <v>66</v>
      </c>
      <c r="N31" s="127">
        <v>-46763</v>
      </c>
      <c r="O31" s="127" t="s">
        <v>66</v>
      </c>
      <c r="P31" s="127" t="s">
        <v>66</v>
      </c>
      <c r="Q31" s="127" t="s">
        <v>66</v>
      </c>
      <c r="R31" s="127">
        <v>-491037</v>
      </c>
      <c r="S31" s="127">
        <v>-491036</v>
      </c>
      <c r="T31" s="127" t="s">
        <v>66</v>
      </c>
      <c r="U31" s="127" t="s">
        <v>66</v>
      </c>
      <c r="V31" s="127"/>
      <c r="W31" s="127" t="s">
        <v>66</v>
      </c>
      <c r="X31" s="127" t="s">
        <v>66</v>
      </c>
      <c r="Y31" s="127" t="s">
        <v>66</v>
      </c>
    </row>
    <row r="32" spans="2:25" ht="20.45" customHeight="1" x14ac:dyDescent="0.25">
      <c r="B32" s="180" t="s">
        <v>258</v>
      </c>
      <c r="C32" s="127" t="s">
        <v>66</v>
      </c>
      <c r="D32" s="127">
        <v>-2345</v>
      </c>
      <c r="E32" s="333"/>
      <c r="F32" s="127">
        <v>-37473</v>
      </c>
      <c r="G32" s="127">
        <v>-8958</v>
      </c>
      <c r="H32" s="127">
        <v>-8561</v>
      </c>
      <c r="I32" s="127">
        <v>-2345</v>
      </c>
      <c r="J32" s="127" t="s">
        <v>66</v>
      </c>
      <c r="K32" s="127">
        <v>-2465</v>
      </c>
      <c r="L32" s="127" t="s">
        <v>66</v>
      </c>
      <c r="M32" s="127" t="s">
        <v>66</v>
      </c>
      <c r="N32" s="127"/>
      <c r="O32" s="127">
        <v>-30056</v>
      </c>
      <c r="P32" s="127" t="s">
        <v>66</v>
      </c>
      <c r="Q32" s="127" t="s">
        <v>66</v>
      </c>
      <c r="R32" s="127">
        <v>-26757</v>
      </c>
      <c r="S32" s="127">
        <v>-17752</v>
      </c>
      <c r="T32" s="127" t="s">
        <v>66</v>
      </c>
      <c r="U32" s="127">
        <v>-16963</v>
      </c>
      <c r="V32" s="127">
        <v>-46777</v>
      </c>
      <c r="W32" s="127">
        <v>-5672</v>
      </c>
      <c r="X32" s="127">
        <v>-32457</v>
      </c>
      <c r="Y32" s="127">
        <v>-34009</v>
      </c>
    </row>
    <row r="33" spans="2:25" ht="20.45" customHeight="1" x14ac:dyDescent="0.25">
      <c r="B33" s="38" t="s">
        <v>531</v>
      </c>
      <c r="C33" s="127">
        <v>-125093</v>
      </c>
      <c r="D33" s="127">
        <v>-54925</v>
      </c>
      <c r="E33" s="333"/>
      <c r="F33" s="127">
        <v>-247621</v>
      </c>
      <c r="G33" s="127">
        <v>-40415</v>
      </c>
      <c r="H33" s="127">
        <v>-52877</v>
      </c>
      <c r="I33" s="127">
        <v>-54925</v>
      </c>
      <c r="J33" s="127">
        <v>-148404</v>
      </c>
      <c r="K33" s="127">
        <v>-26817</v>
      </c>
      <c r="L33" s="127">
        <v>-21593</v>
      </c>
      <c r="M33" s="127">
        <v>-71950</v>
      </c>
      <c r="N33" s="127">
        <v>-166910</v>
      </c>
      <c r="O33" s="127" t="s">
        <v>66</v>
      </c>
      <c r="P33" s="127">
        <v>-77589</v>
      </c>
      <c r="Q33" s="127">
        <v>-65249</v>
      </c>
      <c r="R33" s="127">
        <v>-330114</v>
      </c>
      <c r="S33" s="127">
        <v>-78413</v>
      </c>
      <c r="T33" s="127">
        <v>-58405</v>
      </c>
      <c r="U33" s="127">
        <v>-84174</v>
      </c>
      <c r="V33" s="127">
        <v>-186610</v>
      </c>
      <c r="W33" s="127">
        <v>-45642</v>
      </c>
      <c r="X33" s="127">
        <v>32467</v>
      </c>
      <c r="Y33" s="127">
        <v>-68445</v>
      </c>
    </row>
    <row r="34" spans="2:25" ht="20.45" customHeight="1" x14ac:dyDescent="0.25">
      <c r="B34" s="38" t="s">
        <v>259</v>
      </c>
      <c r="C34" s="127">
        <v>0</v>
      </c>
      <c r="D34" s="127">
        <v>0</v>
      </c>
      <c r="E34" s="333"/>
      <c r="F34" s="127" t="s">
        <v>66</v>
      </c>
      <c r="G34" s="127" t="s">
        <v>66</v>
      </c>
      <c r="H34" s="127">
        <v>-2720</v>
      </c>
      <c r="I34" s="127">
        <v>0</v>
      </c>
      <c r="J34" s="127" t="s">
        <v>66</v>
      </c>
      <c r="K34" s="127">
        <v>-10973</v>
      </c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</row>
    <row r="35" spans="2:25" ht="20.45" customHeight="1" x14ac:dyDescent="0.25">
      <c r="B35" s="38" t="s">
        <v>260</v>
      </c>
      <c r="C35" s="334">
        <v>0</v>
      </c>
      <c r="D35" s="334">
        <v>0</v>
      </c>
      <c r="E35" s="333"/>
      <c r="F35" s="334" t="s">
        <v>66</v>
      </c>
      <c r="G35" s="334">
        <v>0</v>
      </c>
      <c r="H35" s="127">
        <v>0</v>
      </c>
      <c r="I35" s="127">
        <v>0</v>
      </c>
      <c r="J35" s="334" t="s">
        <v>66</v>
      </c>
      <c r="K35" s="127"/>
      <c r="L35" s="127" t="s">
        <v>66</v>
      </c>
      <c r="M35" s="127" t="s">
        <v>66</v>
      </c>
      <c r="N35" s="127"/>
      <c r="O35" s="127" t="s">
        <v>66</v>
      </c>
      <c r="P35" s="127" t="s">
        <v>66</v>
      </c>
      <c r="Q35" s="127" t="s">
        <v>66</v>
      </c>
      <c r="R35" s="127"/>
      <c r="S35" s="127" t="s">
        <v>66</v>
      </c>
      <c r="T35" s="127">
        <v>-3161</v>
      </c>
      <c r="U35" s="127">
        <v>-3893</v>
      </c>
      <c r="V35" s="127">
        <v>-9165</v>
      </c>
      <c r="W35" s="127">
        <v>-3970</v>
      </c>
      <c r="X35" s="127">
        <v>-1091</v>
      </c>
      <c r="Y35" s="127">
        <v>-691</v>
      </c>
    </row>
    <row r="36" spans="2:25" ht="20.45" customHeight="1" x14ac:dyDescent="0.25">
      <c r="B36" s="38" t="s">
        <v>261</v>
      </c>
      <c r="C36" s="127" t="s">
        <v>66</v>
      </c>
      <c r="D36" s="127">
        <v>-2444</v>
      </c>
      <c r="E36" s="333"/>
      <c r="F36" s="127">
        <v>-3161</v>
      </c>
      <c r="G36" s="127" t="s">
        <v>66</v>
      </c>
      <c r="H36" s="127">
        <v>-717</v>
      </c>
      <c r="I36" s="127">
        <v>-2444</v>
      </c>
      <c r="J36" s="127">
        <v>-19859</v>
      </c>
      <c r="K36" s="127">
        <v>-2757</v>
      </c>
      <c r="L36" s="127">
        <v>-6177</v>
      </c>
      <c r="M36" s="127">
        <v>-8254</v>
      </c>
      <c r="N36" s="127">
        <v>-39753</v>
      </c>
      <c r="O36" s="127">
        <v>-3574</v>
      </c>
      <c r="P36" s="127">
        <v>-16233</v>
      </c>
      <c r="Q36" s="127">
        <v>-14040</v>
      </c>
      <c r="R36" s="127">
        <v>-69604</v>
      </c>
      <c r="S36" s="127">
        <v>-16124</v>
      </c>
      <c r="T36" s="127">
        <v>-15772</v>
      </c>
      <c r="U36" s="127">
        <v>-18376</v>
      </c>
      <c r="V36" s="127">
        <v>-52708</v>
      </c>
      <c r="W36" s="127">
        <v>-12228</v>
      </c>
      <c r="X36" s="127">
        <v>-4416</v>
      </c>
      <c r="Y36" s="127">
        <v>-17333</v>
      </c>
    </row>
    <row r="37" spans="2:25" ht="20.45" customHeight="1" x14ac:dyDescent="0.25">
      <c r="B37" s="38" t="s">
        <v>262</v>
      </c>
      <c r="C37" s="127">
        <v>0</v>
      </c>
      <c r="D37" s="127">
        <v>0</v>
      </c>
      <c r="E37" s="333"/>
      <c r="F37" s="127" t="s">
        <v>66</v>
      </c>
      <c r="G37" s="127">
        <v>0</v>
      </c>
      <c r="H37" s="127" t="s">
        <v>66</v>
      </c>
      <c r="I37" s="127" t="s">
        <v>66</v>
      </c>
      <c r="J37" s="127">
        <v>-177326</v>
      </c>
      <c r="K37" s="127">
        <v>0</v>
      </c>
      <c r="L37" s="127">
        <v>-150010</v>
      </c>
      <c r="M37" s="127">
        <v>-12725</v>
      </c>
      <c r="N37" s="127">
        <v>-437887</v>
      </c>
      <c r="O37" s="127" t="s">
        <v>66</v>
      </c>
      <c r="P37" s="127" t="s">
        <v>66</v>
      </c>
      <c r="Q37" s="127">
        <v>-456647</v>
      </c>
      <c r="R37" s="127">
        <v>-537976</v>
      </c>
      <c r="S37" s="127" t="s">
        <v>66</v>
      </c>
      <c r="T37" s="127">
        <v>-425417</v>
      </c>
      <c r="U37" s="127">
        <v>-187348</v>
      </c>
      <c r="V37" s="127"/>
      <c r="W37" s="127" t="s">
        <v>66</v>
      </c>
      <c r="X37" s="127" t="s">
        <v>66</v>
      </c>
      <c r="Y37" s="127" t="s">
        <v>66</v>
      </c>
    </row>
    <row r="38" spans="2:25" ht="21.75" customHeight="1" x14ac:dyDescent="0.25">
      <c r="B38" s="38" t="s">
        <v>507</v>
      </c>
      <c r="C38" s="127">
        <v>-12524</v>
      </c>
      <c r="D38" s="127">
        <v>-14919</v>
      </c>
      <c r="E38" s="333"/>
      <c r="F38" s="127" t="s">
        <v>66</v>
      </c>
      <c r="G38" s="127" t="s">
        <v>66</v>
      </c>
      <c r="H38" s="127" t="s">
        <v>66</v>
      </c>
      <c r="I38" s="127">
        <v>-14919</v>
      </c>
      <c r="J38" s="127">
        <v>-41096</v>
      </c>
      <c r="K38" s="127">
        <v>-26374</v>
      </c>
      <c r="L38" s="127">
        <v>-16779</v>
      </c>
      <c r="M38" s="127" t="s">
        <v>66</v>
      </c>
      <c r="N38" s="127">
        <v>-1293826</v>
      </c>
      <c r="O38" s="127">
        <v>-48819</v>
      </c>
      <c r="P38" s="127">
        <v>-356213</v>
      </c>
      <c r="Q38" s="127" t="s">
        <v>66</v>
      </c>
      <c r="R38" s="127"/>
      <c r="S38" s="127" t="s">
        <v>66</v>
      </c>
      <c r="T38" s="127" t="s">
        <v>66</v>
      </c>
      <c r="U38" s="127">
        <v>-6784</v>
      </c>
      <c r="V38" s="127"/>
      <c r="W38" s="127" t="s">
        <v>66</v>
      </c>
      <c r="X38" s="127" t="s">
        <v>66</v>
      </c>
      <c r="Y38" s="127" t="s">
        <v>66</v>
      </c>
    </row>
    <row r="39" spans="2:25" ht="21.75" customHeight="1" x14ac:dyDescent="0.25">
      <c r="B39" s="38" t="s">
        <v>263</v>
      </c>
      <c r="C39" s="127">
        <v>-5974</v>
      </c>
      <c r="D39" s="127">
        <v>-8881</v>
      </c>
      <c r="E39" s="333"/>
      <c r="F39" s="127">
        <v>-26981</v>
      </c>
      <c r="G39" s="127">
        <v>-6085</v>
      </c>
      <c r="H39" s="127">
        <v>-6102</v>
      </c>
      <c r="I39" s="127">
        <v>-8881</v>
      </c>
      <c r="J39" s="127">
        <v>-35370</v>
      </c>
      <c r="K39" s="127">
        <v>-8944</v>
      </c>
      <c r="L39" s="127">
        <v>-8945</v>
      </c>
      <c r="M39" s="127">
        <v>-8503</v>
      </c>
      <c r="N39" s="127">
        <v>-26835</v>
      </c>
      <c r="O39" s="127">
        <v>-6336</v>
      </c>
      <c r="P39" s="127">
        <v>-6188</v>
      </c>
      <c r="Q39" s="127">
        <v>-6285</v>
      </c>
      <c r="R39" s="127">
        <v>-24974</v>
      </c>
      <c r="S39" s="127">
        <v>-6101</v>
      </c>
      <c r="T39" s="127">
        <v>-6147</v>
      </c>
      <c r="U39" s="127">
        <v>-6332</v>
      </c>
      <c r="V39" s="127">
        <v>-26995</v>
      </c>
      <c r="W39" s="127">
        <v>-6664</v>
      </c>
      <c r="X39" s="127">
        <v>-6738</v>
      </c>
      <c r="Y39" s="127">
        <v>-6999</v>
      </c>
    </row>
    <row r="40" spans="2:25" x14ac:dyDescent="0.25">
      <c r="B40" s="38" t="s">
        <v>264</v>
      </c>
      <c r="C40" s="127">
        <v>-9223</v>
      </c>
      <c r="D40" s="127">
        <v>-7250</v>
      </c>
      <c r="E40" s="333"/>
      <c r="F40" s="127">
        <v>-29650</v>
      </c>
      <c r="G40" s="127">
        <v>-7547</v>
      </c>
      <c r="H40" s="127">
        <v>-6888</v>
      </c>
      <c r="I40" s="127">
        <v>-7250</v>
      </c>
      <c r="J40" s="127">
        <v>-37700</v>
      </c>
      <c r="K40" s="127">
        <v>-9307</v>
      </c>
      <c r="L40" s="127">
        <v>-9892</v>
      </c>
      <c r="M40" s="127">
        <v>-10259</v>
      </c>
      <c r="N40" s="127">
        <v>-38068</v>
      </c>
      <c r="O40" s="127">
        <v>-10980</v>
      </c>
      <c r="P40" s="127">
        <v>-9409</v>
      </c>
      <c r="Q40" s="127">
        <v>-7313</v>
      </c>
      <c r="R40" s="127">
        <v>-12942</v>
      </c>
      <c r="S40" s="127">
        <v>-5651</v>
      </c>
      <c r="T40" s="127" t="s">
        <v>66</v>
      </c>
      <c r="U40" s="127" t="s">
        <v>66</v>
      </c>
      <c r="V40" s="127"/>
      <c r="W40" s="127" t="s">
        <v>66</v>
      </c>
      <c r="X40" s="127" t="s">
        <v>66</v>
      </c>
      <c r="Y40" s="127" t="s">
        <v>66</v>
      </c>
    </row>
    <row r="41" spans="2:25" x14ac:dyDescent="0.25">
      <c r="B41" s="38" t="s">
        <v>265</v>
      </c>
      <c r="C41" s="127">
        <v>0</v>
      </c>
      <c r="D41" s="127">
        <v>0</v>
      </c>
      <c r="E41" s="333"/>
      <c r="F41" s="127">
        <v>-37971</v>
      </c>
      <c r="G41" s="127">
        <v>0</v>
      </c>
      <c r="H41" s="127">
        <v>-37970</v>
      </c>
      <c r="I41" s="127"/>
      <c r="J41" s="127" t="s">
        <v>66</v>
      </c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2:25" x14ac:dyDescent="0.25">
      <c r="B42" s="38" t="s">
        <v>266</v>
      </c>
      <c r="C42" s="127">
        <v>-24694</v>
      </c>
      <c r="D42" s="127">
        <v>-26975</v>
      </c>
      <c r="E42" s="333"/>
      <c r="F42" s="127">
        <v>-95628</v>
      </c>
      <c r="G42" s="127">
        <v>-19309</v>
      </c>
      <c r="H42" s="127">
        <v>-31737</v>
      </c>
      <c r="I42" s="127">
        <v>-26975</v>
      </c>
      <c r="J42" s="127">
        <v>-164499</v>
      </c>
      <c r="K42" s="127">
        <v>-47388</v>
      </c>
      <c r="L42" s="127">
        <v>-22897</v>
      </c>
      <c r="M42" s="127">
        <v>-78118</v>
      </c>
      <c r="N42" s="127">
        <v>-80772</v>
      </c>
      <c r="O42" s="127">
        <v>-16833</v>
      </c>
      <c r="P42" s="127">
        <v>-30493</v>
      </c>
      <c r="Q42" s="127">
        <v>-20005</v>
      </c>
      <c r="R42" s="127">
        <v>-82436</v>
      </c>
      <c r="S42" s="127">
        <v>-14295</v>
      </c>
      <c r="T42" s="127">
        <v>-29221</v>
      </c>
      <c r="U42" s="127">
        <v>-13820</v>
      </c>
      <c r="V42" s="127">
        <v>-93239</v>
      </c>
      <c r="W42" s="127">
        <v>-24103</v>
      </c>
      <c r="X42" s="127">
        <v>-11970</v>
      </c>
      <c r="Y42" s="127">
        <v>-10623</v>
      </c>
    </row>
    <row r="43" spans="2:25" x14ac:dyDescent="0.25">
      <c r="B43" s="125"/>
      <c r="C43" s="130">
        <v>-443168</v>
      </c>
      <c r="D43" s="130">
        <v>-399231</v>
      </c>
      <c r="E43" s="333"/>
      <c r="F43" s="130">
        <v>-1950788</v>
      </c>
      <c r="G43" s="130">
        <v>-324110</v>
      </c>
      <c r="H43" s="130">
        <v>-607355</v>
      </c>
      <c r="I43" s="130">
        <f>SUM(I28:I42)</f>
        <v>-399231</v>
      </c>
      <c r="J43" s="130">
        <v>-1651045</v>
      </c>
      <c r="K43" s="130">
        <v>-560530</v>
      </c>
      <c r="L43" s="130">
        <v>-472321</v>
      </c>
      <c r="M43" s="130">
        <v>-435698</v>
      </c>
      <c r="N43" s="130">
        <v>-3066415</v>
      </c>
      <c r="O43" s="130">
        <v>-521209</v>
      </c>
      <c r="P43" s="130">
        <v>-1233880</v>
      </c>
      <c r="Q43" s="130">
        <v>-794862</v>
      </c>
      <c r="R43" s="130">
        <v>-3096299</v>
      </c>
      <c r="S43" s="130">
        <v>-1434317</v>
      </c>
      <c r="T43" s="130">
        <v>-809897</v>
      </c>
      <c r="U43" s="130">
        <v>-1419635</v>
      </c>
      <c r="V43" s="130">
        <v>-3350864</v>
      </c>
      <c r="W43" s="130">
        <v>-661987</v>
      </c>
      <c r="X43" s="130">
        <v>-705395</v>
      </c>
      <c r="Y43" s="130">
        <v>-2209481</v>
      </c>
    </row>
    <row r="44" spans="2:25" ht="19.5" thickBot="1" x14ac:dyDescent="0.3">
      <c r="B44" s="39" t="s">
        <v>267</v>
      </c>
      <c r="C44" s="131">
        <v>-249631</v>
      </c>
      <c r="D44" s="131">
        <v>-180986</v>
      </c>
      <c r="E44" s="333"/>
      <c r="F44" s="131">
        <v>-520792</v>
      </c>
      <c r="G44" s="131">
        <v>-61545</v>
      </c>
      <c r="H44" s="131">
        <v>118119</v>
      </c>
      <c r="I44" s="131">
        <f>I43+I26</f>
        <v>-180986</v>
      </c>
      <c r="J44" s="131">
        <v>-378966</v>
      </c>
      <c r="K44" s="131">
        <v>-214852</v>
      </c>
      <c r="L44" s="131">
        <v>39810</v>
      </c>
      <c r="M44" s="131">
        <v>-105914</v>
      </c>
      <c r="N44" s="131">
        <v>-1566621</v>
      </c>
      <c r="O44" s="131">
        <v>-109461</v>
      </c>
      <c r="P44" s="131">
        <v>-870949</v>
      </c>
      <c r="Q44" s="131">
        <v>314163</v>
      </c>
      <c r="R44" s="131">
        <v>-2252993</v>
      </c>
      <c r="S44" s="131">
        <v>-1155490</v>
      </c>
      <c r="T44" s="131">
        <v>478528</v>
      </c>
      <c r="U44" s="131">
        <v>-1265220</v>
      </c>
      <c r="V44" s="131">
        <v>-905459</v>
      </c>
      <c r="W44" s="131">
        <v>-496619</v>
      </c>
      <c r="X44" s="131">
        <v>-35317</v>
      </c>
      <c r="Y44" s="131">
        <v>-726746</v>
      </c>
    </row>
    <row r="45" spans="2:25" ht="19.5" thickTop="1" x14ac:dyDescent="0.25"/>
  </sheetData>
  <mergeCells count="4">
    <mergeCell ref="B9:B10"/>
    <mergeCell ref="F9:Y9"/>
    <mergeCell ref="D9:D10"/>
    <mergeCell ref="C9:C10"/>
  </mergeCells>
  <conditionalFormatting sqref="B11:B31 B33:B44">
    <cfRule type="expression" dxfId="34" priority="26">
      <formula>MOD(ROW(),2)=0</formula>
    </cfRule>
  </conditionalFormatting>
  <conditionalFormatting sqref="C11:D44 S20:Y44 Q28:Q42 B32 R36:R42">
    <cfRule type="expression" dxfId="33" priority="14">
      <formula>MOD(ROW(),2)=0</formula>
    </cfRule>
  </conditionalFormatting>
  <conditionalFormatting sqref="E9:E44">
    <cfRule type="cellIs" dxfId="32" priority="19" operator="notEqual">
      <formula>0</formula>
    </cfRule>
  </conditionalFormatting>
  <conditionalFormatting sqref="F11:K44">
    <cfRule type="expression" dxfId="31" priority="1">
      <formula>MOD(ROW(),2)=0</formula>
    </cfRule>
  </conditionalFormatting>
  <conditionalFormatting sqref="I1:I8">
    <cfRule type="cellIs" dxfId="30" priority="20" operator="notEqual">
      <formula>0</formula>
    </cfRule>
  </conditionalFormatting>
  <conditionalFormatting sqref="L14:N19 Q14:Y19">
    <cfRule type="expression" dxfId="29" priority="18">
      <formula>MOD(ROW(),2)=0</formula>
    </cfRule>
  </conditionalFormatting>
  <conditionalFormatting sqref="L11:Y13 O14:Q14 O15:P15 O16:Q16 O17:P18 O19:Q19 L20:R27 L28:P29 R28:R29 L30:R30 L31:P31 R31 L32:R32 L33:P34 R33:R34 L35:R35 L36:P39 P40:P43 L40:O44 Q43:R43 P44:R44">
    <cfRule type="expression" dxfId="28" priority="25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4:W93"/>
  <sheetViews>
    <sheetView showGridLines="0" showRowColHeaders="0" zoomScale="80" zoomScaleNormal="80" workbookViewId="0">
      <selection activeCell="E42" sqref="E42"/>
    </sheetView>
  </sheetViews>
  <sheetFormatPr defaultColWidth="8.7109375" defaultRowHeight="15" x14ac:dyDescent="0.25"/>
  <cols>
    <col min="1" max="1" width="9.85546875" customWidth="1"/>
    <col min="2" max="2" width="38.5703125" customWidth="1"/>
    <col min="3" max="9" width="13.5703125" customWidth="1"/>
    <col min="10" max="11" width="12.85546875" bestFit="1" customWidth="1"/>
    <col min="12" max="29" width="13.5703125" customWidth="1"/>
  </cols>
  <sheetData>
    <row r="4" spans="2:9" x14ac:dyDescent="0.25">
      <c r="B4" s="413"/>
      <c r="C4" s="413"/>
      <c r="D4" s="413"/>
      <c r="E4" s="413"/>
      <c r="F4" s="413"/>
      <c r="G4" s="413"/>
      <c r="H4" s="413"/>
      <c r="I4" s="413"/>
    </row>
    <row r="5" spans="2:9" x14ac:dyDescent="0.25">
      <c r="B5" s="413"/>
      <c r="C5" s="413"/>
      <c r="D5" s="413"/>
      <c r="E5" s="413"/>
      <c r="F5" s="413"/>
      <c r="G5" s="413"/>
      <c r="H5" s="413"/>
      <c r="I5" s="413"/>
    </row>
    <row r="6" spans="2:9" x14ac:dyDescent="0.25">
      <c r="B6" s="413"/>
      <c r="C6" s="413"/>
      <c r="D6" s="413"/>
      <c r="E6" s="413"/>
      <c r="F6" s="413"/>
      <c r="G6" s="413"/>
      <c r="H6" s="413"/>
      <c r="I6" s="413"/>
    </row>
    <row r="7" spans="2:9" ht="18.75" x14ac:dyDescent="0.25">
      <c r="B7" s="90"/>
      <c r="C7" s="90"/>
      <c r="D7" s="90"/>
      <c r="E7" s="90"/>
      <c r="F7" s="90"/>
      <c r="G7" s="90"/>
      <c r="H7" s="90"/>
      <c r="I7" s="90"/>
    </row>
    <row r="8" spans="2:9" ht="18.75" x14ac:dyDescent="0.25">
      <c r="B8" s="90"/>
      <c r="C8" s="90"/>
      <c r="D8" s="90"/>
      <c r="E8" s="90"/>
      <c r="F8" s="90"/>
      <c r="G8" s="90"/>
      <c r="H8" s="90"/>
      <c r="I8" s="90"/>
    </row>
    <row r="9" spans="2:9" ht="18.75" x14ac:dyDescent="0.25">
      <c r="B9" s="90"/>
      <c r="C9" s="90"/>
      <c r="D9" s="90"/>
      <c r="E9" s="90"/>
      <c r="F9" s="90"/>
      <c r="G9" s="90"/>
      <c r="H9" s="90"/>
      <c r="I9" s="90"/>
    </row>
    <row r="10" spans="2:9" x14ac:dyDescent="0.25">
      <c r="B10" s="190" t="s">
        <v>143</v>
      </c>
    </row>
    <row r="11" spans="2:9" ht="30" x14ac:dyDescent="0.25">
      <c r="B11" s="191" t="s">
        <v>268</v>
      </c>
      <c r="C11" s="192">
        <v>2025</v>
      </c>
      <c r="D11" s="192">
        <v>2026</v>
      </c>
      <c r="E11" s="192">
        <v>2027</v>
      </c>
      <c r="F11" s="192">
        <v>2028</v>
      </c>
      <c r="G11" s="192">
        <v>2029</v>
      </c>
      <c r="H11" s="192" t="s">
        <v>515</v>
      </c>
      <c r="I11" s="192" t="s">
        <v>4</v>
      </c>
    </row>
    <row r="12" spans="2:9" x14ac:dyDescent="0.25">
      <c r="B12" s="193" t="s">
        <v>269</v>
      </c>
      <c r="C12" s="197"/>
      <c r="D12" s="197"/>
      <c r="E12" s="197"/>
      <c r="F12" s="197"/>
      <c r="G12" s="197"/>
      <c r="H12" s="197"/>
      <c r="I12" s="197"/>
    </row>
    <row r="13" spans="2:9" x14ac:dyDescent="0.25">
      <c r="B13" s="194" t="s">
        <v>270</v>
      </c>
      <c r="C13" s="197">
        <v>1234524</v>
      </c>
      <c r="D13" s="197">
        <v>1177525</v>
      </c>
      <c r="E13" s="197">
        <v>141648</v>
      </c>
      <c r="F13" s="197">
        <v>431827</v>
      </c>
      <c r="G13" s="197">
        <v>776362</v>
      </c>
      <c r="H13" s="197">
        <v>4431800</v>
      </c>
      <c r="I13" s="197">
        <v>8193686</v>
      </c>
    </row>
    <row r="14" spans="2:9" x14ac:dyDescent="0.25">
      <c r="B14" s="194" t="s">
        <v>271</v>
      </c>
      <c r="C14" s="195">
        <v>1409392</v>
      </c>
      <c r="D14" s="195">
        <v>1233333</v>
      </c>
      <c r="E14" s="195">
        <v>800000</v>
      </c>
      <c r="F14" s="195">
        <v>300000</v>
      </c>
      <c r="G14" s="195">
        <v>545833</v>
      </c>
      <c r="H14" s="195">
        <v>2952500</v>
      </c>
      <c r="I14" s="195">
        <v>7241058</v>
      </c>
    </row>
    <row r="15" spans="2:9" x14ac:dyDescent="0.25">
      <c r="B15" s="193" t="s">
        <v>272</v>
      </c>
      <c r="C15" s="196">
        <v>2643916</v>
      </c>
      <c r="D15" s="196">
        <v>2410858</v>
      </c>
      <c r="E15" s="196">
        <v>941648</v>
      </c>
      <c r="F15" s="196">
        <v>731827</v>
      </c>
      <c r="G15" s="196">
        <v>1322195</v>
      </c>
      <c r="H15" s="196">
        <v>7384300</v>
      </c>
      <c r="I15" s="196">
        <v>15434744</v>
      </c>
    </row>
    <row r="16" spans="2:9" x14ac:dyDescent="0.25">
      <c r="B16" s="198" t="s">
        <v>273</v>
      </c>
      <c r="C16" s="197">
        <v>-5976</v>
      </c>
      <c r="D16" s="197">
        <v>-5989</v>
      </c>
      <c r="E16" s="197">
        <v>-3339</v>
      </c>
      <c r="F16" s="197">
        <v>-10123</v>
      </c>
      <c r="G16" s="197">
        <v>-13092</v>
      </c>
      <c r="H16" s="197">
        <v>-149155</v>
      </c>
      <c r="I16" s="197">
        <v>-187674</v>
      </c>
    </row>
    <row r="17" spans="2:9" x14ac:dyDescent="0.25">
      <c r="B17" s="198" t="s">
        <v>274</v>
      </c>
      <c r="C17" s="197">
        <v>-2134</v>
      </c>
      <c r="D17" s="197" t="s">
        <v>66</v>
      </c>
      <c r="E17" s="197">
        <v>-2134</v>
      </c>
      <c r="F17" s="197">
        <v>-114</v>
      </c>
      <c r="G17" s="197">
        <v>-114</v>
      </c>
      <c r="H17" s="197" t="s">
        <v>66</v>
      </c>
      <c r="I17" s="197">
        <v>-4496</v>
      </c>
    </row>
    <row r="18" spans="2:9" ht="15.75" thickBot="1" x14ac:dyDescent="0.3">
      <c r="B18" s="309" t="s">
        <v>275</v>
      </c>
      <c r="C18" s="310">
        <v>2635806</v>
      </c>
      <c r="D18" s="310">
        <v>2404869</v>
      </c>
      <c r="E18" s="310">
        <v>936175</v>
      </c>
      <c r="F18" s="310">
        <v>721590</v>
      </c>
      <c r="G18" s="310">
        <v>1308989</v>
      </c>
      <c r="H18" s="310">
        <v>7235145</v>
      </c>
      <c r="I18" s="310">
        <v>15242574</v>
      </c>
    </row>
    <row r="19" spans="2:9" ht="15.75" hidden="1" thickTop="1" x14ac:dyDescent="0.25">
      <c r="B19" s="199"/>
      <c r="C19" s="108" t="e">
        <f>#REF!-#REF!</f>
        <v>#REF!</v>
      </c>
      <c r="D19" s="108" t="e">
        <f>#REF!-#REF!</f>
        <v>#REF!</v>
      </c>
      <c r="E19" s="108" t="e">
        <f>#REF!-#REF!</f>
        <v>#REF!</v>
      </c>
      <c r="F19" s="108" t="e">
        <f>#REF!-#REF!</f>
        <v>#REF!</v>
      </c>
      <c r="G19" s="108" t="e">
        <f>#REF!-#REF!</f>
        <v>#REF!</v>
      </c>
      <c r="H19" s="108" t="e">
        <f>#REF!-#REF!</f>
        <v>#REF!</v>
      </c>
      <c r="I19" s="108" t="e">
        <f>#REF!-#REF!</f>
        <v>#REF!</v>
      </c>
    </row>
    <row r="20" spans="2:9" hidden="1" x14ac:dyDescent="0.25">
      <c r="C20" s="108" t="e">
        <f>#REF!-#REF!</f>
        <v>#REF!</v>
      </c>
      <c r="D20" s="108" t="e">
        <f>#REF!-#REF!</f>
        <v>#REF!</v>
      </c>
      <c r="E20" s="108" t="e">
        <f>#REF!-#REF!</f>
        <v>#REF!</v>
      </c>
      <c r="F20" s="108" t="e">
        <f>#REF!-#REF!</f>
        <v>#REF!</v>
      </c>
      <c r="G20" s="108" t="e">
        <f>#REF!-#REF!</f>
        <v>#REF!</v>
      </c>
      <c r="H20" s="108" t="e">
        <f>#REF!-#REF!</f>
        <v>#REF!</v>
      </c>
      <c r="I20" s="108" t="e">
        <f>#REF!-#REF!</f>
        <v>#REF!</v>
      </c>
    </row>
    <row r="21" spans="2:9" hidden="1" x14ac:dyDescent="0.25">
      <c r="C21" s="108">
        <f t="shared" ref="C21:I21" si="0">SUM(C13:C14)-C15</f>
        <v>0</v>
      </c>
      <c r="D21" s="108">
        <f t="shared" si="0"/>
        <v>0</v>
      </c>
      <c r="E21" s="108">
        <f t="shared" si="0"/>
        <v>0</v>
      </c>
      <c r="F21" s="108">
        <f t="shared" si="0"/>
        <v>0</v>
      </c>
      <c r="G21" s="108">
        <f t="shared" si="0"/>
        <v>0</v>
      </c>
      <c r="H21" s="108">
        <f t="shared" si="0"/>
        <v>0</v>
      </c>
      <c r="I21" s="108">
        <f t="shared" si="0"/>
        <v>0</v>
      </c>
    </row>
    <row r="22" spans="2:9" hidden="1" x14ac:dyDescent="0.25">
      <c r="C22" s="108" t="e">
        <f>SUM(#REF!,C15:C17)-C18</f>
        <v>#REF!</v>
      </c>
      <c r="D22" s="108" t="e">
        <f>SUM(#REF!,D15:D17)-D18</f>
        <v>#REF!</v>
      </c>
      <c r="E22" s="108" t="e">
        <f>SUM(#REF!,E15:E17)-E18</f>
        <v>#REF!</v>
      </c>
      <c r="F22" s="108" t="e">
        <f>SUM(#REF!,F15:F17)-F18</f>
        <v>#REF!</v>
      </c>
      <c r="G22" s="108" t="e">
        <f>SUM(#REF!,G15:G17)-G18</f>
        <v>#REF!</v>
      </c>
      <c r="H22" s="108" t="e">
        <f>SUM(#REF!,H15:H17)-H18</f>
        <v>#REF!</v>
      </c>
      <c r="I22" s="108" t="e">
        <f>SUM(#REF!,I15:I17)-I18</f>
        <v>#REF!</v>
      </c>
    </row>
    <row r="23" spans="2:9" hidden="1" x14ac:dyDescent="0.25">
      <c r="C23" s="108"/>
      <c r="D23" s="108"/>
      <c r="E23" s="108"/>
      <c r="F23" s="108"/>
      <c r="G23" s="108"/>
      <c r="H23" s="108"/>
      <c r="I23" s="108"/>
    </row>
    <row r="24" spans="2:9" hidden="1" x14ac:dyDescent="0.25">
      <c r="D24" s="108"/>
      <c r="E24" s="108"/>
      <c r="F24" s="108"/>
      <c r="G24" s="108"/>
      <c r="H24" s="108"/>
      <c r="I24" s="108"/>
    </row>
    <row r="25" spans="2:9" ht="15.75" thickTop="1" x14ac:dyDescent="0.25">
      <c r="D25" s="108"/>
      <c r="E25" s="108"/>
      <c r="F25" s="108"/>
      <c r="G25" s="108"/>
      <c r="H25" s="108"/>
      <c r="I25" s="108"/>
    </row>
    <row r="26" spans="2:9" x14ac:dyDescent="0.25">
      <c r="C26" s="108"/>
      <c r="D26" s="108"/>
      <c r="E26" s="108"/>
      <c r="F26" s="108"/>
      <c r="G26" s="108"/>
      <c r="H26" s="108"/>
      <c r="I26" s="108"/>
    </row>
    <row r="27" spans="2:9" ht="15.75" thickBot="1" x14ac:dyDescent="0.3">
      <c r="B27" s="190" t="s">
        <v>143</v>
      </c>
    </row>
    <row r="28" spans="2:9" ht="15.75" thickBot="1" x14ac:dyDescent="0.3">
      <c r="B28" s="414" t="s">
        <v>276</v>
      </c>
      <c r="C28" s="417" t="s">
        <v>277</v>
      </c>
      <c r="D28" s="417" t="s">
        <v>278</v>
      </c>
      <c r="E28" s="417" t="s">
        <v>279</v>
      </c>
      <c r="F28" s="420" t="s">
        <v>280</v>
      </c>
      <c r="G28" s="421"/>
      <c r="H28" s="421"/>
      <c r="I28" s="421"/>
    </row>
    <row r="29" spans="2:9" ht="15.75" thickBot="1" x14ac:dyDescent="0.3">
      <c r="B29" s="415"/>
      <c r="C29" s="418"/>
      <c r="D29" s="418"/>
      <c r="E29" s="418"/>
      <c r="F29" s="422">
        <v>45747</v>
      </c>
      <c r="G29" s="421"/>
      <c r="H29" s="423"/>
      <c r="I29" s="272">
        <v>45657</v>
      </c>
    </row>
    <row r="30" spans="2:9" ht="30.75" thickBot="1" x14ac:dyDescent="0.3">
      <c r="B30" s="416"/>
      <c r="C30" s="419"/>
      <c r="D30" s="419"/>
      <c r="E30" s="419"/>
      <c r="F30" s="201" t="s">
        <v>281</v>
      </c>
      <c r="G30" s="203" t="s">
        <v>282</v>
      </c>
      <c r="H30" s="203" t="s">
        <v>4</v>
      </c>
      <c r="I30" s="200" t="s">
        <v>4</v>
      </c>
    </row>
    <row r="31" spans="2:9" x14ac:dyDescent="0.25">
      <c r="B31" s="204" t="s">
        <v>538</v>
      </c>
      <c r="C31" s="205"/>
      <c r="D31" s="206"/>
      <c r="E31" s="206"/>
      <c r="F31" s="207"/>
      <c r="G31" s="207"/>
      <c r="H31" s="207"/>
      <c r="I31" s="232"/>
    </row>
    <row r="32" spans="2:9" x14ac:dyDescent="0.25">
      <c r="B32" s="208" t="s">
        <v>539</v>
      </c>
      <c r="C32" s="205">
        <v>2025</v>
      </c>
      <c r="D32" s="209" t="s">
        <v>540</v>
      </c>
      <c r="E32" s="210" t="s">
        <v>162</v>
      </c>
      <c r="F32" s="207" t="s">
        <v>66</v>
      </c>
      <c r="G32" s="207" t="s">
        <v>66</v>
      </c>
      <c r="H32" s="207" t="s">
        <v>66</v>
      </c>
      <c r="I32" s="232">
        <v>334188</v>
      </c>
    </row>
    <row r="33" spans="2:9" x14ac:dyDescent="0.25">
      <c r="B33" s="208" t="s">
        <v>541</v>
      </c>
      <c r="C33" s="205">
        <v>2026</v>
      </c>
      <c r="D33" s="210" t="s">
        <v>542</v>
      </c>
      <c r="E33" s="210" t="s">
        <v>162</v>
      </c>
      <c r="F33" s="207">
        <v>1066364</v>
      </c>
      <c r="G33" s="207">
        <v>1042623</v>
      </c>
      <c r="H33" s="207">
        <v>2108987</v>
      </c>
      <c r="I33" s="232">
        <v>2048454</v>
      </c>
    </row>
    <row r="34" spans="2:9" x14ac:dyDescent="0.25">
      <c r="B34" s="208" t="s">
        <v>543</v>
      </c>
      <c r="C34" s="205">
        <v>2027</v>
      </c>
      <c r="D34" s="210" t="s">
        <v>544</v>
      </c>
      <c r="E34" s="210" t="s">
        <v>162</v>
      </c>
      <c r="F34" s="207">
        <v>19230</v>
      </c>
      <c r="G34" s="207">
        <v>500000</v>
      </c>
      <c r="H34" s="207">
        <v>519230</v>
      </c>
      <c r="I34" s="232">
        <v>502548</v>
      </c>
    </row>
    <row r="35" spans="2:9" x14ac:dyDescent="0.25">
      <c r="B35" s="208" t="s">
        <v>545</v>
      </c>
      <c r="C35" s="205">
        <v>2029</v>
      </c>
      <c r="D35" s="210" t="s">
        <v>546</v>
      </c>
      <c r="E35" s="210" t="s">
        <v>162</v>
      </c>
      <c r="F35" s="207">
        <v>9626</v>
      </c>
      <c r="G35" s="207">
        <v>566870</v>
      </c>
      <c r="H35" s="207">
        <v>576496</v>
      </c>
      <c r="I35" s="232">
        <v>557412</v>
      </c>
    </row>
    <row r="36" spans="2:9" x14ac:dyDescent="0.25">
      <c r="B36" s="208" t="s">
        <v>547</v>
      </c>
      <c r="C36" s="205">
        <v>2026</v>
      </c>
      <c r="D36" s="210" t="s">
        <v>548</v>
      </c>
      <c r="E36" s="210" t="s">
        <v>162</v>
      </c>
      <c r="F36" s="207">
        <v>1100964</v>
      </c>
      <c r="G36" s="207">
        <v>1000000</v>
      </c>
      <c r="H36" s="207">
        <v>2100964</v>
      </c>
      <c r="I36" s="232">
        <v>2030078</v>
      </c>
    </row>
    <row r="37" spans="2:9" x14ac:dyDescent="0.25">
      <c r="B37" s="208" t="s">
        <v>549</v>
      </c>
      <c r="C37" s="205">
        <v>2029</v>
      </c>
      <c r="D37" s="210" t="s">
        <v>550</v>
      </c>
      <c r="E37" s="210" t="s">
        <v>162</v>
      </c>
      <c r="F37" s="207">
        <v>5987</v>
      </c>
      <c r="G37" s="207">
        <v>400000</v>
      </c>
      <c r="H37" s="207">
        <v>405987</v>
      </c>
      <c r="I37" s="232">
        <v>417151</v>
      </c>
    </row>
    <row r="38" spans="2:9" x14ac:dyDescent="0.25">
      <c r="B38" s="208" t="s">
        <v>551</v>
      </c>
      <c r="C38" s="205">
        <v>2034</v>
      </c>
      <c r="D38" s="210" t="s">
        <v>552</v>
      </c>
      <c r="E38" s="210" t="s">
        <v>162</v>
      </c>
      <c r="F38" s="207">
        <v>11250</v>
      </c>
      <c r="G38" s="207">
        <v>1691670</v>
      </c>
      <c r="H38" s="207">
        <v>1702920</v>
      </c>
      <c r="I38" s="232">
        <v>1696909</v>
      </c>
    </row>
    <row r="39" spans="2:9" x14ac:dyDescent="0.25">
      <c r="B39" s="208" t="s">
        <v>553</v>
      </c>
      <c r="C39" s="205">
        <v>2031</v>
      </c>
      <c r="D39" s="210" t="s">
        <v>554</v>
      </c>
      <c r="E39" s="210" t="s">
        <v>162</v>
      </c>
      <c r="F39" s="207">
        <v>5379</v>
      </c>
      <c r="G39" s="207">
        <v>1000000</v>
      </c>
      <c r="H39" s="207">
        <v>1005379</v>
      </c>
      <c r="I39" s="232">
        <v>1028493</v>
      </c>
    </row>
    <row r="40" spans="2:9" x14ac:dyDescent="0.25">
      <c r="B40" s="208" t="s">
        <v>555</v>
      </c>
      <c r="C40" s="205">
        <v>2036</v>
      </c>
      <c r="D40" s="210" t="s">
        <v>556</v>
      </c>
      <c r="E40" s="210" t="s">
        <v>162</v>
      </c>
      <c r="F40" s="207">
        <v>3943</v>
      </c>
      <c r="G40" s="207">
        <v>1557876</v>
      </c>
      <c r="H40" s="207">
        <v>1561819</v>
      </c>
      <c r="I40" s="232">
        <v>1552871</v>
      </c>
    </row>
    <row r="41" spans="2:9" x14ac:dyDescent="0.25">
      <c r="B41" s="208" t="s">
        <v>557</v>
      </c>
      <c r="C41" s="205">
        <v>2032</v>
      </c>
      <c r="D41" s="206" t="s">
        <v>558</v>
      </c>
      <c r="E41" s="206" t="s">
        <v>162</v>
      </c>
      <c r="F41" s="207">
        <v>8159</v>
      </c>
      <c r="G41" s="207">
        <v>1640000</v>
      </c>
      <c r="H41" s="207">
        <v>1648159</v>
      </c>
      <c r="I41" s="232" t="s">
        <v>66</v>
      </c>
    </row>
    <row r="42" spans="2:9" x14ac:dyDescent="0.25">
      <c r="B42" s="208" t="s">
        <v>559</v>
      </c>
      <c r="C42" s="205">
        <v>2040</v>
      </c>
      <c r="D42" s="210" t="s">
        <v>560</v>
      </c>
      <c r="E42" s="210" t="s">
        <v>162</v>
      </c>
      <c r="F42" s="207">
        <v>2251</v>
      </c>
      <c r="G42" s="207">
        <v>865233</v>
      </c>
      <c r="H42" s="207">
        <v>867484</v>
      </c>
      <c r="I42" s="232" t="s">
        <v>66</v>
      </c>
    </row>
    <row r="43" spans="2:9" x14ac:dyDescent="0.25">
      <c r="B43" s="204" t="s">
        <v>561</v>
      </c>
      <c r="C43" s="205"/>
      <c r="D43" s="210"/>
      <c r="E43" s="211"/>
      <c r="F43" s="207"/>
      <c r="G43" s="207"/>
      <c r="H43" s="207"/>
      <c r="I43" s="232"/>
    </row>
    <row r="44" spans="2:9" x14ac:dyDescent="0.25">
      <c r="B44" s="208" t="s">
        <v>562</v>
      </c>
      <c r="C44" s="205">
        <v>2031</v>
      </c>
      <c r="D44" s="210" t="s">
        <v>563</v>
      </c>
      <c r="E44" s="211" t="s">
        <v>162</v>
      </c>
      <c r="F44" s="207">
        <v>134024</v>
      </c>
      <c r="G44" s="207">
        <v>897101</v>
      </c>
      <c r="H44" s="207">
        <v>1031125</v>
      </c>
      <c r="I44" s="232">
        <v>1025100</v>
      </c>
    </row>
    <row r="45" spans="2:9" x14ac:dyDescent="0.25">
      <c r="B45" s="208" t="s">
        <v>547</v>
      </c>
      <c r="C45" s="205">
        <v>2029</v>
      </c>
      <c r="D45" s="210" t="s">
        <v>564</v>
      </c>
      <c r="E45" s="211" t="s">
        <v>162</v>
      </c>
      <c r="F45" s="207">
        <v>6399</v>
      </c>
      <c r="G45" s="207">
        <v>200000</v>
      </c>
      <c r="H45" s="207">
        <v>206399</v>
      </c>
      <c r="I45" s="232">
        <v>200190</v>
      </c>
    </row>
    <row r="46" spans="2:9" x14ac:dyDescent="0.25">
      <c r="B46" s="204" t="s">
        <v>565</v>
      </c>
      <c r="C46" s="205"/>
      <c r="D46" s="210"/>
      <c r="E46" s="211"/>
      <c r="F46" s="207"/>
      <c r="G46" s="207"/>
      <c r="H46" s="207"/>
      <c r="I46" s="232"/>
    </row>
    <row r="47" spans="2:9" x14ac:dyDescent="0.25">
      <c r="B47" s="208" t="s">
        <v>566</v>
      </c>
      <c r="C47" s="205">
        <v>2027</v>
      </c>
      <c r="D47" s="210" t="s">
        <v>567</v>
      </c>
      <c r="E47" s="210" t="s">
        <v>162</v>
      </c>
      <c r="F47" s="207">
        <v>260214</v>
      </c>
      <c r="G47" s="207">
        <v>466666</v>
      </c>
      <c r="H47" s="207">
        <v>726880</v>
      </c>
      <c r="I47" s="232">
        <v>703560</v>
      </c>
    </row>
    <row r="48" spans="2:9" x14ac:dyDescent="0.25">
      <c r="B48" s="208" t="s">
        <v>568</v>
      </c>
      <c r="C48" s="205">
        <v>2029</v>
      </c>
      <c r="D48" s="210" t="s">
        <v>569</v>
      </c>
      <c r="E48" s="210" t="s">
        <v>162</v>
      </c>
      <c r="F48" s="207">
        <v>7066</v>
      </c>
      <c r="G48" s="207">
        <v>337789</v>
      </c>
      <c r="H48" s="207">
        <v>344855</v>
      </c>
      <c r="I48" s="232">
        <v>332268</v>
      </c>
    </row>
    <row r="49" spans="2:11" x14ac:dyDescent="0.25">
      <c r="B49" s="208" t="s">
        <v>570</v>
      </c>
      <c r="C49" s="205">
        <v>2030</v>
      </c>
      <c r="D49" s="210" t="s">
        <v>571</v>
      </c>
      <c r="E49" s="210" t="s">
        <v>162</v>
      </c>
      <c r="F49" s="207">
        <v>3060</v>
      </c>
      <c r="G49" s="207">
        <v>625000</v>
      </c>
      <c r="H49" s="207">
        <v>628060</v>
      </c>
      <c r="I49" s="232" t="s">
        <v>66</v>
      </c>
    </row>
    <row r="50" spans="2:11" x14ac:dyDescent="0.25">
      <c r="B50" s="208" t="s">
        <v>572</v>
      </c>
      <c r="C50" s="205"/>
      <c r="D50" s="206"/>
      <c r="E50" s="206"/>
      <c r="F50" s="207">
        <v>-2134</v>
      </c>
      <c r="G50" s="207">
        <v>-2362</v>
      </c>
      <c r="H50" s="207">
        <v>-4496</v>
      </c>
      <c r="I50" s="232">
        <v>-5326</v>
      </c>
    </row>
    <row r="51" spans="2:11" x14ac:dyDescent="0.25">
      <c r="B51" s="208" t="s">
        <v>284</v>
      </c>
      <c r="C51" s="205"/>
      <c r="D51" s="210"/>
      <c r="E51" s="210"/>
      <c r="F51" s="207">
        <v>-5976</v>
      </c>
      <c r="G51" s="207">
        <v>-181698</v>
      </c>
      <c r="H51" s="207">
        <v>-187674</v>
      </c>
      <c r="I51" s="232">
        <v>-144596</v>
      </c>
    </row>
    <row r="52" spans="2:11" x14ac:dyDescent="0.25">
      <c r="B52" s="204" t="s">
        <v>285</v>
      </c>
      <c r="C52" s="205"/>
      <c r="D52" s="210"/>
      <c r="E52" s="211"/>
      <c r="F52" s="212">
        <v>2635806</v>
      </c>
      <c r="G52" s="212">
        <v>12606768</v>
      </c>
      <c r="H52" s="212">
        <v>15242574</v>
      </c>
      <c r="I52" s="233">
        <v>12279300</v>
      </c>
    </row>
    <row r="54" spans="2:11" hidden="1" x14ac:dyDescent="0.25">
      <c r="F54" s="108">
        <f>SUM(F32:F34)-F35</f>
        <v>1075968</v>
      </c>
      <c r="G54" s="108">
        <f>SUM(G32:G34)-G35</f>
        <v>975753</v>
      </c>
      <c r="H54" s="108">
        <f>SUM(H32:H34)-H35</f>
        <v>2051721</v>
      </c>
      <c r="I54" s="108">
        <f>SUM(I32:I34)-I35</f>
        <v>2327778</v>
      </c>
    </row>
    <row r="55" spans="2:11" hidden="1" x14ac:dyDescent="0.25">
      <c r="F55" s="108" t="e">
        <f>#REF!-#REF!</f>
        <v>#REF!</v>
      </c>
      <c r="G55" s="108" t="e">
        <f>#REF!-#REF!</f>
        <v>#REF!</v>
      </c>
      <c r="H55" s="108" t="e">
        <f>#REF!-#REF!</f>
        <v>#REF!</v>
      </c>
      <c r="I55" s="108" t="e">
        <f>#REF!-#REF!</f>
        <v>#REF!</v>
      </c>
    </row>
    <row r="56" spans="2:11" hidden="1" x14ac:dyDescent="0.25">
      <c r="F56" s="108" t="e">
        <f>F35+#REF!-#REF!</f>
        <v>#REF!</v>
      </c>
      <c r="G56" s="108" t="e">
        <f>G35+#REF!-#REF!</f>
        <v>#REF!</v>
      </c>
      <c r="H56" s="108" t="e">
        <f>H35+#REF!-#REF!</f>
        <v>#REF!</v>
      </c>
      <c r="I56" s="108" t="e">
        <f>I35+#REF!-#REF!</f>
        <v>#REF!</v>
      </c>
    </row>
    <row r="57" spans="2:11" hidden="1" x14ac:dyDescent="0.25">
      <c r="F57" s="108" t="e">
        <f>SUM(F37:F52)-#REF!</f>
        <v>#REF!</v>
      </c>
      <c r="G57" s="108" t="e">
        <f>SUM(G37:G52)-#REF!</f>
        <v>#REF!</v>
      </c>
      <c r="H57" s="108" t="e">
        <f>SUM(H37:H52)-#REF!</f>
        <v>#REF!</v>
      </c>
      <c r="I57" s="108" t="e">
        <f>SUM(I37:I52)-#REF!</f>
        <v>#REF!</v>
      </c>
    </row>
    <row r="58" spans="2:11" hidden="1" x14ac:dyDescent="0.25">
      <c r="F58" s="108" t="e">
        <f>#REF!+#REF!-#REF!</f>
        <v>#REF!</v>
      </c>
      <c r="G58" s="108" t="e">
        <f>#REF!+#REF!-#REF!</f>
        <v>#REF!</v>
      </c>
      <c r="H58" s="108" t="e">
        <f>#REF!+#REF!-#REF!</f>
        <v>#REF!</v>
      </c>
      <c r="I58" s="108" t="e">
        <f>#REF!+#REF!-#REF!</f>
        <v>#REF!</v>
      </c>
    </row>
    <row r="59" spans="2:11" hidden="1" x14ac:dyDescent="0.25">
      <c r="F59" s="108"/>
      <c r="G59" s="108"/>
      <c r="H59" s="108"/>
      <c r="I59" s="108"/>
    </row>
    <row r="60" spans="2:11" hidden="1" x14ac:dyDescent="0.25">
      <c r="F60" s="108"/>
      <c r="G60" s="108"/>
      <c r="H60" s="108"/>
      <c r="I60" s="108"/>
    </row>
    <row r="61" spans="2:11" hidden="1" x14ac:dyDescent="0.25">
      <c r="F61" s="108"/>
      <c r="G61" s="108"/>
      <c r="H61" s="108"/>
      <c r="I61" s="108"/>
    </row>
    <row r="62" spans="2:11" x14ac:dyDescent="0.25">
      <c r="H62" s="108"/>
      <c r="I62" s="108"/>
      <c r="J62" s="108"/>
      <c r="K62" s="108"/>
    </row>
    <row r="64" spans="2:11" x14ac:dyDescent="0.25">
      <c r="B64" s="190" t="s">
        <v>143</v>
      </c>
      <c r="C64" s="190"/>
      <c r="D64" s="190"/>
      <c r="E64" s="190"/>
      <c r="F64" s="190"/>
    </row>
    <row r="65" spans="2:23" x14ac:dyDescent="0.25">
      <c r="B65" s="213" t="s">
        <v>144</v>
      </c>
      <c r="C65" s="214" t="s">
        <v>527</v>
      </c>
      <c r="D65" s="214">
        <v>2024</v>
      </c>
      <c r="E65" s="214" t="s">
        <v>287</v>
      </c>
      <c r="F65" s="214" t="s">
        <v>288</v>
      </c>
      <c r="G65" s="214" t="s">
        <v>149</v>
      </c>
      <c r="H65" s="214">
        <v>2023</v>
      </c>
      <c r="I65" s="214" t="s">
        <v>289</v>
      </c>
      <c r="J65" s="215" t="s">
        <v>290</v>
      </c>
      <c r="K65" s="202" t="s">
        <v>151</v>
      </c>
      <c r="L65" s="202">
        <v>2022</v>
      </c>
      <c r="M65" s="214" t="s">
        <v>291</v>
      </c>
      <c r="N65" s="215" t="s">
        <v>292</v>
      </c>
      <c r="O65" s="202" t="s">
        <v>154</v>
      </c>
      <c r="P65" s="202">
        <v>2021</v>
      </c>
      <c r="Q65" s="214" t="s">
        <v>293</v>
      </c>
      <c r="R65" s="215" t="s">
        <v>294</v>
      </c>
      <c r="S65" s="202" t="s">
        <v>157</v>
      </c>
      <c r="T65" s="202">
        <v>2020</v>
      </c>
      <c r="U65" s="202" t="s">
        <v>295</v>
      </c>
      <c r="V65" s="202" t="s">
        <v>296</v>
      </c>
      <c r="W65" s="202" t="s">
        <v>297</v>
      </c>
    </row>
    <row r="66" spans="2:23" x14ac:dyDescent="0.25">
      <c r="B66" s="216" t="s">
        <v>283</v>
      </c>
      <c r="C66" s="217">
        <v>0</v>
      </c>
      <c r="D66" s="217">
        <v>0</v>
      </c>
      <c r="E66" s="217">
        <v>2147796</v>
      </c>
      <c r="F66" s="217">
        <v>2133148</v>
      </c>
      <c r="G66" s="217">
        <v>1968173</v>
      </c>
      <c r="H66" s="217">
        <v>1854093</v>
      </c>
      <c r="I66" s="217">
        <v>3911139</v>
      </c>
      <c r="J66" s="217">
        <v>3662763</v>
      </c>
      <c r="K66" s="217">
        <v>3964520</v>
      </c>
      <c r="L66" s="217">
        <v>3959805</v>
      </c>
      <c r="M66" s="217">
        <v>5577738</v>
      </c>
      <c r="N66" s="217">
        <v>5259126</v>
      </c>
      <c r="O66" s="217">
        <v>4882483</v>
      </c>
      <c r="P66" s="217">
        <v>5601097</v>
      </c>
      <c r="Q66" s="217">
        <v>5605439</v>
      </c>
      <c r="R66" s="217">
        <v>7523214</v>
      </c>
      <c r="S66" s="217">
        <v>8819606</v>
      </c>
      <c r="T66" s="217">
        <v>7824706</v>
      </c>
      <c r="U66" s="217">
        <v>8728334</v>
      </c>
      <c r="V66" s="217">
        <v>8244066</v>
      </c>
      <c r="W66" s="217">
        <v>8048277</v>
      </c>
    </row>
    <row r="67" spans="2:23" x14ac:dyDescent="0.25">
      <c r="B67" s="216" t="s">
        <v>298</v>
      </c>
      <c r="C67" s="218">
        <v>0</v>
      </c>
      <c r="D67" s="218">
        <v>0</v>
      </c>
      <c r="E67" s="218">
        <v>0</v>
      </c>
      <c r="F67" s="218">
        <v>0</v>
      </c>
      <c r="G67" s="218">
        <v>0</v>
      </c>
      <c r="H67" s="218">
        <v>0</v>
      </c>
      <c r="I67" s="218">
        <v>256</v>
      </c>
      <c r="J67" s="219">
        <v>765</v>
      </c>
      <c r="K67" s="219">
        <v>1572</v>
      </c>
      <c r="L67" s="219">
        <v>2380</v>
      </c>
      <c r="M67" s="219">
        <v>60768</v>
      </c>
      <c r="N67" s="219">
        <v>59550</v>
      </c>
      <c r="O67" s="219">
        <v>58650</v>
      </c>
      <c r="P67" s="219">
        <v>58077</v>
      </c>
      <c r="Q67" s="219">
        <v>57876</v>
      </c>
      <c r="R67" s="219">
        <v>74684</v>
      </c>
      <c r="S67" s="219">
        <v>83897</v>
      </c>
      <c r="T67" s="219">
        <v>90301</v>
      </c>
      <c r="U67" s="219">
        <v>217112</v>
      </c>
      <c r="V67" s="219">
        <v>1128089</v>
      </c>
      <c r="W67" s="219">
        <v>1123465</v>
      </c>
    </row>
    <row r="68" spans="2:23" x14ac:dyDescent="0.25">
      <c r="B68" s="216" t="s">
        <v>299</v>
      </c>
      <c r="C68" s="220">
        <v>0</v>
      </c>
      <c r="D68" s="220">
        <v>0</v>
      </c>
      <c r="E68" s="220">
        <v>2147796</v>
      </c>
      <c r="F68" s="220">
        <v>2133148</v>
      </c>
      <c r="G68" s="220">
        <v>1968173</v>
      </c>
      <c r="H68" s="220">
        <v>1854093</v>
      </c>
      <c r="I68" s="220">
        <v>3911395</v>
      </c>
      <c r="J68" s="220">
        <v>3663528</v>
      </c>
      <c r="K68" s="221">
        <v>3966092</v>
      </c>
      <c r="L68" s="221">
        <v>3962185</v>
      </c>
      <c r="M68" s="221">
        <v>5638506</v>
      </c>
      <c r="N68" s="221">
        <v>5318676</v>
      </c>
      <c r="O68" s="221">
        <v>4941133</v>
      </c>
      <c r="P68" s="221">
        <v>5659174</v>
      </c>
      <c r="Q68" s="221">
        <v>5663315</v>
      </c>
      <c r="R68" s="221">
        <v>7597898</v>
      </c>
      <c r="S68" s="221">
        <v>8903503</v>
      </c>
      <c r="T68" s="221">
        <v>7915007</v>
      </c>
      <c r="U68" s="221">
        <v>8945446</v>
      </c>
      <c r="V68" s="221">
        <v>9372155</v>
      </c>
      <c r="W68" s="221">
        <v>9171742</v>
      </c>
    </row>
    <row r="69" spans="2:23" x14ac:dyDescent="0.25">
      <c r="B69" s="208" t="s">
        <v>285</v>
      </c>
      <c r="C69" s="222">
        <v>15242574</v>
      </c>
      <c r="D69" s="222">
        <v>12279300</v>
      </c>
      <c r="E69" s="222">
        <v>11986477</v>
      </c>
      <c r="F69" s="222">
        <v>9510290</v>
      </c>
      <c r="G69" s="222">
        <v>9657701</v>
      </c>
      <c r="H69" s="222">
        <v>7977046</v>
      </c>
      <c r="I69" s="222">
        <v>8194519</v>
      </c>
      <c r="J69" s="222">
        <v>8167518</v>
      </c>
      <c r="K69" s="217">
        <v>6313225</v>
      </c>
      <c r="L69" s="217">
        <v>6617313</v>
      </c>
      <c r="M69" s="217">
        <v>5730446</v>
      </c>
      <c r="N69" s="217">
        <v>5866169</v>
      </c>
      <c r="O69" s="217">
        <v>4908563</v>
      </c>
      <c r="P69" s="217">
        <v>5704789</v>
      </c>
      <c r="Q69" s="217">
        <v>5687938</v>
      </c>
      <c r="R69" s="217">
        <v>5721090</v>
      </c>
      <c r="S69" s="217">
        <v>5762000</v>
      </c>
      <c r="T69" s="217">
        <v>7105551</v>
      </c>
      <c r="U69" s="217">
        <v>7161295</v>
      </c>
      <c r="V69" s="217">
        <v>6490274</v>
      </c>
      <c r="W69" s="217">
        <v>6590832</v>
      </c>
    </row>
    <row r="70" spans="2:23" ht="15.75" thickBot="1" x14ac:dyDescent="0.3">
      <c r="B70" s="223" t="s">
        <v>286</v>
      </c>
      <c r="C70" s="224">
        <f>C69+C68</f>
        <v>15242574</v>
      </c>
      <c r="D70" s="224">
        <f>D69+D68</f>
        <v>12279300</v>
      </c>
      <c r="E70" s="224">
        <v>14134273</v>
      </c>
      <c r="F70" s="224">
        <v>11643438</v>
      </c>
      <c r="G70" s="224">
        <v>11625874</v>
      </c>
      <c r="H70" s="224">
        <v>9831139</v>
      </c>
      <c r="I70" s="224">
        <v>12105914</v>
      </c>
      <c r="J70" s="224">
        <v>11831046</v>
      </c>
      <c r="K70" s="225">
        <v>10279317</v>
      </c>
      <c r="L70" s="225">
        <v>10579498</v>
      </c>
      <c r="M70" s="225">
        <v>11368952</v>
      </c>
      <c r="N70" s="225">
        <v>11184845</v>
      </c>
      <c r="O70" s="225">
        <v>9849696</v>
      </c>
      <c r="P70" s="225">
        <v>11363963</v>
      </c>
      <c r="Q70" s="225">
        <v>11351253</v>
      </c>
      <c r="R70" s="225">
        <v>13318988</v>
      </c>
      <c r="S70" s="225">
        <v>14665503</v>
      </c>
      <c r="T70" s="225">
        <v>15020558</v>
      </c>
      <c r="U70" s="225">
        <v>16106741</v>
      </c>
      <c r="V70" s="225">
        <v>15862429</v>
      </c>
      <c r="W70" s="225">
        <v>15762574</v>
      </c>
    </row>
    <row r="71" spans="2:23" ht="15.75" thickTop="1" x14ac:dyDescent="0.25"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</row>
    <row r="72" spans="2:23" x14ac:dyDescent="0.25">
      <c r="C72" s="354"/>
      <c r="D72" s="354"/>
      <c r="E72" s="354"/>
      <c r="F72" s="354"/>
      <c r="G72" s="354"/>
      <c r="H72" s="354"/>
      <c r="I72" s="354"/>
      <c r="J72" s="354"/>
      <c r="K72" s="354"/>
      <c r="L72" s="354"/>
      <c r="M72" s="354"/>
      <c r="N72" s="354"/>
      <c r="O72" s="354"/>
      <c r="P72" s="354"/>
      <c r="Q72" s="354"/>
      <c r="R72" s="354"/>
      <c r="S72" s="354"/>
      <c r="T72" s="354"/>
      <c r="U72" s="354"/>
      <c r="V72" s="354"/>
      <c r="W72" s="354"/>
    </row>
    <row r="73" spans="2:23" x14ac:dyDescent="0.25">
      <c r="C73" s="354"/>
      <c r="D73" s="354"/>
      <c r="E73" s="354"/>
      <c r="F73" s="354"/>
      <c r="G73" s="354"/>
      <c r="H73" s="354"/>
      <c r="I73" s="354"/>
      <c r="J73" s="354"/>
      <c r="K73" s="354"/>
      <c r="L73" s="354"/>
      <c r="M73" s="354"/>
      <c r="N73" s="354"/>
      <c r="O73" s="354"/>
      <c r="P73" s="354"/>
      <c r="Q73" s="354"/>
      <c r="R73" s="354"/>
      <c r="S73" s="354"/>
      <c r="T73" s="354"/>
      <c r="U73" s="354"/>
      <c r="V73" s="354"/>
      <c r="W73" s="354"/>
    </row>
    <row r="74" spans="2:23" x14ac:dyDescent="0.25">
      <c r="C74" s="354"/>
      <c r="D74" s="354"/>
      <c r="E74" s="354"/>
      <c r="F74" s="354"/>
      <c r="G74" s="354"/>
      <c r="H74" s="354"/>
      <c r="I74" s="354"/>
      <c r="J74" s="354"/>
      <c r="K74" s="354"/>
      <c r="L74" s="354"/>
      <c r="M74" s="354"/>
      <c r="N74" s="354"/>
      <c r="O74" s="354"/>
      <c r="P74" s="354"/>
      <c r="Q74" s="354"/>
      <c r="R74" s="354"/>
      <c r="S74" s="354"/>
      <c r="T74" s="354"/>
      <c r="U74" s="354"/>
      <c r="V74" s="354"/>
      <c r="W74" s="354"/>
    </row>
    <row r="75" spans="2:23" x14ac:dyDescent="0.25"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</row>
    <row r="77" spans="2:23" x14ac:dyDescent="0.25">
      <c r="B77" s="190" t="s">
        <v>143</v>
      </c>
      <c r="C77" s="190"/>
      <c r="D77" s="190"/>
      <c r="E77" s="190"/>
      <c r="F77" s="190"/>
      <c r="G77" s="190"/>
    </row>
    <row r="78" spans="2:23" x14ac:dyDescent="0.25">
      <c r="B78" s="213" t="s">
        <v>144</v>
      </c>
      <c r="C78" s="214" t="s">
        <v>527</v>
      </c>
      <c r="D78" s="214">
        <v>2024</v>
      </c>
      <c r="E78" s="214" t="str">
        <f>E65</f>
        <v>9M24</v>
      </c>
      <c r="F78" s="215" t="s">
        <v>288</v>
      </c>
      <c r="G78" s="214" t="s">
        <v>149</v>
      </c>
      <c r="H78" s="214">
        <v>2023</v>
      </c>
      <c r="I78" s="214" t="s">
        <v>289</v>
      </c>
      <c r="J78" s="215" t="s">
        <v>290</v>
      </c>
      <c r="K78" s="202" t="s">
        <v>151</v>
      </c>
      <c r="L78" s="202">
        <v>2022</v>
      </c>
      <c r="M78" s="214" t="s">
        <v>291</v>
      </c>
      <c r="N78" s="215" t="s">
        <v>292</v>
      </c>
      <c r="O78" s="202" t="s">
        <v>154</v>
      </c>
      <c r="P78" s="202">
        <v>2021</v>
      </c>
      <c r="Q78" s="214" t="s">
        <v>293</v>
      </c>
      <c r="R78" s="215" t="s">
        <v>294</v>
      </c>
      <c r="S78" s="202" t="s">
        <v>157</v>
      </c>
      <c r="T78" s="202">
        <v>2020</v>
      </c>
      <c r="U78" s="202" t="s">
        <v>295</v>
      </c>
      <c r="V78" s="202" t="s">
        <v>296</v>
      </c>
      <c r="W78" s="202" t="s">
        <v>297</v>
      </c>
    </row>
    <row r="79" spans="2:23" x14ac:dyDescent="0.25">
      <c r="B79" s="216" t="s">
        <v>300</v>
      </c>
      <c r="C79" s="218">
        <f>C70</f>
        <v>15242574</v>
      </c>
      <c r="D79" s="218">
        <f>D70</f>
        <v>12279300</v>
      </c>
      <c r="E79" s="218">
        <f>E70</f>
        <v>14134273</v>
      </c>
      <c r="F79" s="218">
        <v>11643438</v>
      </c>
      <c r="G79" s="218">
        <v>11625874</v>
      </c>
      <c r="H79" s="218">
        <v>9831139</v>
      </c>
      <c r="I79" s="218">
        <v>12105914</v>
      </c>
      <c r="J79" s="227">
        <v>11831046</v>
      </c>
      <c r="K79" s="228">
        <v>10279317</v>
      </c>
      <c r="L79" s="228">
        <v>10579498</v>
      </c>
      <c r="M79" s="228">
        <v>11368952</v>
      </c>
      <c r="N79" s="228">
        <v>11184845</v>
      </c>
      <c r="O79" s="228">
        <v>9849696</v>
      </c>
      <c r="P79" s="228">
        <v>11363963</v>
      </c>
      <c r="Q79" s="228">
        <v>11351253</v>
      </c>
      <c r="R79" s="228">
        <v>13318988</v>
      </c>
      <c r="S79" s="228">
        <v>14665503</v>
      </c>
      <c r="T79" s="228">
        <v>15020558</v>
      </c>
      <c r="U79" s="228">
        <v>16106741</v>
      </c>
      <c r="V79" s="228">
        <v>15862429</v>
      </c>
      <c r="W79" s="228">
        <v>15762574</v>
      </c>
    </row>
    <row r="80" spans="2:23" x14ac:dyDescent="0.25">
      <c r="B80" s="216" t="s">
        <v>301</v>
      </c>
      <c r="C80" s="227">
        <f>-'BP (Ativo)'!C12</f>
        <v>-3244030</v>
      </c>
      <c r="D80" s="227">
        <f>-'BP (Ativo)'!D12</f>
        <v>-1898224</v>
      </c>
      <c r="E80" s="227">
        <f>-'BP (Ativo)'!E12</f>
        <v>-3660787</v>
      </c>
      <c r="F80" s="227">
        <v>-1564249</v>
      </c>
      <c r="G80" s="227">
        <v>-2177401</v>
      </c>
      <c r="H80" s="227">
        <v>-1537482</v>
      </c>
      <c r="I80" s="227">
        <v>-2355680</v>
      </c>
      <c r="J80" s="227">
        <v>-2182819</v>
      </c>
      <c r="K80" s="228">
        <v>-1600178</v>
      </c>
      <c r="L80" s="228">
        <v>-1440661</v>
      </c>
      <c r="M80" s="228">
        <v>-1990712</v>
      </c>
      <c r="N80" s="228">
        <v>-1867781</v>
      </c>
      <c r="O80" s="228">
        <v>-1409372</v>
      </c>
      <c r="P80" s="228">
        <v>-825208</v>
      </c>
      <c r="Q80" s="228">
        <v>-827784</v>
      </c>
      <c r="R80" s="228">
        <v>-2661596</v>
      </c>
      <c r="S80" s="228">
        <v>-3332411</v>
      </c>
      <c r="T80" s="228">
        <v>-1680397</v>
      </c>
      <c r="U80" s="228">
        <v>-1420751</v>
      </c>
      <c r="V80" s="228">
        <v>-971314</v>
      </c>
      <c r="W80" s="228">
        <v>-795731</v>
      </c>
    </row>
    <row r="81" spans="2:23" x14ac:dyDescent="0.25">
      <c r="B81" s="216" t="s">
        <v>302</v>
      </c>
      <c r="C81" s="227">
        <f>-'BP (Ativo)'!C13-'BP (Ativo)'!C33</f>
        <v>-1511057</v>
      </c>
      <c r="D81" s="227">
        <f>-'BP (Ativo)'!D13-'BP (Ativo)'!D33</f>
        <v>-492519</v>
      </c>
      <c r="E81" s="227">
        <f>-'BP (Ativo)'!E13-'BP (Ativo)'!E33</f>
        <v>-3091303</v>
      </c>
      <c r="F81" s="227">
        <v>-1431008</v>
      </c>
      <c r="G81" s="227">
        <v>-2376087</v>
      </c>
      <c r="H81" s="227">
        <v>-773982</v>
      </c>
      <c r="I81" s="227">
        <v>-1812392</v>
      </c>
      <c r="J81" s="227">
        <v>-1681785</v>
      </c>
      <c r="K81" s="228">
        <v>-1494006</v>
      </c>
      <c r="L81" s="228">
        <v>-1878177</v>
      </c>
      <c r="M81" s="228">
        <v>-2913708</v>
      </c>
      <c r="N81" s="228">
        <v>-1924612</v>
      </c>
      <c r="O81" s="228">
        <v>-1165861</v>
      </c>
      <c r="P81" s="228">
        <v>-2077818</v>
      </c>
      <c r="Q81" s="228">
        <v>-3027479</v>
      </c>
      <c r="R81" s="228">
        <v>-4336479</v>
      </c>
      <c r="S81" s="228">
        <v>-2848692</v>
      </c>
      <c r="T81" s="228">
        <v>-4125063</v>
      </c>
      <c r="U81" s="228">
        <v>-4098637</v>
      </c>
      <c r="V81" s="228">
        <v>-2733920</v>
      </c>
      <c r="W81" s="228">
        <v>-1644895</v>
      </c>
    </row>
    <row r="82" spans="2:23" x14ac:dyDescent="0.25">
      <c r="B82" s="216" t="s">
        <v>303</v>
      </c>
      <c r="C82" s="227" t="s">
        <v>66</v>
      </c>
      <c r="D82" s="227" t="s">
        <v>66</v>
      </c>
      <c r="E82" s="227">
        <v>-499910</v>
      </c>
      <c r="F82" s="227">
        <v>-486625</v>
      </c>
      <c r="G82" s="227">
        <v>-410083</v>
      </c>
      <c r="H82" s="227">
        <v>-368051</v>
      </c>
      <c r="I82" s="227">
        <v>-336789</v>
      </c>
      <c r="J82" s="227">
        <v>-234362</v>
      </c>
      <c r="K82" s="228">
        <v>-599483</v>
      </c>
      <c r="L82" s="228">
        <v>-612208</v>
      </c>
      <c r="M82" s="228">
        <v>-721095</v>
      </c>
      <c r="N82" s="228">
        <v>-846524</v>
      </c>
      <c r="O82" s="228">
        <v>-756399</v>
      </c>
      <c r="P82" s="228">
        <v>-1213046</v>
      </c>
      <c r="Q82" s="228">
        <v>-1302639</v>
      </c>
      <c r="R82" s="228">
        <v>-1290704</v>
      </c>
      <c r="S82" s="228">
        <v>-2761582</v>
      </c>
      <c r="T82" s="228">
        <v>-2948930</v>
      </c>
      <c r="U82" s="228">
        <v>-3284142</v>
      </c>
      <c r="V82" s="228">
        <v>-3281491</v>
      </c>
      <c r="W82" s="228">
        <v>-3005184</v>
      </c>
    </row>
    <row r="83" spans="2:23" ht="15.75" thickBot="1" x14ac:dyDescent="0.3">
      <c r="B83" s="223" t="s">
        <v>304</v>
      </c>
      <c r="C83" s="229">
        <f>SUM(C79:C82)</f>
        <v>10487487</v>
      </c>
      <c r="D83" s="229">
        <f>SUM(D79:D82)</f>
        <v>9888557</v>
      </c>
      <c r="E83" s="229">
        <f>SUM(E79:E82)</f>
        <v>6882273</v>
      </c>
      <c r="F83" s="229">
        <v>8161556</v>
      </c>
      <c r="G83" s="229">
        <v>6662303</v>
      </c>
      <c r="H83" s="229">
        <v>7151624</v>
      </c>
      <c r="I83" s="229">
        <v>7601053</v>
      </c>
      <c r="J83" s="230">
        <v>7732080</v>
      </c>
      <c r="K83" s="230">
        <v>6585650</v>
      </c>
      <c r="L83" s="230">
        <v>6648452</v>
      </c>
      <c r="M83" s="230">
        <v>5743437</v>
      </c>
      <c r="N83" s="230">
        <v>6545928</v>
      </c>
      <c r="O83" s="230">
        <v>6518064</v>
      </c>
      <c r="P83" s="230">
        <v>7247891</v>
      </c>
      <c r="Q83" s="230">
        <v>6193351</v>
      </c>
      <c r="R83" s="230">
        <v>5030209</v>
      </c>
      <c r="S83" s="230">
        <v>5722818</v>
      </c>
      <c r="T83" s="230">
        <v>6266168</v>
      </c>
      <c r="U83" s="230">
        <v>7303211</v>
      </c>
      <c r="V83" s="230">
        <v>8875704</v>
      </c>
      <c r="W83" s="230">
        <v>10316764</v>
      </c>
    </row>
    <row r="84" spans="2:23" ht="9.75" customHeight="1" thickTop="1" x14ac:dyDescent="0.25"/>
    <row r="85" spans="2:23" x14ac:dyDescent="0.25">
      <c r="B85" s="231" t="s">
        <v>305</v>
      </c>
      <c r="C85" s="231"/>
      <c r="D85" s="231"/>
      <c r="E85" s="231"/>
    </row>
    <row r="86" spans="2:23" x14ac:dyDescent="0.25">
      <c r="C86" s="354"/>
      <c r="D86" s="354"/>
      <c r="E86" s="354"/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</row>
    <row r="87" spans="2:23" x14ac:dyDescent="0.25">
      <c r="C87" s="354"/>
      <c r="D87" s="354"/>
      <c r="E87" s="354"/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354"/>
      <c r="W87" s="354"/>
    </row>
    <row r="88" spans="2:23" x14ac:dyDescent="0.25"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7"/>
    </row>
    <row r="89" spans="2:23" x14ac:dyDescent="0.25">
      <c r="C89" s="34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47"/>
      <c r="S89" s="347"/>
      <c r="T89" s="347"/>
      <c r="U89" s="347"/>
      <c r="V89" s="347"/>
      <c r="W89" s="347"/>
    </row>
    <row r="90" spans="2:23" x14ac:dyDescent="0.25">
      <c r="C90" s="354"/>
      <c r="D90" s="354"/>
      <c r="E90" s="354"/>
      <c r="F90" s="354"/>
      <c r="G90" s="354"/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</row>
    <row r="91" spans="2:23" x14ac:dyDescent="0.25"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</row>
    <row r="92" spans="2:23" x14ac:dyDescent="0.25"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</row>
    <row r="93" spans="2:23" x14ac:dyDescent="0.25"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354"/>
      <c r="P93" s="354"/>
      <c r="Q93" s="354"/>
      <c r="R93" s="354"/>
      <c r="S93" s="354"/>
      <c r="T93" s="354"/>
      <c r="U93" s="354"/>
      <c r="V93" s="354"/>
      <c r="W93" s="354"/>
    </row>
  </sheetData>
  <mergeCells count="7">
    <mergeCell ref="B4:I6"/>
    <mergeCell ref="B28:B30"/>
    <mergeCell ref="C28:C30"/>
    <mergeCell ref="D28:D30"/>
    <mergeCell ref="E28:E30"/>
    <mergeCell ref="F28:I28"/>
    <mergeCell ref="F29:H29"/>
  </mergeCells>
  <conditionalFormatting sqref="B66:B68 C66:W70 B70 B79:W83">
    <cfRule type="expression" dxfId="27" priority="14">
      <formula>MOD(ROW(),2)=0</formula>
    </cfRule>
  </conditionalFormatting>
  <conditionalFormatting sqref="B31:I52">
    <cfRule type="expression" dxfId="26" priority="21">
      <formula>MOD(ROW(),2)=0</formula>
    </cfRule>
  </conditionalFormatting>
  <conditionalFormatting sqref="C12:I17 B12:B18 B69">
    <cfRule type="expression" dxfId="25" priority="8">
      <formula>MOD(ROW(),2)=0</formula>
    </cfRule>
  </conditionalFormatting>
  <conditionalFormatting sqref="C19:I23 F54:I61 H62:K62 H71:W71 G75:W75 C88:W89">
    <cfRule type="cellIs" dxfId="24" priority="7" operator="notEqual">
      <formula>0</formula>
    </cfRule>
  </conditionalFormatting>
  <conditionalFormatting sqref="D24:I25 C26:I26">
    <cfRule type="cellIs" dxfId="23" priority="17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ignoredErrors>
    <ignoredError sqref="D19:H19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A7:G25"/>
  <sheetViews>
    <sheetView showGridLines="0" topLeftCell="A12" workbookViewId="0">
      <selection activeCell="C24" sqref="C24"/>
    </sheetView>
  </sheetViews>
  <sheetFormatPr defaultColWidth="9.140625" defaultRowHeight="15" x14ac:dyDescent="0.25"/>
  <cols>
    <col min="1" max="1" width="13.7109375" style="41" customWidth="1"/>
    <col min="2" max="2" width="49.7109375" style="41" customWidth="1"/>
    <col min="3" max="4" width="22.28515625" style="41" customWidth="1"/>
    <col min="5" max="5" width="18.42578125" style="41" customWidth="1"/>
    <col min="6" max="7" width="9.140625" style="41" customWidth="1"/>
    <col min="8" max="16384" width="9.140625" style="41"/>
  </cols>
  <sheetData>
    <row r="7" spans="1:7" x14ac:dyDescent="0.25">
      <c r="A7"/>
      <c r="B7" s="413"/>
      <c r="C7" s="425"/>
      <c r="D7" s="425"/>
      <c r="E7" s="425"/>
      <c r="F7" s="425"/>
      <c r="G7" s="425"/>
    </row>
    <row r="8" spans="1:7" x14ac:dyDescent="0.25">
      <c r="A8"/>
      <c r="B8" s="425"/>
      <c r="C8" s="425"/>
      <c r="D8" s="425"/>
      <c r="E8" s="425"/>
      <c r="F8" s="425"/>
      <c r="G8" s="425"/>
    </row>
    <row r="9" spans="1:7" ht="21.6" customHeight="1" x14ac:dyDescent="0.25">
      <c r="B9" s="17" t="s">
        <v>306</v>
      </c>
      <c r="C9" s="5"/>
      <c r="D9" s="5"/>
    </row>
    <row r="10" spans="1:7" ht="17.45" customHeight="1" x14ac:dyDescent="0.25">
      <c r="B10" s="424" t="s">
        <v>307</v>
      </c>
      <c r="C10" s="45" t="s">
        <v>308</v>
      </c>
    </row>
    <row r="11" spans="1:7" ht="17.45" customHeight="1" x14ac:dyDescent="0.25">
      <c r="B11" s="424"/>
      <c r="C11" s="45" t="s">
        <v>527</v>
      </c>
    </row>
    <row r="12" spans="1:7" ht="17.45" customHeight="1" x14ac:dyDescent="0.25">
      <c r="B12" s="37" t="s">
        <v>309</v>
      </c>
      <c r="C12" s="47">
        <v>34</v>
      </c>
    </row>
    <row r="13" spans="1:7" ht="17.45" customHeight="1" x14ac:dyDescent="0.25">
      <c r="B13" s="43"/>
      <c r="C13" s="48"/>
    </row>
    <row r="14" spans="1:7" ht="17.45" customHeight="1" x14ac:dyDescent="0.25">
      <c r="B14" s="37" t="s">
        <v>310</v>
      </c>
      <c r="C14" s="47">
        <v>55</v>
      </c>
    </row>
    <row r="15" spans="1:7" ht="17.45" customHeight="1" x14ac:dyDescent="0.25">
      <c r="B15" s="43"/>
      <c r="C15" s="48"/>
    </row>
    <row r="16" spans="1:7" ht="17.45" customHeight="1" x14ac:dyDescent="0.25">
      <c r="B16" s="37" t="s">
        <v>311</v>
      </c>
      <c r="C16" s="47">
        <v>979</v>
      </c>
    </row>
    <row r="17" spans="2:4" ht="17.45" customHeight="1" x14ac:dyDescent="0.25">
      <c r="B17" s="43"/>
      <c r="C17" s="48"/>
    </row>
    <row r="18" spans="2:4" ht="17.45" customHeight="1" x14ac:dyDescent="0.25">
      <c r="B18" s="44" t="s">
        <v>312</v>
      </c>
      <c r="C18" s="46">
        <f>C19+C20</f>
        <v>141</v>
      </c>
    </row>
    <row r="19" spans="2:4" ht="17.45" customHeight="1" x14ac:dyDescent="0.25">
      <c r="B19" s="43" t="s">
        <v>313</v>
      </c>
      <c r="C19" s="105">
        <v>86</v>
      </c>
    </row>
    <row r="20" spans="2:4" ht="17.45" customHeight="1" x14ac:dyDescent="0.25">
      <c r="B20" s="43" t="s">
        <v>314</v>
      </c>
      <c r="C20" s="105">
        <v>55</v>
      </c>
    </row>
    <row r="21" spans="2:4" ht="17.45" customHeight="1" x14ac:dyDescent="0.25">
      <c r="B21" s="37" t="s">
        <v>22</v>
      </c>
      <c r="C21" s="46">
        <f>C18+C16+C14+C12</f>
        <v>1209</v>
      </c>
    </row>
    <row r="22" spans="2:4" x14ac:dyDescent="0.25">
      <c r="C22" s="42"/>
    </row>
    <row r="23" spans="2:4" x14ac:dyDescent="0.25">
      <c r="C23" s="42"/>
    </row>
    <row r="25" spans="2:4" ht="23.25" x14ac:dyDescent="0.35">
      <c r="B25" s="273" t="s">
        <v>501</v>
      </c>
      <c r="C25" s="273"/>
      <c r="D25" s="273"/>
    </row>
  </sheetData>
  <mergeCells count="2">
    <mergeCell ref="B10:B11"/>
    <mergeCell ref="B7:G8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X55"/>
  <sheetViews>
    <sheetView showGridLines="0" showRowColHeaders="0" topLeftCell="A30" zoomScale="80" zoomScaleNormal="80" workbookViewId="0">
      <selection activeCell="E13" sqref="E13"/>
    </sheetView>
  </sheetViews>
  <sheetFormatPr defaultColWidth="9.140625" defaultRowHeight="15" x14ac:dyDescent="0.25"/>
  <cols>
    <col min="1" max="1" width="5.42578125" customWidth="1"/>
    <col min="2" max="2" width="68.140625" customWidth="1"/>
    <col min="3" max="3" width="17.42578125" customWidth="1"/>
    <col min="4" max="4" width="16.42578125" customWidth="1"/>
    <col min="5" max="5" width="15.140625" customWidth="1"/>
    <col min="6" max="6" width="15" customWidth="1"/>
    <col min="7" max="7" width="17.42578125" customWidth="1"/>
    <col min="8" max="8" width="16.140625" customWidth="1"/>
    <col min="9" max="24" width="20.28515625" customWidth="1"/>
  </cols>
  <sheetData>
    <row r="6" spans="2:23" x14ac:dyDescent="0.25">
      <c r="B6" s="413"/>
      <c r="C6" s="413"/>
      <c r="D6" s="413"/>
      <c r="E6" s="413"/>
      <c r="F6" s="413"/>
      <c r="G6" s="413"/>
      <c r="H6" s="413"/>
      <c r="I6" s="425"/>
      <c r="J6" s="425"/>
      <c r="K6" s="425"/>
    </row>
    <row r="7" spans="2:23" x14ac:dyDescent="0.25">
      <c r="B7" s="425"/>
      <c r="C7" s="425"/>
      <c r="D7" s="425"/>
      <c r="E7" s="425"/>
      <c r="F7" s="425"/>
      <c r="G7" s="425"/>
      <c r="H7" s="425"/>
      <c r="I7" s="425"/>
      <c r="J7" s="425"/>
      <c r="K7" s="425"/>
    </row>
    <row r="8" spans="2:23" x14ac:dyDescent="0.25">
      <c r="B8" s="425"/>
      <c r="C8" s="425"/>
      <c r="D8" s="425"/>
      <c r="E8" s="425"/>
      <c r="F8" s="425"/>
      <c r="G8" s="425"/>
      <c r="H8" s="425"/>
      <c r="I8" s="425"/>
      <c r="J8" s="425"/>
      <c r="K8" s="425"/>
    </row>
    <row r="9" spans="2:23" x14ac:dyDescent="0.25">
      <c r="B9" s="17" t="s">
        <v>143</v>
      </c>
      <c r="C9" s="17"/>
      <c r="D9" s="17"/>
      <c r="E9" s="17"/>
      <c r="F9" s="17"/>
      <c r="I9" s="2"/>
      <c r="J9" s="2"/>
      <c r="K9" s="2"/>
    </row>
    <row r="10" spans="2:23" x14ac:dyDescent="0.25">
      <c r="B10" s="157"/>
      <c r="C10" s="278" t="s">
        <v>527</v>
      </c>
      <c r="D10" s="278">
        <v>2024</v>
      </c>
      <c r="E10" s="278" t="s">
        <v>287</v>
      </c>
      <c r="F10" s="153" t="s">
        <v>288</v>
      </c>
      <c r="G10" s="278" t="s">
        <v>149</v>
      </c>
      <c r="H10" s="278">
        <v>2023</v>
      </c>
      <c r="I10" s="278" t="s">
        <v>289</v>
      </c>
      <c r="J10" s="153" t="s">
        <v>290</v>
      </c>
      <c r="K10" s="67" t="s">
        <v>151</v>
      </c>
      <c r="L10" s="67">
        <v>2022</v>
      </c>
      <c r="M10" s="278" t="s">
        <v>291</v>
      </c>
      <c r="N10" s="153" t="s">
        <v>292</v>
      </c>
      <c r="O10" s="67" t="s">
        <v>154</v>
      </c>
      <c r="P10" s="67">
        <v>2021</v>
      </c>
      <c r="Q10" s="278" t="s">
        <v>293</v>
      </c>
      <c r="R10" s="153" t="s">
        <v>294</v>
      </c>
      <c r="S10" s="67" t="s">
        <v>157</v>
      </c>
      <c r="T10" s="67">
        <v>2020</v>
      </c>
      <c r="U10" s="67" t="s">
        <v>295</v>
      </c>
      <c r="V10" s="67" t="s">
        <v>296</v>
      </c>
      <c r="W10" s="67" t="s">
        <v>297</v>
      </c>
    </row>
    <row r="11" spans="2:23" x14ac:dyDescent="0.25">
      <c r="B11" s="39" t="s">
        <v>315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</row>
    <row r="12" spans="2:23" x14ac:dyDescent="0.25">
      <c r="B12" s="50" t="s">
        <v>316</v>
      </c>
      <c r="C12" s="134">
        <v>3244030</v>
      </c>
      <c r="D12" s="134">
        <v>1898224</v>
      </c>
      <c r="E12" s="134">
        <v>3660787</v>
      </c>
      <c r="F12" s="134">
        <v>1564249</v>
      </c>
      <c r="G12" s="134">
        <v>2177401</v>
      </c>
      <c r="H12" s="134">
        <v>1537482</v>
      </c>
      <c r="I12" s="134">
        <v>2355680</v>
      </c>
      <c r="J12" s="134">
        <v>2182819</v>
      </c>
      <c r="K12" s="134">
        <v>1600178</v>
      </c>
      <c r="L12" s="132">
        <v>1440661</v>
      </c>
      <c r="M12" s="132">
        <v>1990712</v>
      </c>
      <c r="N12" s="132">
        <v>1867781</v>
      </c>
      <c r="O12" s="132">
        <v>1409372</v>
      </c>
      <c r="P12" s="132">
        <v>825208</v>
      </c>
      <c r="Q12" s="132">
        <v>827784</v>
      </c>
      <c r="R12" s="132">
        <v>2661596</v>
      </c>
      <c r="S12" s="132">
        <v>3332411</v>
      </c>
      <c r="T12" s="132">
        <v>1680397</v>
      </c>
      <c r="U12" s="132">
        <v>1420751</v>
      </c>
      <c r="V12" s="132">
        <v>971314</v>
      </c>
      <c r="W12" s="132">
        <v>795731</v>
      </c>
    </row>
    <row r="13" spans="2:23" x14ac:dyDescent="0.25">
      <c r="B13" s="50" t="s">
        <v>317</v>
      </c>
      <c r="C13" s="134">
        <v>1456430</v>
      </c>
      <c r="D13" s="134">
        <v>357913</v>
      </c>
      <c r="E13" s="134">
        <v>2960449</v>
      </c>
      <c r="F13" s="134">
        <v>1353092</v>
      </c>
      <c r="G13" s="134">
        <v>2300277</v>
      </c>
      <c r="H13" s="134">
        <v>773982</v>
      </c>
      <c r="I13" s="134">
        <v>1812392</v>
      </c>
      <c r="J13" s="134">
        <v>1542983</v>
      </c>
      <c r="K13" s="134">
        <v>1356927</v>
      </c>
      <c r="L13" s="132">
        <v>1744546</v>
      </c>
      <c r="M13" s="132">
        <v>2778971</v>
      </c>
      <c r="N13" s="132">
        <v>1773720</v>
      </c>
      <c r="O13" s="132">
        <v>975334</v>
      </c>
      <c r="P13" s="132">
        <v>1724088</v>
      </c>
      <c r="Q13" s="132">
        <v>2338481</v>
      </c>
      <c r="R13" s="132">
        <v>3468420</v>
      </c>
      <c r="S13" s="132">
        <v>2240626</v>
      </c>
      <c r="T13" s="132">
        <v>3360270</v>
      </c>
      <c r="U13" s="132">
        <v>3689369</v>
      </c>
      <c r="V13" s="132">
        <v>2529359</v>
      </c>
      <c r="W13" s="132">
        <v>1511678</v>
      </c>
    </row>
    <row r="14" spans="2:23" x14ac:dyDescent="0.25">
      <c r="B14" s="50" t="s">
        <v>318</v>
      </c>
      <c r="C14" s="134">
        <v>5518267</v>
      </c>
      <c r="D14" s="134">
        <v>5596248</v>
      </c>
      <c r="E14" s="134">
        <v>5212452</v>
      </c>
      <c r="F14" s="134">
        <v>5218594</v>
      </c>
      <c r="G14" s="134">
        <v>5225446</v>
      </c>
      <c r="H14" s="134">
        <v>5434358</v>
      </c>
      <c r="I14" s="134">
        <v>4992945</v>
      </c>
      <c r="J14" s="134">
        <v>4688726</v>
      </c>
      <c r="K14" s="134">
        <v>4911463</v>
      </c>
      <c r="L14" s="132">
        <v>4769431</v>
      </c>
      <c r="M14" s="132">
        <v>4641604</v>
      </c>
      <c r="N14" s="132">
        <v>4403850</v>
      </c>
      <c r="O14" s="132">
        <v>4796738</v>
      </c>
      <c r="P14" s="132">
        <v>4429883</v>
      </c>
      <c r="Q14" s="132">
        <v>4989132</v>
      </c>
      <c r="R14" s="132">
        <v>4313779</v>
      </c>
      <c r="S14" s="132">
        <v>4317385</v>
      </c>
      <c r="T14" s="132">
        <v>4373075</v>
      </c>
      <c r="U14" s="132">
        <v>4436196</v>
      </c>
      <c r="V14" s="132">
        <v>4173334</v>
      </c>
      <c r="W14" s="132">
        <v>4326756</v>
      </c>
    </row>
    <row r="15" spans="2:23" x14ac:dyDescent="0.25">
      <c r="B15" s="50" t="s">
        <v>319</v>
      </c>
      <c r="C15" s="134">
        <v>1332464</v>
      </c>
      <c r="D15" s="134">
        <v>1190020</v>
      </c>
      <c r="E15" s="134">
        <v>1026072</v>
      </c>
      <c r="F15" s="134">
        <v>811758</v>
      </c>
      <c r="G15" s="134">
        <v>926100</v>
      </c>
      <c r="H15" s="134">
        <v>814378</v>
      </c>
      <c r="I15" s="134">
        <v>834993</v>
      </c>
      <c r="J15" s="134">
        <v>777231</v>
      </c>
      <c r="K15" s="134">
        <v>1028762</v>
      </c>
      <c r="L15" s="132">
        <v>1055378</v>
      </c>
      <c r="M15" s="132">
        <v>1266468</v>
      </c>
      <c r="N15" s="132">
        <v>1622523</v>
      </c>
      <c r="O15" s="132">
        <v>1340337</v>
      </c>
      <c r="P15" s="132">
        <v>1504666</v>
      </c>
      <c r="Q15" s="132">
        <v>959191</v>
      </c>
      <c r="R15" s="132">
        <v>446477</v>
      </c>
      <c r="S15" s="132">
        <v>296393</v>
      </c>
      <c r="T15" s="132">
        <v>258588</v>
      </c>
      <c r="U15" s="132">
        <v>580989</v>
      </c>
      <c r="V15" s="132">
        <v>1268509</v>
      </c>
      <c r="W15" s="132">
        <v>1138980</v>
      </c>
    </row>
    <row r="16" spans="2:23" x14ac:dyDescent="0.25">
      <c r="B16" s="50" t="s">
        <v>320</v>
      </c>
      <c r="C16" s="134">
        <v>1179364</v>
      </c>
      <c r="D16" s="134">
        <v>1140037</v>
      </c>
      <c r="E16" s="134">
        <v>1129372</v>
      </c>
      <c r="F16" s="134">
        <v>889247</v>
      </c>
      <c r="G16" s="134">
        <v>860465</v>
      </c>
      <c r="H16" s="134">
        <v>850071</v>
      </c>
      <c r="I16" s="134">
        <v>831592</v>
      </c>
      <c r="J16" s="134">
        <v>786793</v>
      </c>
      <c r="K16" s="134">
        <v>759414</v>
      </c>
      <c r="L16" s="132">
        <v>728404</v>
      </c>
      <c r="M16" s="132">
        <v>704291</v>
      </c>
      <c r="N16" s="132">
        <v>675325</v>
      </c>
      <c r="O16" s="132">
        <v>638210</v>
      </c>
      <c r="P16" s="132">
        <v>599692</v>
      </c>
      <c r="Q16" s="132">
        <v>559885</v>
      </c>
      <c r="R16" s="132">
        <v>540876</v>
      </c>
      <c r="S16" s="132">
        <v>774507</v>
      </c>
      <c r="T16" s="132">
        <v>737110</v>
      </c>
      <c r="U16" s="132">
        <v>246677</v>
      </c>
      <c r="V16" s="132">
        <v>176299</v>
      </c>
      <c r="W16" s="132">
        <v>166220</v>
      </c>
    </row>
    <row r="17" spans="2:23" x14ac:dyDescent="0.25">
      <c r="B17" s="50" t="s">
        <v>508</v>
      </c>
      <c r="C17" s="134">
        <v>532808</v>
      </c>
      <c r="D17" s="134">
        <v>510963</v>
      </c>
      <c r="E17" s="134">
        <v>625894</v>
      </c>
      <c r="F17" s="134">
        <v>542868</v>
      </c>
      <c r="G17" s="134">
        <v>527561</v>
      </c>
      <c r="H17" s="134">
        <v>634864</v>
      </c>
      <c r="I17" s="134">
        <v>802885</v>
      </c>
      <c r="J17" s="134">
        <v>1163202</v>
      </c>
      <c r="K17" s="134">
        <v>1529363</v>
      </c>
      <c r="L17" s="132">
        <v>1916701</v>
      </c>
      <c r="M17" s="132">
        <v>1499658</v>
      </c>
      <c r="N17" s="132">
        <v>1583804</v>
      </c>
      <c r="O17" s="132">
        <v>1901020</v>
      </c>
      <c r="P17" s="132">
        <v>1968979</v>
      </c>
      <c r="Q17" s="132">
        <v>1939671</v>
      </c>
      <c r="R17" s="132">
        <v>1987881</v>
      </c>
      <c r="S17" s="132">
        <v>1821241</v>
      </c>
      <c r="T17" s="132">
        <v>1850057</v>
      </c>
      <c r="U17" s="132">
        <v>2183014</v>
      </c>
      <c r="V17" s="132">
        <v>2117663</v>
      </c>
      <c r="W17" s="132">
        <v>102273</v>
      </c>
    </row>
    <row r="18" spans="2:23" x14ac:dyDescent="0.25">
      <c r="B18" s="50" t="s">
        <v>321</v>
      </c>
      <c r="C18" s="134">
        <v>33386</v>
      </c>
      <c r="D18" s="134">
        <v>7283</v>
      </c>
      <c r="E18" s="134">
        <v>1613</v>
      </c>
      <c r="F18" s="134">
        <v>7429</v>
      </c>
      <c r="G18" s="134">
        <v>248910</v>
      </c>
      <c r="H18" s="134">
        <v>411376</v>
      </c>
      <c r="I18" s="134">
        <v>683444</v>
      </c>
      <c r="J18" s="134">
        <v>835924</v>
      </c>
      <c r="K18" s="134">
        <v>778173</v>
      </c>
      <c r="L18" s="132">
        <v>775492</v>
      </c>
      <c r="M18" s="132">
        <v>798518</v>
      </c>
      <c r="N18" s="132">
        <v>969935</v>
      </c>
      <c r="O18" s="132">
        <v>465150</v>
      </c>
      <c r="P18" s="132">
        <v>698914</v>
      </c>
      <c r="Q18" s="132">
        <v>709414</v>
      </c>
      <c r="R18" s="132">
        <v>375554</v>
      </c>
      <c r="S18" s="132">
        <v>482222</v>
      </c>
      <c r="T18" s="132">
        <v>597610</v>
      </c>
      <c r="U18" s="132">
        <v>579082</v>
      </c>
      <c r="V18" s="132">
        <v>496822</v>
      </c>
      <c r="W18" s="132">
        <v>493381</v>
      </c>
    </row>
    <row r="19" spans="2:23" x14ac:dyDescent="0.25">
      <c r="B19" s="50" t="s">
        <v>322</v>
      </c>
      <c r="C19" s="134">
        <v>0</v>
      </c>
      <c r="D19" s="134" t="s">
        <v>66</v>
      </c>
      <c r="E19" s="134">
        <v>499910</v>
      </c>
      <c r="F19" s="134">
        <v>486625</v>
      </c>
      <c r="G19" s="134">
        <v>410083</v>
      </c>
      <c r="H19" s="134">
        <v>368051</v>
      </c>
      <c r="I19" s="134" t="s">
        <v>66</v>
      </c>
      <c r="J19" s="134" t="s">
        <v>66</v>
      </c>
      <c r="K19" s="134">
        <v>0</v>
      </c>
      <c r="L19" s="134"/>
      <c r="M19" s="132">
        <v>68609</v>
      </c>
      <c r="N19" s="132" t="s">
        <v>66</v>
      </c>
      <c r="O19" s="132" t="s">
        <v>66</v>
      </c>
      <c r="P19" s="132" t="s">
        <v>66</v>
      </c>
      <c r="Q19" s="132">
        <v>152802</v>
      </c>
      <c r="R19" s="132">
        <v>160784</v>
      </c>
      <c r="S19" s="132">
        <v>512050</v>
      </c>
      <c r="T19" s="132">
        <v>522579</v>
      </c>
      <c r="U19" s="132">
        <v>619119</v>
      </c>
      <c r="V19" s="132">
        <v>589555</v>
      </c>
      <c r="W19" s="132">
        <v>485006</v>
      </c>
    </row>
    <row r="20" spans="2:23" x14ac:dyDescent="0.25">
      <c r="B20" s="50" t="s">
        <v>323</v>
      </c>
      <c r="C20" s="134">
        <v>75462</v>
      </c>
      <c r="D20" s="134">
        <v>111367</v>
      </c>
      <c r="E20" s="134">
        <v>44811</v>
      </c>
      <c r="F20" s="134">
        <v>56091</v>
      </c>
      <c r="G20" s="134">
        <v>88035</v>
      </c>
      <c r="H20" s="134">
        <v>49914</v>
      </c>
      <c r="I20" s="134">
        <v>68837</v>
      </c>
      <c r="J20" s="134">
        <v>74121</v>
      </c>
      <c r="K20" s="134">
        <v>157487</v>
      </c>
      <c r="L20" s="132">
        <v>145908</v>
      </c>
      <c r="M20" s="132">
        <v>71217</v>
      </c>
      <c r="N20" s="132">
        <v>196364</v>
      </c>
      <c r="O20" s="132">
        <v>230240</v>
      </c>
      <c r="P20" s="132">
        <v>335189</v>
      </c>
      <c r="Q20" s="132">
        <v>87301</v>
      </c>
      <c r="R20" s="132">
        <v>111295</v>
      </c>
      <c r="S20" s="132">
        <v>231673</v>
      </c>
      <c r="T20" s="132">
        <v>188327</v>
      </c>
      <c r="U20" s="132">
        <v>84253</v>
      </c>
      <c r="V20" s="132">
        <v>97398</v>
      </c>
      <c r="W20" s="132">
        <v>186310</v>
      </c>
    </row>
    <row r="21" spans="2:23" x14ac:dyDescent="0.25">
      <c r="B21" s="50" t="s">
        <v>456</v>
      </c>
      <c r="C21" s="134">
        <v>784082</v>
      </c>
      <c r="D21" s="134">
        <v>235206</v>
      </c>
      <c r="E21" s="134"/>
      <c r="F21" s="134"/>
      <c r="G21" s="134"/>
      <c r="H21" s="134">
        <v>30615</v>
      </c>
      <c r="I21" s="134"/>
      <c r="J21" s="134"/>
      <c r="K21" s="134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</row>
    <row r="22" spans="2:23" x14ac:dyDescent="0.25">
      <c r="B22" s="50" t="s">
        <v>324</v>
      </c>
      <c r="C22" s="134">
        <v>309362</v>
      </c>
      <c r="D22" s="134">
        <v>296061</v>
      </c>
      <c r="E22" s="134">
        <v>269300</v>
      </c>
      <c r="F22" s="134">
        <v>257043</v>
      </c>
      <c r="G22" s="134">
        <v>266283</v>
      </c>
      <c r="H22" s="134">
        <v>260722</v>
      </c>
      <c r="I22" s="134">
        <v>239530</v>
      </c>
      <c r="J22" s="134">
        <v>232578</v>
      </c>
      <c r="K22" s="134">
        <v>225055</v>
      </c>
      <c r="L22" s="132">
        <v>207280</v>
      </c>
      <c r="M22" s="132">
        <v>201325</v>
      </c>
      <c r="N22" s="132">
        <v>198731</v>
      </c>
      <c r="O22" s="132">
        <v>247276</v>
      </c>
      <c r="P22" s="132">
        <v>233309</v>
      </c>
      <c r="Q22" s="132">
        <v>237019</v>
      </c>
      <c r="R22" s="132">
        <v>197132</v>
      </c>
      <c r="S22" s="132">
        <v>177499</v>
      </c>
      <c r="T22" s="132">
        <v>179401</v>
      </c>
      <c r="U22" s="132">
        <v>164967</v>
      </c>
      <c r="V22" s="132">
        <v>175521</v>
      </c>
      <c r="W22" s="132">
        <v>173724</v>
      </c>
    </row>
    <row r="23" spans="2:23" x14ac:dyDescent="0.25">
      <c r="B23" s="50" t="s">
        <v>325</v>
      </c>
      <c r="C23" s="134">
        <v>0</v>
      </c>
      <c r="D23" s="134" t="s">
        <v>66</v>
      </c>
      <c r="E23" s="134">
        <v>0</v>
      </c>
      <c r="F23" s="134">
        <v>0</v>
      </c>
      <c r="G23" s="134">
        <v>0</v>
      </c>
      <c r="H23" s="134">
        <v>0</v>
      </c>
      <c r="I23" s="134">
        <v>195834</v>
      </c>
      <c r="J23" s="134">
        <v>124343</v>
      </c>
      <c r="K23" s="134">
        <v>97336</v>
      </c>
      <c r="L23" s="132">
        <v>0</v>
      </c>
      <c r="M23" s="132">
        <v>96514</v>
      </c>
      <c r="N23" s="132">
        <v>95588</v>
      </c>
      <c r="O23" s="132">
        <v>101961</v>
      </c>
      <c r="P23" s="132">
        <v>291896</v>
      </c>
      <c r="Q23" s="132">
        <v>85400</v>
      </c>
      <c r="R23" s="132">
        <v>85846</v>
      </c>
      <c r="S23" s="132">
        <v>87836</v>
      </c>
      <c r="T23" s="132">
        <v>88349</v>
      </c>
      <c r="U23" s="132">
        <v>86257</v>
      </c>
      <c r="V23" s="132">
        <v>89048</v>
      </c>
      <c r="W23" s="132">
        <v>96836</v>
      </c>
    </row>
    <row r="24" spans="2:23" x14ac:dyDescent="0.25">
      <c r="B24" s="50" t="s">
        <v>326</v>
      </c>
      <c r="C24" s="134">
        <v>948232</v>
      </c>
      <c r="D24" s="134">
        <v>832396</v>
      </c>
      <c r="E24" s="134">
        <v>803120</v>
      </c>
      <c r="F24" s="134">
        <v>718075</v>
      </c>
      <c r="G24" s="134">
        <v>657085</v>
      </c>
      <c r="H24" s="134">
        <v>645388</v>
      </c>
      <c r="I24" s="134">
        <v>692802</v>
      </c>
      <c r="J24" s="134">
        <v>769286</v>
      </c>
      <c r="K24" s="134">
        <v>686681</v>
      </c>
      <c r="L24" s="134">
        <v>681402</v>
      </c>
      <c r="M24" s="134">
        <v>588237</v>
      </c>
      <c r="N24" s="134">
        <v>563085</v>
      </c>
      <c r="O24" s="134">
        <v>428120</v>
      </c>
      <c r="P24" s="134">
        <v>337326</v>
      </c>
      <c r="Q24" s="134">
        <v>370821</v>
      </c>
      <c r="R24" s="134">
        <v>544122</v>
      </c>
      <c r="S24" s="134">
        <v>392202</v>
      </c>
      <c r="T24" s="134">
        <v>362326</v>
      </c>
      <c r="U24" s="134">
        <v>372766</v>
      </c>
      <c r="V24" s="134">
        <v>352706</v>
      </c>
      <c r="W24" s="134">
        <v>352859</v>
      </c>
    </row>
    <row r="25" spans="2:23" x14ac:dyDescent="0.25">
      <c r="B25" s="50"/>
      <c r="C25" s="135">
        <v>15413887</v>
      </c>
      <c r="D25" s="135">
        <v>12175718</v>
      </c>
      <c r="E25" s="135">
        <v>16233780</v>
      </c>
      <c r="F25" s="135">
        <v>11905071</v>
      </c>
      <c r="G25" s="135">
        <v>13687646</v>
      </c>
      <c r="H25" s="135">
        <v>11811201</v>
      </c>
      <c r="I25" s="135">
        <v>13510934</v>
      </c>
      <c r="J25" s="135">
        <v>13178006</v>
      </c>
      <c r="K25" s="135">
        <v>13130839</v>
      </c>
      <c r="L25" s="135">
        <v>13465203</v>
      </c>
      <c r="M25" s="135">
        <v>14706124</v>
      </c>
      <c r="N25" s="135">
        <v>13950706</v>
      </c>
      <c r="O25" s="135">
        <v>12533758</v>
      </c>
      <c r="P25" s="135">
        <v>12949150</v>
      </c>
      <c r="Q25" s="135">
        <v>13256901</v>
      </c>
      <c r="R25" s="135">
        <v>14893762</v>
      </c>
      <c r="S25" s="135">
        <v>14666045</v>
      </c>
      <c r="T25" s="135">
        <v>14198089</v>
      </c>
      <c r="U25" s="135">
        <v>14463440</v>
      </c>
      <c r="V25" s="135">
        <v>13037528</v>
      </c>
      <c r="W25" s="135">
        <v>9829754</v>
      </c>
    </row>
    <row r="26" spans="2:23" x14ac:dyDescent="0.25">
      <c r="B26" s="50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240"/>
      <c r="V26" s="136"/>
      <c r="W26" s="136"/>
    </row>
    <row r="27" spans="2:23" x14ac:dyDescent="0.25">
      <c r="B27" s="50" t="s">
        <v>327</v>
      </c>
      <c r="C27" s="137">
        <v>57614</v>
      </c>
      <c r="D27" s="137">
        <v>56864</v>
      </c>
      <c r="E27" s="137">
        <v>38959</v>
      </c>
      <c r="F27" s="137">
        <v>1157394</v>
      </c>
      <c r="G27" s="137">
        <v>1118565</v>
      </c>
      <c r="H27" s="137">
        <v>57867</v>
      </c>
      <c r="I27" s="137">
        <v>408422</v>
      </c>
      <c r="J27" s="137">
        <v>362423</v>
      </c>
      <c r="K27" s="137">
        <v>7212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1258111</v>
      </c>
      <c r="U27" s="132">
        <v>987844</v>
      </c>
      <c r="V27" s="132">
        <v>1124088</v>
      </c>
      <c r="W27" s="132">
        <v>648951</v>
      </c>
    </row>
    <row r="28" spans="2:23" x14ac:dyDescent="0.25">
      <c r="B28" s="50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</row>
    <row r="29" spans="2:23" ht="15.75" thickBot="1" x14ac:dyDescent="0.3">
      <c r="B29" s="91" t="s">
        <v>328</v>
      </c>
      <c r="C29" s="139">
        <v>15471501</v>
      </c>
      <c r="D29" s="139">
        <v>12232582</v>
      </c>
      <c r="E29" s="139">
        <v>16272739</v>
      </c>
      <c r="F29" s="139">
        <v>13062465</v>
      </c>
      <c r="G29" s="139">
        <f>G27+G25</f>
        <v>14806211</v>
      </c>
      <c r="H29" s="139">
        <v>11869068</v>
      </c>
      <c r="I29" s="139">
        <v>13919356</v>
      </c>
      <c r="J29" s="139">
        <v>13540429</v>
      </c>
      <c r="K29" s="139">
        <v>13138051</v>
      </c>
      <c r="L29" s="139">
        <v>13465203</v>
      </c>
      <c r="M29" s="139">
        <v>14706124</v>
      </c>
      <c r="N29" s="139">
        <v>13950706</v>
      </c>
      <c r="O29" s="139">
        <v>12533758</v>
      </c>
      <c r="P29" s="139">
        <v>12949150</v>
      </c>
      <c r="Q29" s="139">
        <v>13256901</v>
      </c>
      <c r="R29" s="139">
        <v>14893762</v>
      </c>
      <c r="S29" s="139">
        <v>14666045</v>
      </c>
      <c r="T29" s="139">
        <v>15456200</v>
      </c>
      <c r="U29" s="139">
        <v>15451284</v>
      </c>
      <c r="V29" s="139">
        <v>14161616</v>
      </c>
      <c r="W29" s="139">
        <v>10478705</v>
      </c>
    </row>
    <row r="30" spans="2:23" ht="15.75" thickTop="1" x14ac:dyDescent="0.25">
      <c r="B30" s="91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</row>
    <row r="31" spans="2:23" x14ac:dyDescent="0.25">
      <c r="B31" s="39" t="s">
        <v>329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</row>
    <row r="32" spans="2:23" x14ac:dyDescent="0.25">
      <c r="B32" s="39" t="s">
        <v>330</v>
      </c>
      <c r="C32" s="346">
        <v>23966799</v>
      </c>
      <c r="D32" s="346">
        <v>23365059</v>
      </c>
      <c r="E32" s="346">
        <f>SUM(E33:E43)</f>
        <v>23193143</v>
      </c>
      <c r="F32" s="346">
        <f t="shared" ref="F32:W32" si="0">SUM(F33:F43)</f>
        <v>20698483</v>
      </c>
      <c r="G32" s="346">
        <f t="shared" si="0"/>
        <v>19908373</v>
      </c>
      <c r="H32" s="346">
        <f t="shared" si="0"/>
        <v>19596217</v>
      </c>
      <c r="I32" s="346">
        <f t="shared" si="0"/>
        <v>19249068</v>
      </c>
      <c r="J32" s="346">
        <f t="shared" si="0"/>
        <v>18566525</v>
      </c>
      <c r="K32" s="346">
        <f t="shared" si="0"/>
        <v>18393906</v>
      </c>
      <c r="L32" s="346">
        <f t="shared" si="0"/>
        <v>17739629</v>
      </c>
      <c r="M32" s="346">
        <f t="shared" si="0"/>
        <v>18284483</v>
      </c>
      <c r="N32" s="346">
        <f t="shared" si="0"/>
        <v>18106605</v>
      </c>
      <c r="O32" s="346">
        <f t="shared" si="0"/>
        <v>17516702</v>
      </c>
      <c r="P32" s="346">
        <f t="shared" si="0"/>
        <v>18392553</v>
      </c>
      <c r="Q32" s="346">
        <f t="shared" si="0"/>
        <v>18671171</v>
      </c>
      <c r="R32" s="346">
        <f t="shared" si="0"/>
        <v>18304138</v>
      </c>
      <c r="S32" s="346">
        <f t="shared" si="0"/>
        <v>18466450</v>
      </c>
      <c r="T32" s="346">
        <f t="shared" si="0"/>
        <v>18782442</v>
      </c>
      <c r="U32" s="346">
        <f t="shared" si="0"/>
        <v>17945860</v>
      </c>
      <c r="V32" s="346">
        <f t="shared" si="0"/>
        <v>18511950</v>
      </c>
      <c r="W32" s="346">
        <f t="shared" si="0"/>
        <v>20042920</v>
      </c>
    </row>
    <row r="33" spans="2:23" x14ac:dyDescent="0.25">
      <c r="B33" s="50" t="s">
        <v>317</v>
      </c>
      <c r="C33" s="134">
        <v>54627</v>
      </c>
      <c r="D33" s="134">
        <v>134606</v>
      </c>
      <c r="E33" s="134">
        <v>130854</v>
      </c>
      <c r="F33" s="134">
        <v>77916</v>
      </c>
      <c r="G33" s="134">
        <v>75810</v>
      </c>
      <c r="H33" s="189">
        <v>0</v>
      </c>
      <c r="I33" s="189">
        <v>0</v>
      </c>
      <c r="J33" s="132">
        <v>138802</v>
      </c>
      <c r="K33" s="132">
        <v>137079</v>
      </c>
      <c r="L33" s="132">
        <v>133631</v>
      </c>
      <c r="M33" s="132">
        <v>134737</v>
      </c>
      <c r="N33" s="132">
        <v>150892</v>
      </c>
      <c r="O33" s="132">
        <v>190527</v>
      </c>
      <c r="P33" s="132">
        <v>353730</v>
      </c>
      <c r="Q33" s="132">
        <v>688998</v>
      </c>
      <c r="R33" s="132">
        <v>868059</v>
      </c>
      <c r="S33" s="132">
        <v>608066</v>
      </c>
      <c r="T33" s="132">
        <v>764793</v>
      </c>
      <c r="U33" s="132">
        <v>409268</v>
      </c>
      <c r="V33" s="132">
        <v>204561</v>
      </c>
      <c r="W33" s="132">
        <v>133217</v>
      </c>
    </row>
    <row r="34" spans="2:23" x14ac:dyDescent="0.25">
      <c r="B34" s="50" t="s">
        <v>318</v>
      </c>
      <c r="C34" s="132">
        <v>274714</v>
      </c>
      <c r="D34" s="132">
        <v>253925</v>
      </c>
      <c r="E34" s="132">
        <v>227183</v>
      </c>
      <c r="F34" s="132">
        <v>41142</v>
      </c>
      <c r="G34" s="132">
        <v>42451</v>
      </c>
      <c r="H34" s="132">
        <v>42804</v>
      </c>
      <c r="I34" s="132">
        <v>44523</v>
      </c>
      <c r="J34" s="132">
        <v>46665</v>
      </c>
      <c r="K34" s="132">
        <v>45827</v>
      </c>
      <c r="L34" s="132">
        <v>43449</v>
      </c>
      <c r="M34" s="132">
        <v>45858</v>
      </c>
      <c r="N34" s="132">
        <v>48158</v>
      </c>
      <c r="O34" s="132">
        <v>49760</v>
      </c>
      <c r="P34" s="132">
        <v>51540</v>
      </c>
      <c r="Q34" s="132">
        <v>70027</v>
      </c>
      <c r="R34" s="132">
        <v>107234</v>
      </c>
      <c r="S34" s="132">
        <v>134070</v>
      </c>
      <c r="T34" s="132">
        <v>160969</v>
      </c>
      <c r="U34" s="132">
        <v>162794</v>
      </c>
      <c r="V34" s="132">
        <v>74151</v>
      </c>
      <c r="W34" s="132">
        <v>74622</v>
      </c>
    </row>
    <row r="35" spans="2:23" x14ac:dyDescent="0.25">
      <c r="B35" s="49" t="s">
        <v>508</v>
      </c>
      <c r="C35" s="132">
        <v>1475706</v>
      </c>
      <c r="D35" s="132">
        <v>1454662</v>
      </c>
      <c r="E35" s="132">
        <v>1404369</v>
      </c>
      <c r="F35" s="132">
        <v>1353058</v>
      </c>
      <c r="G35" s="132">
        <v>1325410</v>
      </c>
      <c r="H35" s="132">
        <v>1318547</v>
      </c>
      <c r="I35" s="132">
        <v>1263355</v>
      </c>
      <c r="J35" s="132">
        <v>1213329</v>
      </c>
      <c r="K35" s="132">
        <v>1401982</v>
      </c>
      <c r="L35" s="132">
        <v>1357846</v>
      </c>
      <c r="M35" s="132">
        <v>1672230</v>
      </c>
      <c r="N35" s="132">
        <v>1758675</v>
      </c>
      <c r="O35" s="132">
        <v>1735313</v>
      </c>
      <c r="P35" s="132">
        <v>1997285</v>
      </c>
      <c r="Q35" s="132">
        <v>2416545</v>
      </c>
      <c r="R35" s="132">
        <v>2704563</v>
      </c>
      <c r="S35" s="132">
        <v>3087870</v>
      </c>
      <c r="T35" s="132">
        <v>3442071</v>
      </c>
      <c r="U35" s="132">
        <v>3691045</v>
      </c>
      <c r="V35" s="132">
        <v>4237507</v>
      </c>
      <c r="W35" s="132">
        <v>6393879</v>
      </c>
    </row>
    <row r="36" spans="2:23" x14ac:dyDescent="0.25">
      <c r="B36" s="49" t="s">
        <v>321</v>
      </c>
      <c r="C36" s="132">
        <v>564274</v>
      </c>
      <c r="D36" s="132">
        <v>582348</v>
      </c>
      <c r="E36" s="132">
        <v>602027</v>
      </c>
      <c r="F36" s="132">
        <v>564557</v>
      </c>
      <c r="G36" s="132">
        <v>294536</v>
      </c>
      <c r="H36" s="132">
        <v>445339</v>
      </c>
      <c r="I36" s="132">
        <v>222747</v>
      </c>
      <c r="J36" s="132">
        <v>148505</v>
      </c>
      <c r="K36" s="132">
        <v>144086</v>
      </c>
      <c r="L36" s="132">
        <v>172718</v>
      </c>
      <c r="M36" s="132">
        <v>294216</v>
      </c>
      <c r="N36" s="132">
        <v>301000</v>
      </c>
      <c r="O36" s="132">
        <v>327478</v>
      </c>
      <c r="P36" s="132">
        <v>315405</v>
      </c>
      <c r="Q36" s="132">
        <v>286386</v>
      </c>
      <c r="R36" s="132">
        <v>302510</v>
      </c>
      <c r="S36" s="132">
        <v>271266</v>
      </c>
      <c r="T36" s="132">
        <v>346523</v>
      </c>
      <c r="U36" s="132">
        <v>195622</v>
      </c>
      <c r="V36" s="132">
        <v>195622</v>
      </c>
      <c r="W36" s="132">
        <v>193307</v>
      </c>
    </row>
    <row r="37" spans="2:23" x14ac:dyDescent="0.25">
      <c r="B37" s="50" t="s">
        <v>331</v>
      </c>
      <c r="C37" s="132">
        <v>2367343</v>
      </c>
      <c r="D37" s="132">
        <v>2333721</v>
      </c>
      <c r="E37" s="132">
        <v>2684617</v>
      </c>
      <c r="F37" s="132">
        <v>2725604</v>
      </c>
      <c r="G37" s="132">
        <v>3017520</v>
      </c>
      <c r="H37" s="132">
        <v>3044738</v>
      </c>
      <c r="I37" s="132">
        <v>2963432</v>
      </c>
      <c r="J37" s="132">
        <v>2982457</v>
      </c>
      <c r="K37" s="132">
        <v>3131998</v>
      </c>
      <c r="L37" s="132">
        <v>3119522</v>
      </c>
      <c r="M37" s="132">
        <v>3116860</v>
      </c>
      <c r="N37" s="132">
        <v>3072772</v>
      </c>
      <c r="O37" s="132">
        <v>2524598</v>
      </c>
      <c r="P37" s="132">
        <v>2464734</v>
      </c>
      <c r="Q37" s="132">
        <v>2435285</v>
      </c>
      <c r="R37" s="132">
        <v>2464775</v>
      </c>
      <c r="S37" s="132">
        <v>2544690</v>
      </c>
      <c r="T37" s="132">
        <v>2452860</v>
      </c>
      <c r="U37" s="132">
        <v>2505092</v>
      </c>
      <c r="V37" s="132">
        <v>2537820</v>
      </c>
      <c r="W37" s="132">
        <v>2644927</v>
      </c>
    </row>
    <row r="38" spans="2:23" x14ac:dyDescent="0.25">
      <c r="B38" s="50" t="s">
        <v>332</v>
      </c>
      <c r="C38" s="132">
        <v>1204150</v>
      </c>
      <c r="D38" s="132">
        <v>1196083</v>
      </c>
      <c r="E38" s="132">
        <v>1276044</v>
      </c>
      <c r="F38" s="132">
        <v>1276268</v>
      </c>
      <c r="G38" s="132">
        <v>1267276</v>
      </c>
      <c r="H38" s="132">
        <v>1243012</v>
      </c>
      <c r="I38" s="132">
        <v>1231984</v>
      </c>
      <c r="J38" s="132">
        <v>1214964</v>
      </c>
      <c r="K38" s="132">
        <v>1205273</v>
      </c>
      <c r="L38" s="132">
        <v>1206595</v>
      </c>
      <c r="M38" s="132">
        <v>1246581</v>
      </c>
      <c r="N38" s="132">
        <v>1219483</v>
      </c>
      <c r="O38" s="132">
        <v>1195649</v>
      </c>
      <c r="P38" s="132">
        <v>1155169</v>
      </c>
      <c r="Q38" s="132">
        <v>1150331</v>
      </c>
      <c r="R38" s="132">
        <v>1111042</v>
      </c>
      <c r="S38" s="132">
        <v>1106468</v>
      </c>
      <c r="T38" s="132">
        <v>1055797</v>
      </c>
      <c r="U38" s="132">
        <v>1088828</v>
      </c>
      <c r="V38" s="132">
        <v>1170254</v>
      </c>
      <c r="W38" s="132">
        <v>1137584</v>
      </c>
    </row>
    <row r="39" spans="2:23" x14ac:dyDescent="0.25">
      <c r="B39" s="50" t="s">
        <v>333</v>
      </c>
      <c r="C39" s="189">
        <v>0</v>
      </c>
      <c r="D39" s="189" t="s">
        <v>66</v>
      </c>
      <c r="E39" s="189">
        <v>0</v>
      </c>
      <c r="F39" s="189">
        <v>0</v>
      </c>
      <c r="G39" s="189" t="s">
        <v>66</v>
      </c>
      <c r="H39" s="189">
        <v>0</v>
      </c>
      <c r="I39" s="132">
        <v>378531</v>
      </c>
      <c r="J39" s="132">
        <v>339382</v>
      </c>
      <c r="K39" s="132">
        <v>709067</v>
      </c>
      <c r="L39" s="132">
        <v>702734</v>
      </c>
      <c r="M39" s="132">
        <v>744179</v>
      </c>
      <c r="N39" s="132">
        <v>975023</v>
      </c>
      <c r="O39" s="132">
        <v>866223</v>
      </c>
      <c r="P39" s="132">
        <v>1219176</v>
      </c>
      <c r="Q39" s="132">
        <v>1149837</v>
      </c>
      <c r="R39" s="132">
        <v>1188952</v>
      </c>
      <c r="S39" s="132">
        <v>2249532</v>
      </c>
      <c r="T39" s="132">
        <v>2426351</v>
      </c>
      <c r="U39" s="132">
        <v>2665023</v>
      </c>
      <c r="V39" s="132">
        <v>2691936</v>
      </c>
      <c r="W39" s="132">
        <v>2520178</v>
      </c>
    </row>
    <row r="40" spans="2:23" x14ac:dyDescent="0.25">
      <c r="B40" s="50" t="s">
        <v>334</v>
      </c>
      <c r="C40" s="132">
        <v>37690</v>
      </c>
      <c r="D40" s="132">
        <v>40393</v>
      </c>
      <c r="E40" s="132">
        <v>43095</v>
      </c>
      <c r="F40" s="132">
        <v>45798</v>
      </c>
      <c r="G40" s="132">
        <v>13366</v>
      </c>
      <c r="H40" s="132">
        <v>13366</v>
      </c>
      <c r="I40" s="132">
        <v>13366</v>
      </c>
      <c r="J40" s="132">
        <v>13366</v>
      </c>
      <c r="K40" s="132">
        <v>13366</v>
      </c>
      <c r="L40" s="132">
        <v>13366</v>
      </c>
      <c r="M40" s="132">
        <v>13366</v>
      </c>
      <c r="N40" s="132">
        <v>13366</v>
      </c>
      <c r="O40" s="132">
        <v>13366</v>
      </c>
      <c r="P40" s="132">
        <v>13366</v>
      </c>
      <c r="Q40" s="132">
        <v>13366</v>
      </c>
      <c r="R40" s="132">
        <v>13366</v>
      </c>
      <c r="S40" s="132">
        <v>12573</v>
      </c>
      <c r="T40" s="132">
        <v>11614</v>
      </c>
      <c r="U40" s="132">
        <v>131794</v>
      </c>
      <c r="V40" s="132">
        <v>120258</v>
      </c>
      <c r="W40" s="132">
        <v>117144</v>
      </c>
    </row>
    <row r="41" spans="2:23" x14ac:dyDescent="0.25">
      <c r="B41" s="50" t="s">
        <v>319</v>
      </c>
      <c r="C41" s="132">
        <v>7183855</v>
      </c>
      <c r="D41" s="132">
        <v>6881394</v>
      </c>
      <c r="E41" s="132">
        <v>6506199</v>
      </c>
      <c r="F41" s="132">
        <v>6141972</v>
      </c>
      <c r="G41" s="132">
        <v>5903547</v>
      </c>
      <c r="H41" s="132">
        <v>5726352</v>
      </c>
      <c r="I41" s="132">
        <v>5621191</v>
      </c>
      <c r="J41" s="132">
        <v>5444226</v>
      </c>
      <c r="K41" s="132">
        <v>5155986</v>
      </c>
      <c r="L41" s="132">
        <v>4937187</v>
      </c>
      <c r="M41" s="132">
        <v>4375746</v>
      </c>
      <c r="N41" s="132">
        <v>4262681</v>
      </c>
      <c r="O41" s="132">
        <v>4591689</v>
      </c>
      <c r="P41" s="132">
        <v>4969400</v>
      </c>
      <c r="Q41" s="132">
        <v>5168068</v>
      </c>
      <c r="R41" s="132">
        <v>4468750</v>
      </c>
      <c r="S41" s="132">
        <v>4010432</v>
      </c>
      <c r="T41" s="132">
        <v>3798734</v>
      </c>
      <c r="U41" s="132">
        <v>4470210</v>
      </c>
      <c r="V41" s="132">
        <v>4728409</v>
      </c>
      <c r="W41" s="132">
        <v>4730622</v>
      </c>
    </row>
    <row r="42" spans="2:23" x14ac:dyDescent="0.25">
      <c r="B42" s="50" t="s">
        <v>320</v>
      </c>
      <c r="C42" s="132">
        <v>10669960</v>
      </c>
      <c r="D42" s="132">
        <v>10326877</v>
      </c>
      <c r="E42" s="132">
        <v>10171720</v>
      </c>
      <c r="F42" s="132">
        <v>8353321</v>
      </c>
      <c r="G42" s="132">
        <v>7872906</v>
      </c>
      <c r="H42" s="132">
        <v>7675592</v>
      </c>
      <c r="I42" s="132">
        <v>7410163</v>
      </c>
      <c r="J42" s="132">
        <v>6947683</v>
      </c>
      <c r="K42" s="132">
        <v>6369437</v>
      </c>
      <c r="L42" s="132">
        <v>5976420</v>
      </c>
      <c r="M42" s="132">
        <v>6568231</v>
      </c>
      <c r="N42" s="132">
        <v>6223570</v>
      </c>
      <c r="O42" s="132">
        <v>5949114</v>
      </c>
      <c r="P42" s="132">
        <v>5780316</v>
      </c>
      <c r="Q42" s="132">
        <v>5216007</v>
      </c>
      <c r="R42" s="132">
        <v>5000117</v>
      </c>
      <c r="S42" s="132">
        <v>4368011</v>
      </c>
      <c r="T42" s="132">
        <v>4242962</v>
      </c>
      <c r="U42" s="132">
        <v>2528645</v>
      </c>
      <c r="V42" s="132">
        <v>2429995</v>
      </c>
      <c r="W42" s="132">
        <v>1930945</v>
      </c>
    </row>
    <row r="43" spans="2:23" x14ac:dyDescent="0.25">
      <c r="B43" s="50" t="s">
        <v>326</v>
      </c>
      <c r="C43" s="132">
        <v>134480</v>
      </c>
      <c r="D43" s="132">
        <v>161050</v>
      </c>
      <c r="E43" s="132">
        <v>147035</v>
      </c>
      <c r="F43" s="132">
        <v>118847</v>
      </c>
      <c r="G43" s="132">
        <v>95551</v>
      </c>
      <c r="H43" s="132">
        <v>86467</v>
      </c>
      <c r="I43" s="132">
        <v>99776</v>
      </c>
      <c r="J43" s="132">
        <v>77146</v>
      </c>
      <c r="K43" s="132">
        <v>79805</v>
      </c>
      <c r="L43" s="132">
        <v>76161</v>
      </c>
      <c r="M43" s="132">
        <v>72479</v>
      </c>
      <c r="N43" s="132">
        <v>80985</v>
      </c>
      <c r="O43" s="132">
        <v>72985</v>
      </c>
      <c r="P43" s="132">
        <v>72432</v>
      </c>
      <c r="Q43" s="132">
        <v>76321</v>
      </c>
      <c r="R43" s="132">
        <v>74770</v>
      </c>
      <c r="S43" s="132">
        <v>73472</v>
      </c>
      <c r="T43" s="132">
        <v>79768</v>
      </c>
      <c r="U43" s="132">
        <v>97539</v>
      </c>
      <c r="V43" s="132">
        <v>121437</v>
      </c>
      <c r="W43" s="132">
        <v>166495</v>
      </c>
    </row>
    <row r="44" spans="2:23" x14ac:dyDescent="0.25">
      <c r="B44" s="94" t="s">
        <v>335</v>
      </c>
      <c r="C44" s="132">
        <v>3253848</v>
      </c>
      <c r="D44" s="132">
        <v>3221020</v>
      </c>
      <c r="E44" s="132">
        <v>3367882</v>
      </c>
      <c r="F44" s="132">
        <v>3376358</v>
      </c>
      <c r="G44" s="132">
        <v>3461948</v>
      </c>
      <c r="H44" s="132">
        <v>4631720</v>
      </c>
      <c r="I44" s="132">
        <v>4797643</v>
      </c>
      <c r="J44" s="132">
        <v>4821254</v>
      </c>
      <c r="K44" s="132">
        <v>5123692</v>
      </c>
      <c r="L44" s="132">
        <v>5105724</v>
      </c>
      <c r="M44" s="132">
        <v>5373517</v>
      </c>
      <c r="N44" s="132">
        <v>5404996</v>
      </c>
      <c r="O44" s="132">
        <v>5404409</v>
      </c>
      <c r="P44" s="132">
        <v>5105926</v>
      </c>
      <c r="Q44" s="132">
        <v>5613565</v>
      </c>
      <c r="R44" s="132">
        <v>5331408</v>
      </c>
      <c r="S44" s="132">
        <v>5502497</v>
      </c>
      <c r="T44" s="132">
        <v>5415293</v>
      </c>
      <c r="U44" s="132">
        <v>5504974</v>
      </c>
      <c r="V44" s="132">
        <v>5455180</v>
      </c>
      <c r="W44" s="132">
        <v>5453989</v>
      </c>
    </row>
    <row r="45" spans="2:23" x14ac:dyDescent="0.25">
      <c r="B45" s="94" t="s">
        <v>336</v>
      </c>
      <c r="C45" s="132">
        <v>3749261</v>
      </c>
      <c r="D45" s="132">
        <v>3715105</v>
      </c>
      <c r="E45" s="132">
        <v>3590827</v>
      </c>
      <c r="F45" s="132">
        <v>3422825</v>
      </c>
      <c r="G45" s="132">
        <v>3351219</v>
      </c>
      <c r="H45" s="132">
        <v>3256226</v>
      </c>
      <c r="I45" s="132">
        <v>2958286</v>
      </c>
      <c r="J45" s="132">
        <v>2608064</v>
      </c>
      <c r="K45" s="132">
        <v>2408039</v>
      </c>
      <c r="L45" s="132">
        <v>2409351</v>
      </c>
      <c r="M45" s="132">
        <v>2404840</v>
      </c>
      <c r="N45" s="132">
        <v>2372711</v>
      </c>
      <c r="O45" s="132">
        <v>2389491</v>
      </c>
      <c r="P45" s="132">
        <v>2419269</v>
      </c>
      <c r="Q45" s="132">
        <v>2390117</v>
      </c>
      <c r="R45" s="132">
        <v>2392881</v>
      </c>
      <c r="S45" s="132">
        <v>2391080</v>
      </c>
      <c r="T45" s="132">
        <v>2407143</v>
      </c>
      <c r="U45" s="132">
        <v>2404412</v>
      </c>
      <c r="V45" s="132">
        <v>2422073</v>
      </c>
      <c r="W45" s="132">
        <v>2429566</v>
      </c>
    </row>
    <row r="46" spans="2:23" x14ac:dyDescent="0.25">
      <c r="B46" s="94" t="s">
        <v>337</v>
      </c>
      <c r="C46" s="132">
        <v>17086997</v>
      </c>
      <c r="D46" s="132">
        <v>16805900</v>
      </c>
      <c r="E46" s="132">
        <v>16203774</v>
      </c>
      <c r="F46" s="132">
        <v>15790780</v>
      </c>
      <c r="G46" s="132">
        <v>15528596</v>
      </c>
      <c r="H46" s="132">
        <v>15248980</v>
      </c>
      <c r="I46" s="132">
        <v>14864580</v>
      </c>
      <c r="J46" s="132">
        <v>14620636</v>
      </c>
      <c r="K46" s="132">
        <v>14644219</v>
      </c>
      <c r="L46" s="132">
        <v>14621853</v>
      </c>
      <c r="M46" s="132">
        <v>13523670</v>
      </c>
      <c r="N46" s="132">
        <v>13185048</v>
      </c>
      <c r="O46" s="132">
        <v>13011817</v>
      </c>
      <c r="P46" s="132">
        <v>12953317</v>
      </c>
      <c r="Q46" s="132">
        <v>12947049</v>
      </c>
      <c r="R46" s="132">
        <v>12728720</v>
      </c>
      <c r="S46" s="132">
        <v>11782273</v>
      </c>
      <c r="T46" s="132">
        <v>11809928</v>
      </c>
      <c r="U46" s="132">
        <v>11789311</v>
      </c>
      <c r="V46" s="132">
        <v>11741863</v>
      </c>
      <c r="W46" s="132">
        <v>11717025</v>
      </c>
    </row>
    <row r="47" spans="2:23" x14ac:dyDescent="0.25">
      <c r="B47" s="94" t="s">
        <v>338</v>
      </c>
      <c r="C47" s="132">
        <v>373525</v>
      </c>
      <c r="D47" s="132">
        <v>387170</v>
      </c>
      <c r="E47" s="132">
        <v>378533</v>
      </c>
      <c r="F47" s="132">
        <v>389862</v>
      </c>
      <c r="G47" s="132">
        <v>385683</v>
      </c>
      <c r="H47" s="132">
        <v>397869</v>
      </c>
      <c r="I47" s="132">
        <v>376497</v>
      </c>
      <c r="J47" s="132">
        <v>386156</v>
      </c>
      <c r="K47" s="132">
        <v>377453</v>
      </c>
      <c r="L47" s="132">
        <v>329077</v>
      </c>
      <c r="M47" s="132">
        <v>221407</v>
      </c>
      <c r="N47" s="132">
        <v>201320</v>
      </c>
      <c r="O47" s="132">
        <v>211215</v>
      </c>
      <c r="P47" s="132">
        <v>225593</v>
      </c>
      <c r="Q47" s="132">
        <v>237863</v>
      </c>
      <c r="R47" s="132">
        <v>188345</v>
      </c>
      <c r="S47" s="132">
        <v>202709</v>
      </c>
      <c r="T47" s="132">
        <v>212074</v>
      </c>
      <c r="U47" s="132">
        <v>230316</v>
      </c>
      <c r="V47" s="132">
        <v>242458</v>
      </c>
      <c r="W47" s="132">
        <v>259282</v>
      </c>
    </row>
    <row r="48" spans="2:23" x14ac:dyDescent="0.25">
      <c r="B48" s="94" t="s">
        <v>339</v>
      </c>
      <c r="C48" s="140">
        <v>48430430</v>
      </c>
      <c r="D48" s="140">
        <v>47494254</v>
      </c>
      <c r="E48" s="140">
        <v>46734159</v>
      </c>
      <c r="F48" s="140">
        <v>43678308</v>
      </c>
      <c r="G48" s="140">
        <f>SUM(G33:G47)</f>
        <v>42635819</v>
      </c>
      <c r="H48" s="140">
        <v>43131012</v>
      </c>
      <c r="I48" s="140">
        <v>42246074</v>
      </c>
      <c r="J48" s="140">
        <v>41002635</v>
      </c>
      <c r="K48" s="140">
        <v>40947309</v>
      </c>
      <c r="L48" s="140">
        <v>40205634</v>
      </c>
      <c r="M48" s="140">
        <v>39807917</v>
      </c>
      <c r="N48" s="140">
        <v>39270680</v>
      </c>
      <c r="O48" s="140">
        <v>38533634</v>
      </c>
      <c r="P48" s="140">
        <v>39096658</v>
      </c>
      <c r="Q48" s="140">
        <v>39859765</v>
      </c>
      <c r="R48" s="140">
        <v>38945492</v>
      </c>
      <c r="S48" s="140">
        <v>38345009</v>
      </c>
      <c r="T48" s="140">
        <v>38626880</v>
      </c>
      <c r="U48" s="140">
        <v>37874873</v>
      </c>
      <c r="V48" s="140">
        <v>38373524</v>
      </c>
      <c r="W48" s="140">
        <v>39902782</v>
      </c>
    </row>
    <row r="49" spans="2:24" ht="15.75" thickBot="1" x14ac:dyDescent="0.3">
      <c r="B49" s="94" t="s">
        <v>340</v>
      </c>
      <c r="C49" s="139">
        <v>63901931</v>
      </c>
      <c r="D49" s="139">
        <v>59726836</v>
      </c>
      <c r="E49" s="139">
        <v>63006898</v>
      </c>
      <c r="F49" s="139">
        <v>56740773</v>
      </c>
      <c r="G49" s="139">
        <f>G48+G29</f>
        <v>57442030</v>
      </c>
      <c r="H49" s="139">
        <v>55000080</v>
      </c>
      <c r="I49" s="139">
        <v>56165430</v>
      </c>
      <c r="J49" s="139">
        <v>54543064</v>
      </c>
      <c r="K49" s="139">
        <v>54085360</v>
      </c>
      <c r="L49" s="139">
        <v>53670837</v>
      </c>
      <c r="M49" s="139">
        <v>54514041</v>
      </c>
      <c r="N49" s="139">
        <v>53221386</v>
      </c>
      <c r="O49" s="139">
        <v>51067392</v>
      </c>
      <c r="P49" s="139">
        <v>52045808</v>
      </c>
      <c r="Q49" s="139">
        <v>53116666</v>
      </c>
      <c r="R49" s="139">
        <v>53839254</v>
      </c>
      <c r="S49" s="139">
        <v>53011054</v>
      </c>
      <c r="T49" s="139">
        <v>54083080</v>
      </c>
      <c r="U49" s="139">
        <v>53326157</v>
      </c>
      <c r="V49" s="139">
        <v>52535140</v>
      </c>
      <c r="W49" s="139">
        <v>50381487</v>
      </c>
    </row>
    <row r="50" spans="2:24" ht="15.75" thickTop="1" x14ac:dyDescent="0.25">
      <c r="E50" s="335"/>
      <c r="F50" s="335"/>
      <c r="H50" s="108">
        <f t="shared" ref="H50:X50" si="1">SUM(H12:H24)-H25</f>
        <v>0</v>
      </c>
      <c r="I50" s="108">
        <f t="shared" si="1"/>
        <v>0</v>
      </c>
      <c r="J50" s="108">
        <f t="shared" si="1"/>
        <v>0</v>
      </c>
      <c r="K50" s="108">
        <f t="shared" si="1"/>
        <v>0</v>
      </c>
      <c r="L50" s="108">
        <f t="shared" si="1"/>
        <v>0</v>
      </c>
      <c r="M50" s="108">
        <f t="shared" si="1"/>
        <v>0</v>
      </c>
      <c r="N50" s="108">
        <f t="shared" si="1"/>
        <v>0</v>
      </c>
      <c r="O50" s="108">
        <f t="shared" si="1"/>
        <v>0</v>
      </c>
      <c r="P50" s="108">
        <f t="shared" si="1"/>
        <v>0</v>
      </c>
      <c r="Q50" s="108">
        <f t="shared" si="1"/>
        <v>0</v>
      </c>
      <c r="R50" s="108">
        <f t="shared" si="1"/>
        <v>0</v>
      </c>
      <c r="S50" s="108">
        <f t="shared" si="1"/>
        <v>0</v>
      </c>
      <c r="T50" s="108">
        <f t="shared" si="1"/>
        <v>0</v>
      </c>
      <c r="U50" s="108">
        <f t="shared" si="1"/>
        <v>0</v>
      </c>
      <c r="V50" s="108">
        <f t="shared" si="1"/>
        <v>0</v>
      </c>
      <c r="W50" s="108">
        <f t="shared" si="1"/>
        <v>0</v>
      </c>
      <c r="X50" s="108">
        <f t="shared" si="1"/>
        <v>0</v>
      </c>
    </row>
    <row r="51" spans="2:24" x14ac:dyDescent="0.25"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108"/>
    </row>
    <row r="52" spans="2:24" x14ac:dyDescent="0.25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108"/>
    </row>
    <row r="53" spans="2:24" x14ac:dyDescent="0.25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108"/>
    </row>
    <row r="54" spans="2:24" x14ac:dyDescent="0.25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108"/>
    </row>
    <row r="55" spans="2:24" x14ac:dyDescent="0.25">
      <c r="H55" s="108"/>
    </row>
  </sheetData>
  <mergeCells count="1">
    <mergeCell ref="B6:K8"/>
  </mergeCells>
  <conditionalFormatting sqref="B11:B49">
    <cfRule type="expression" dxfId="22" priority="17">
      <formula>MOD(ROW(),2)=0</formula>
    </cfRule>
  </conditionalFormatting>
  <conditionalFormatting sqref="C11:W49">
    <cfRule type="expression" dxfId="21" priority="1">
      <formula>MOD(ROW(),2)=0</formula>
    </cfRule>
  </conditionalFormatting>
  <conditionalFormatting sqref="H50:X50 H55">
    <cfRule type="cellIs" dxfId="20" priority="6" operator="notEqual">
      <formula>0</formula>
    </cfRule>
  </conditionalFormatting>
  <conditionalFormatting sqref="X51:X54">
    <cfRule type="cellIs" dxfId="19" priority="7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E32:W32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1:X62"/>
  <sheetViews>
    <sheetView showGridLines="0" showRowColHeaders="0" topLeftCell="A38" zoomScale="70" zoomScaleNormal="70" workbookViewId="0">
      <selection activeCell="D19" sqref="D19"/>
    </sheetView>
  </sheetViews>
  <sheetFormatPr defaultColWidth="8.7109375" defaultRowHeight="15" x14ac:dyDescent="0.25"/>
  <cols>
    <col min="1" max="1" width="9.42578125" customWidth="1"/>
    <col min="2" max="2" width="65.7109375" customWidth="1"/>
    <col min="3" max="23" width="15.7109375" customWidth="1"/>
    <col min="24" max="24" width="20.28515625" customWidth="1"/>
  </cols>
  <sheetData>
    <row r="1" spans="1:24" x14ac:dyDescent="0.25">
      <c r="I1" s="261"/>
    </row>
    <row r="2" spans="1:24" x14ac:dyDescent="0.25">
      <c r="I2" s="261"/>
    </row>
    <row r="3" spans="1:24" x14ac:dyDescent="0.25">
      <c r="I3" s="261"/>
    </row>
    <row r="4" spans="1:24" x14ac:dyDescent="0.25">
      <c r="I4" s="261"/>
    </row>
    <row r="5" spans="1:24" x14ac:dyDescent="0.25">
      <c r="I5" s="261"/>
    </row>
    <row r="6" spans="1:24" ht="17.25" customHeight="1" x14ac:dyDescent="0.25">
      <c r="B6" s="413"/>
      <c r="C6" s="413"/>
      <c r="D6" s="413"/>
      <c r="E6" s="413"/>
      <c r="F6" s="413"/>
      <c r="G6" s="413"/>
      <c r="H6" s="413"/>
      <c r="I6" s="425"/>
      <c r="J6" s="425"/>
      <c r="K6" s="425"/>
    </row>
    <row r="7" spans="1:24" ht="6.75" customHeight="1" x14ac:dyDescent="0.25">
      <c r="B7" s="425"/>
      <c r="C7" s="425"/>
      <c r="D7" s="425"/>
      <c r="E7" s="425"/>
      <c r="F7" s="425"/>
      <c r="G7" s="425"/>
      <c r="H7" s="425"/>
      <c r="I7" s="425"/>
      <c r="J7" s="425"/>
      <c r="K7" s="425"/>
    </row>
    <row r="8" spans="1:24" ht="17.25" customHeight="1" x14ac:dyDescent="0.25">
      <c r="B8" s="425"/>
      <c r="C8" s="425"/>
      <c r="D8" s="425"/>
      <c r="E8" s="425"/>
      <c r="F8" s="425"/>
      <c r="G8" s="425"/>
      <c r="H8" s="425"/>
      <c r="I8" s="425"/>
      <c r="J8" s="425"/>
      <c r="K8" s="425"/>
    </row>
    <row r="9" spans="1:24" ht="20.45" customHeight="1" x14ac:dyDescent="0.25">
      <c r="B9" s="17" t="s">
        <v>143</v>
      </c>
      <c r="C9" s="17"/>
      <c r="D9" s="17"/>
      <c r="E9" s="17"/>
      <c r="F9" s="17"/>
      <c r="G9" s="17"/>
      <c r="H9" s="17"/>
      <c r="I9" s="2"/>
      <c r="J9" s="2"/>
      <c r="K9" s="2"/>
    </row>
    <row r="10" spans="1:24" ht="15.75" x14ac:dyDescent="0.25">
      <c r="B10" s="158"/>
      <c r="C10" s="278" t="s">
        <v>527</v>
      </c>
      <c r="D10" s="278">
        <v>2024</v>
      </c>
      <c r="E10" s="278" t="s">
        <v>287</v>
      </c>
      <c r="F10" s="278" t="s">
        <v>288</v>
      </c>
      <c r="G10" s="278" t="s">
        <v>149</v>
      </c>
      <c r="H10" s="278">
        <v>2023</v>
      </c>
      <c r="I10" s="278" t="s">
        <v>289</v>
      </c>
      <c r="J10" s="153" t="s">
        <v>290</v>
      </c>
      <c r="K10" s="67" t="s">
        <v>151</v>
      </c>
      <c r="L10" s="67">
        <v>2022</v>
      </c>
      <c r="M10" s="278" t="s">
        <v>291</v>
      </c>
      <c r="N10" s="153" t="s">
        <v>292</v>
      </c>
      <c r="O10" s="67" t="s">
        <v>154</v>
      </c>
      <c r="P10" s="67">
        <v>2021</v>
      </c>
      <c r="Q10" s="278" t="s">
        <v>293</v>
      </c>
      <c r="R10" s="153" t="s">
        <v>294</v>
      </c>
      <c r="S10" s="67" t="s">
        <v>157</v>
      </c>
      <c r="T10" s="67">
        <v>2020</v>
      </c>
      <c r="U10" s="67" t="s">
        <v>295</v>
      </c>
      <c r="V10" s="67" t="s">
        <v>296</v>
      </c>
      <c r="W10" s="67" t="s">
        <v>297</v>
      </c>
    </row>
    <row r="11" spans="1:24" s="32" customFormat="1" ht="20.45" customHeight="1" x14ac:dyDescent="0.25">
      <c r="A11"/>
      <c r="B11" s="26" t="s">
        <v>315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/>
    </row>
    <row r="12" spans="1:24" s="32" customFormat="1" ht="20.45" customHeight="1" x14ac:dyDescent="0.25">
      <c r="A12"/>
      <c r="B12" s="49" t="s">
        <v>341</v>
      </c>
      <c r="C12" s="120">
        <v>2981341</v>
      </c>
      <c r="D12" s="120">
        <v>2951571</v>
      </c>
      <c r="E12" s="120">
        <v>3159525</v>
      </c>
      <c r="F12" s="120">
        <v>2759683</v>
      </c>
      <c r="G12" s="120">
        <v>2667047</v>
      </c>
      <c r="H12" s="120">
        <v>3016696</v>
      </c>
      <c r="I12" s="120">
        <v>2783365</v>
      </c>
      <c r="J12" s="120">
        <v>2492971</v>
      </c>
      <c r="K12" s="120">
        <v>2447668</v>
      </c>
      <c r="L12" s="120">
        <v>2832049</v>
      </c>
      <c r="M12" s="120">
        <v>2740736</v>
      </c>
      <c r="N12" s="120">
        <v>2385580</v>
      </c>
      <c r="O12" s="120">
        <v>2242655</v>
      </c>
      <c r="P12" s="120">
        <v>2683343</v>
      </c>
      <c r="Q12" s="120">
        <v>3370554</v>
      </c>
      <c r="R12" s="120">
        <v>2381696</v>
      </c>
      <c r="S12" s="120">
        <v>1956774</v>
      </c>
      <c r="T12" s="120">
        <v>2358320</v>
      </c>
      <c r="U12" s="120">
        <v>1991051</v>
      </c>
      <c r="V12" s="120">
        <v>1945496</v>
      </c>
      <c r="W12" s="120">
        <v>1722772</v>
      </c>
      <c r="X12"/>
    </row>
    <row r="13" spans="1:24" s="32" customFormat="1" ht="20.45" customHeight="1" x14ac:dyDescent="0.25">
      <c r="A13"/>
      <c r="B13" s="49" t="s">
        <v>342</v>
      </c>
      <c r="C13" s="120">
        <v>417280</v>
      </c>
      <c r="D13" s="120">
        <v>343944</v>
      </c>
      <c r="E13" s="120">
        <v>356501</v>
      </c>
      <c r="F13" s="120">
        <v>388031</v>
      </c>
      <c r="G13" s="120">
        <v>453044</v>
      </c>
      <c r="H13" s="120">
        <v>487241</v>
      </c>
      <c r="I13" s="120">
        <v>531494</v>
      </c>
      <c r="J13" s="120">
        <v>540623</v>
      </c>
      <c r="K13" s="120">
        <v>530616</v>
      </c>
      <c r="L13" s="120">
        <v>510247</v>
      </c>
      <c r="M13" s="120">
        <v>540031</v>
      </c>
      <c r="N13" s="120">
        <v>551046</v>
      </c>
      <c r="O13" s="120">
        <v>491293</v>
      </c>
      <c r="P13" s="120">
        <v>610695</v>
      </c>
      <c r="Q13" s="120">
        <v>659433</v>
      </c>
      <c r="R13" s="120">
        <v>600418</v>
      </c>
      <c r="S13" s="120">
        <v>589439</v>
      </c>
      <c r="T13" s="120">
        <v>445807</v>
      </c>
      <c r="U13" s="120">
        <v>387141</v>
      </c>
      <c r="V13" s="120">
        <v>377372</v>
      </c>
      <c r="W13" s="120">
        <v>448177</v>
      </c>
      <c r="X13"/>
    </row>
    <row r="14" spans="1:24" s="32" customFormat="1" ht="20.45" customHeight="1" x14ac:dyDescent="0.25">
      <c r="A14"/>
      <c r="B14" s="49" t="s">
        <v>343</v>
      </c>
      <c r="C14" s="120">
        <v>154217</v>
      </c>
      <c r="D14" s="120">
        <v>111045</v>
      </c>
      <c r="E14" s="120">
        <v>126481</v>
      </c>
      <c r="F14" s="120">
        <v>87913</v>
      </c>
      <c r="G14" s="120">
        <v>207174</v>
      </c>
      <c r="H14" s="120">
        <v>164761</v>
      </c>
      <c r="I14" s="120">
        <v>120919</v>
      </c>
      <c r="J14" s="120">
        <v>80311</v>
      </c>
      <c r="K14" s="120">
        <v>146507</v>
      </c>
      <c r="L14" s="120">
        <v>105207</v>
      </c>
      <c r="M14" s="120">
        <v>125365</v>
      </c>
      <c r="N14" s="120">
        <v>99601</v>
      </c>
      <c r="O14" s="120">
        <v>176329</v>
      </c>
      <c r="P14" s="120">
        <v>136580</v>
      </c>
      <c r="Q14" s="120">
        <v>109903</v>
      </c>
      <c r="R14" s="120">
        <v>66788</v>
      </c>
      <c r="S14" s="120">
        <v>147269</v>
      </c>
      <c r="T14" s="120">
        <v>121865</v>
      </c>
      <c r="U14" s="120">
        <v>99644</v>
      </c>
      <c r="V14" s="120">
        <v>200715</v>
      </c>
      <c r="W14" s="120">
        <v>197483</v>
      </c>
      <c r="X14"/>
    </row>
    <row r="15" spans="1:24" s="32" customFormat="1" ht="20.45" customHeight="1" x14ac:dyDescent="0.25">
      <c r="A15"/>
      <c r="B15" s="49" t="s">
        <v>344</v>
      </c>
      <c r="C15" s="120">
        <v>674173</v>
      </c>
      <c r="D15" s="120">
        <v>724521</v>
      </c>
      <c r="E15" s="120">
        <v>605683</v>
      </c>
      <c r="F15" s="120">
        <v>550599</v>
      </c>
      <c r="G15" s="120">
        <v>535375</v>
      </c>
      <c r="H15" s="120">
        <v>643623</v>
      </c>
      <c r="I15" s="120">
        <v>546699</v>
      </c>
      <c r="J15" s="120">
        <v>884370</v>
      </c>
      <c r="K15" s="120">
        <v>908844</v>
      </c>
      <c r="L15" s="120">
        <v>544146</v>
      </c>
      <c r="M15" s="120">
        <v>430905</v>
      </c>
      <c r="N15" s="120">
        <v>418173</v>
      </c>
      <c r="O15" s="120">
        <v>466486</v>
      </c>
      <c r="P15" s="120">
        <v>528096</v>
      </c>
      <c r="Q15" s="120">
        <v>491421</v>
      </c>
      <c r="R15" s="120">
        <v>440877</v>
      </c>
      <c r="S15" s="120">
        <v>472805</v>
      </c>
      <c r="T15" s="120">
        <v>505739</v>
      </c>
      <c r="U15" s="120">
        <v>492365</v>
      </c>
      <c r="V15" s="120">
        <v>622514</v>
      </c>
      <c r="W15" s="120">
        <v>313569</v>
      </c>
      <c r="X15"/>
    </row>
    <row r="16" spans="1:24" s="32" customFormat="1" ht="20.45" customHeight="1" x14ac:dyDescent="0.25">
      <c r="A16"/>
      <c r="B16" s="49" t="s">
        <v>345</v>
      </c>
      <c r="C16" s="120">
        <v>128127</v>
      </c>
      <c r="D16" s="120">
        <v>162975</v>
      </c>
      <c r="E16" s="120">
        <v>799516</v>
      </c>
      <c r="F16" s="120">
        <v>134410</v>
      </c>
      <c r="G16" s="120">
        <v>48239</v>
      </c>
      <c r="H16" s="120">
        <v>111232</v>
      </c>
      <c r="I16" s="120">
        <v>78159</v>
      </c>
      <c r="J16" s="120">
        <v>111667</v>
      </c>
      <c r="K16" s="120">
        <v>253607</v>
      </c>
      <c r="L16" s="120">
        <v>239674</v>
      </c>
      <c r="M16" s="120">
        <v>260059</v>
      </c>
      <c r="N16" s="120">
        <v>217182</v>
      </c>
      <c r="O16" s="120">
        <v>184834</v>
      </c>
      <c r="P16" s="120">
        <v>190002</v>
      </c>
      <c r="Q16" s="120">
        <v>191182</v>
      </c>
      <c r="R16" s="120">
        <v>143198</v>
      </c>
      <c r="S16" s="120">
        <v>76529</v>
      </c>
      <c r="T16" s="120">
        <v>140058</v>
      </c>
      <c r="U16" s="120">
        <v>100899</v>
      </c>
      <c r="V16" s="120">
        <v>65605</v>
      </c>
      <c r="W16" s="120">
        <v>46431</v>
      </c>
      <c r="X16"/>
    </row>
    <row r="17" spans="1:24" s="32" customFormat="1" ht="20.45" customHeight="1" x14ac:dyDescent="0.25">
      <c r="A17"/>
      <c r="B17" s="49" t="s">
        <v>346</v>
      </c>
      <c r="C17" s="120">
        <v>4100466</v>
      </c>
      <c r="D17" s="120">
        <v>3611198</v>
      </c>
      <c r="E17" s="120">
        <v>2658565</v>
      </c>
      <c r="F17" s="120">
        <v>2227157</v>
      </c>
      <c r="G17" s="120">
        <v>3310765</v>
      </c>
      <c r="H17" s="120">
        <v>2924430</v>
      </c>
      <c r="I17" s="120">
        <v>2101947</v>
      </c>
      <c r="J17" s="120">
        <v>1722915</v>
      </c>
      <c r="K17" s="120">
        <v>2246458</v>
      </c>
      <c r="L17" s="120">
        <v>1862798</v>
      </c>
      <c r="M17" s="120">
        <v>1945118</v>
      </c>
      <c r="N17" s="120">
        <v>1517328</v>
      </c>
      <c r="O17" s="120">
        <v>2130995</v>
      </c>
      <c r="P17" s="120">
        <v>1909050</v>
      </c>
      <c r="Q17" s="120">
        <v>747757</v>
      </c>
      <c r="R17" s="120">
        <v>748284</v>
      </c>
      <c r="S17" s="120">
        <v>1448818</v>
      </c>
      <c r="T17" s="120">
        <v>1448846</v>
      </c>
      <c r="U17" s="120">
        <v>854246</v>
      </c>
      <c r="V17" s="120">
        <v>745864</v>
      </c>
      <c r="W17" s="120">
        <v>745642</v>
      </c>
      <c r="X17"/>
    </row>
    <row r="18" spans="1:24" s="32" customFormat="1" ht="20.45" customHeight="1" x14ac:dyDescent="0.25">
      <c r="A18"/>
      <c r="B18" s="49" t="s">
        <v>532</v>
      </c>
      <c r="C18" s="120">
        <v>2635806</v>
      </c>
      <c r="D18" s="120">
        <v>2876548</v>
      </c>
      <c r="E18" s="120">
        <v>4795244</v>
      </c>
      <c r="F18" s="120">
        <v>4657882</v>
      </c>
      <c r="G18" s="120">
        <v>2713786</v>
      </c>
      <c r="H18" s="120">
        <v>2629708</v>
      </c>
      <c r="I18" s="120">
        <v>1162186</v>
      </c>
      <c r="J18" s="120">
        <v>951750</v>
      </c>
      <c r="K18" s="120">
        <v>1091484</v>
      </c>
      <c r="L18" s="120">
        <v>955497</v>
      </c>
      <c r="M18" s="120">
        <v>1188699</v>
      </c>
      <c r="N18" s="120">
        <v>1003209</v>
      </c>
      <c r="O18" s="120">
        <v>1121332</v>
      </c>
      <c r="P18" s="120">
        <v>1465133</v>
      </c>
      <c r="Q18" s="120">
        <v>1569440</v>
      </c>
      <c r="R18" s="120">
        <v>1409378</v>
      </c>
      <c r="S18" s="120">
        <v>1628278</v>
      </c>
      <c r="T18" s="120">
        <v>2059315</v>
      </c>
      <c r="U18" s="120">
        <v>2373644</v>
      </c>
      <c r="V18" s="120">
        <v>3001664</v>
      </c>
      <c r="W18" s="120">
        <v>3069072</v>
      </c>
      <c r="X18"/>
    </row>
    <row r="19" spans="1:24" s="32" customFormat="1" ht="20.45" customHeight="1" x14ac:dyDescent="0.25">
      <c r="A19"/>
      <c r="B19" s="49" t="s">
        <v>347</v>
      </c>
      <c r="C19" s="120">
        <v>210108</v>
      </c>
      <c r="D19" s="120">
        <v>217415</v>
      </c>
      <c r="E19" s="120">
        <v>306508</v>
      </c>
      <c r="F19" s="120">
        <v>338917</v>
      </c>
      <c r="G19" s="120">
        <v>231113</v>
      </c>
      <c r="H19" s="120">
        <v>238749</v>
      </c>
      <c r="I19" s="120">
        <v>246979</v>
      </c>
      <c r="J19" s="120">
        <v>233218</v>
      </c>
      <c r="K19" s="120">
        <v>232002</v>
      </c>
      <c r="L19" s="120">
        <v>260015</v>
      </c>
      <c r="M19" s="120">
        <v>260746</v>
      </c>
      <c r="N19" s="120">
        <v>263971</v>
      </c>
      <c r="O19" s="120">
        <v>207030</v>
      </c>
      <c r="P19" s="120">
        <v>225189</v>
      </c>
      <c r="Q19" s="120">
        <v>233151</v>
      </c>
      <c r="R19" s="120">
        <v>239834</v>
      </c>
      <c r="S19" s="120">
        <v>190448</v>
      </c>
      <c r="T19" s="120">
        <v>212755</v>
      </c>
      <c r="U19" s="120">
        <v>237996</v>
      </c>
      <c r="V19" s="120">
        <v>234073</v>
      </c>
      <c r="W19" s="120">
        <v>186238</v>
      </c>
      <c r="X19"/>
    </row>
    <row r="20" spans="1:24" s="32" customFormat="1" ht="20.45" customHeight="1" x14ac:dyDescent="0.25">
      <c r="A20"/>
      <c r="B20" s="49" t="s">
        <v>324</v>
      </c>
      <c r="C20" s="120">
        <v>480505</v>
      </c>
      <c r="D20" s="120">
        <v>475032</v>
      </c>
      <c r="E20" s="120">
        <v>435596</v>
      </c>
      <c r="F20" s="120">
        <v>410341</v>
      </c>
      <c r="G20" s="120">
        <v>419029</v>
      </c>
      <c r="H20" s="120">
        <v>424713</v>
      </c>
      <c r="I20" s="120">
        <v>384611</v>
      </c>
      <c r="J20" s="120">
        <v>372093</v>
      </c>
      <c r="K20" s="120">
        <v>330992</v>
      </c>
      <c r="L20" s="120">
        <v>312475</v>
      </c>
      <c r="M20" s="120">
        <v>290352</v>
      </c>
      <c r="N20" s="120">
        <v>291510</v>
      </c>
      <c r="O20" s="120">
        <v>376412</v>
      </c>
      <c r="P20" s="120">
        <v>357105</v>
      </c>
      <c r="Q20" s="120">
        <v>334804</v>
      </c>
      <c r="R20" s="120">
        <v>282268</v>
      </c>
      <c r="S20" s="120">
        <v>268843</v>
      </c>
      <c r="T20" s="120">
        <v>304869</v>
      </c>
      <c r="U20" s="120">
        <v>233749</v>
      </c>
      <c r="V20" s="120">
        <v>238295</v>
      </c>
      <c r="W20" s="120">
        <v>247967</v>
      </c>
      <c r="X20"/>
    </row>
    <row r="21" spans="1:24" s="32" customFormat="1" ht="20.45" customHeight="1" x14ac:dyDescent="0.25">
      <c r="A21"/>
      <c r="B21" s="49" t="s">
        <v>348</v>
      </c>
      <c r="C21" s="120">
        <v>1434732</v>
      </c>
      <c r="D21" s="120">
        <v>1251298</v>
      </c>
      <c r="E21" s="120">
        <v>1145073</v>
      </c>
      <c r="F21" s="120">
        <v>967329</v>
      </c>
      <c r="G21" s="120">
        <v>781661</v>
      </c>
      <c r="H21" s="120">
        <v>704653</v>
      </c>
      <c r="I21" s="120">
        <v>608389</v>
      </c>
      <c r="J21" s="120">
        <v>510559</v>
      </c>
      <c r="K21" s="120">
        <v>563397</v>
      </c>
      <c r="L21" s="120">
        <v>455273</v>
      </c>
      <c r="M21" s="120" t="s">
        <v>66</v>
      </c>
      <c r="N21" s="120" t="s">
        <v>66</v>
      </c>
      <c r="O21" s="120" t="s">
        <v>66</v>
      </c>
      <c r="P21" s="120" t="s">
        <v>66</v>
      </c>
      <c r="Q21" s="120" t="s">
        <v>66</v>
      </c>
      <c r="R21" s="120" t="s">
        <v>66</v>
      </c>
      <c r="S21" s="120" t="s">
        <v>66</v>
      </c>
      <c r="T21" s="120" t="s">
        <v>66</v>
      </c>
      <c r="U21" s="120" t="s">
        <v>66</v>
      </c>
      <c r="V21" s="120" t="s">
        <v>66</v>
      </c>
      <c r="W21" s="120" t="s">
        <v>66</v>
      </c>
      <c r="X21"/>
    </row>
    <row r="22" spans="1:24" s="32" customFormat="1" ht="20.45" customHeight="1" x14ac:dyDescent="0.25">
      <c r="A22"/>
      <c r="B22" s="49" t="s">
        <v>349</v>
      </c>
      <c r="C22" s="120">
        <v>190546</v>
      </c>
      <c r="D22" s="120">
        <v>232898</v>
      </c>
      <c r="E22" s="120">
        <v>226626</v>
      </c>
      <c r="F22" s="120">
        <v>229109</v>
      </c>
      <c r="G22" s="120">
        <v>282200</v>
      </c>
      <c r="H22" s="120">
        <v>328621</v>
      </c>
      <c r="I22" s="120">
        <v>374385</v>
      </c>
      <c r="J22" s="120">
        <v>408023</v>
      </c>
      <c r="K22" s="120">
        <v>399078</v>
      </c>
      <c r="L22" s="120">
        <v>388447</v>
      </c>
      <c r="M22" s="120">
        <v>374460</v>
      </c>
      <c r="N22" s="120">
        <v>366545</v>
      </c>
      <c r="O22" s="120">
        <v>352358</v>
      </c>
      <c r="P22" s="120">
        <v>346733</v>
      </c>
      <c r="Q22" s="120">
        <v>333587</v>
      </c>
      <c r="R22" s="120">
        <v>324307</v>
      </c>
      <c r="S22" s="120">
        <v>313392</v>
      </c>
      <c r="T22" s="120">
        <v>304551</v>
      </c>
      <c r="U22" s="120">
        <v>296686</v>
      </c>
      <c r="V22" s="120">
        <v>311265</v>
      </c>
      <c r="W22" s="120">
        <v>290319</v>
      </c>
      <c r="X22"/>
    </row>
    <row r="23" spans="1:24" s="32" customFormat="1" ht="20.45" customHeight="1" x14ac:dyDescent="0.25">
      <c r="A23"/>
      <c r="B23" s="50" t="s">
        <v>350</v>
      </c>
      <c r="C23" s="120">
        <v>19678</v>
      </c>
      <c r="D23" s="120">
        <v>16470</v>
      </c>
      <c r="E23" s="120">
        <v>0</v>
      </c>
      <c r="F23" s="120">
        <v>0</v>
      </c>
      <c r="G23" s="120">
        <v>0</v>
      </c>
      <c r="H23" s="120">
        <v>0</v>
      </c>
      <c r="I23" s="120" t="s">
        <v>66</v>
      </c>
      <c r="J23" s="120" t="s">
        <v>66</v>
      </c>
      <c r="K23" s="120" t="s">
        <v>66</v>
      </c>
      <c r="L23" s="120" t="s">
        <v>66</v>
      </c>
      <c r="M23" s="120" t="s">
        <v>66</v>
      </c>
      <c r="N23" s="120" t="s">
        <v>66</v>
      </c>
      <c r="O23" s="120">
        <v>1466</v>
      </c>
      <c r="P23" s="120">
        <v>51359</v>
      </c>
      <c r="Q23" s="120">
        <v>98537</v>
      </c>
      <c r="R23" s="120">
        <v>138808</v>
      </c>
      <c r="S23" s="120">
        <v>59026</v>
      </c>
      <c r="T23" s="120">
        <v>231322</v>
      </c>
      <c r="U23" s="120">
        <v>330743</v>
      </c>
      <c r="V23" s="120" t="s">
        <v>66</v>
      </c>
      <c r="W23" s="120" t="s">
        <v>66</v>
      </c>
      <c r="X23"/>
    </row>
    <row r="24" spans="1:24" s="32" customFormat="1" ht="20.45" customHeight="1" x14ac:dyDescent="0.25">
      <c r="A24"/>
      <c r="B24" s="49" t="s">
        <v>351</v>
      </c>
      <c r="C24" s="120">
        <v>456888</v>
      </c>
      <c r="D24" s="120">
        <v>526499</v>
      </c>
      <c r="E24" s="120">
        <v>515823</v>
      </c>
      <c r="F24" s="120">
        <v>340800</v>
      </c>
      <c r="G24" s="120">
        <v>531359</v>
      </c>
      <c r="H24" s="120">
        <v>854025</v>
      </c>
      <c r="I24" s="120">
        <v>1193429</v>
      </c>
      <c r="J24" s="120">
        <v>1164003</v>
      </c>
      <c r="K24" s="120">
        <v>458810</v>
      </c>
      <c r="L24" s="120">
        <v>1495598</v>
      </c>
      <c r="M24" s="120">
        <v>1873276</v>
      </c>
      <c r="N24" s="120">
        <v>2579363</v>
      </c>
      <c r="O24" s="120">
        <v>267307</v>
      </c>
      <c r="P24" s="120">
        <v>704025</v>
      </c>
      <c r="Q24" s="120">
        <v>1145019</v>
      </c>
      <c r="R24" s="120">
        <v>1590108</v>
      </c>
      <c r="S24" s="120">
        <v>836107</v>
      </c>
      <c r="T24" s="120">
        <v>448019</v>
      </c>
      <c r="U24" s="120">
        <v>630993</v>
      </c>
      <c r="V24" s="120">
        <v>714339</v>
      </c>
      <c r="W24" s="120" t="s">
        <v>66</v>
      </c>
      <c r="X24"/>
    </row>
    <row r="25" spans="1:24" s="32" customFormat="1" ht="20.45" customHeight="1" x14ac:dyDescent="0.25">
      <c r="A25"/>
      <c r="B25" s="50" t="s">
        <v>333</v>
      </c>
      <c r="C25" s="120">
        <v>0</v>
      </c>
      <c r="D25" s="120" t="s">
        <v>66</v>
      </c>
      <c r="E25" s="120">
        <v>0</v>
      </c>
      <c r="F25" s="120">
        <v>0</v>
      </c>
      <c r="G25" s="120">
        <v>0</v>
      </c>
      <c r="H25" s="120">
        <v>0</v>
      </c>
      <c r="I25" s="120">
        <v>41742</v>
      </c>
      <c r="J25" s="120">
        <v>105020</v>
      </c>
      <c r="K25" s="120">
        <v>109584</v>
      </c>
      <c r="L25" s="120">
        <v>90526</v>
      </c>
      <c r="M25" s="120">
        <v>91693</v>
      </c>
      <c r="N25" s="120">
        <v>128499</v>
      </c>
      <c r="O25" s="120">
        <v>109824</v>
      </c>
      <c r="P25" s="120">
        <v>6130</v>
      </c>
      <c r="Q25" s="120" t="s">
        <v>66</v>
      </c>
      <c r="R25" s="120">
        <v>59032</v>
      </c>
      <c r="S25" s="120" t="s">
        <v>66</v>
      </c>
      <c r="T25" s="120" t="s">
        <v>66</v>
      </c>
      <c r="U25" s="120"/>
      <c r="V25" s="120" t="s">
        <v>66</v>
      </c>
      <c r="W25" s="120" t="s">
        <v>66</v>
      </c>
      <c r="X25"/>
    </row>
    <row r="26" spans="1:24" s="32" customFormat="1" ht="20.45" customHeight="1" x14ac:dyDescent="0.25">
      <c r="A26"/>
      <c r="B26" s="50" t="s">
        <v>352</v>
      </c>
      <c r="C26" s="120">
        <v>0</v>
      </c>
      <c r="D26" s="120" t="s">
        <v>66</v>
      </c>
      <c r="E26" s="120">
        <v>0</v>
      </c>
      <c r="F26" s="120">
        <v>0</v>
      </c>
      <c r="G26" s="120">
        <v>0</v>
      </c>
      <c r="H26" s="120">
        <v>0</v>
      </c>
      <c r="I26" s="120" t="s">
        <v>66</v>
      </c>
      <c r="J26" s="120" t="s">
        <v>66</v>
      </c>
      <c r="K26" s="120">
        <v>705171</v>
      </c>
      <c r="L26" s="120">
        <v>672416</v>
      </c>
      <c r="M26" s="120">
        <v>653967</v>
      </c>
      <c r="N26" s="120">
        <v>668691</v>
      </c>
      <c r="O26" s="120">
        <v>663719</v>
      </c>
      <c r="P26" s="120">
        <v>636292</v>
      </c>
      <c r="Q26" s="120">
        <v>572490</v>
      </c>
      <c r="R26" s="120">
        <v>549513</v>
      </c>
      <c r="S26" s="120">
        <v>522988</v>
      </c>
      <c r="T26" s="120">
        <v>536155</v>
      </c>
      <c r="U26" s="120">
        <v>515887</v>
      </c>
      <c r="V26" s="120" t="s">
        <v>66</v>
      </c>
      <c r="W26" s="120" t="s">
        <v>66</v>
      </c>
      <c r="X26"/>
    </row>
    <row r="27" spans="1:24" s="32" customFormat="1" ht="20.45" customHeight="1" x14ac:dyDescent="0.25">
      <c r="A27"/>
      <c r="B27" s="49" t="s">
        <v>353</v>
      </c>
      <c r="C27" s="120">
        <v>80026</v>
      </c>
      <c r="D27" s="120">
        <v>79228</v>
      </c>
      <c r="E27" s="120">
        <v>75011</v>
      </c>
      <c r="F27" s="120">
        <v>74821</v>
      </c>
      <c r="G27" s="120">
        <v>67870</v>
      </c>
      <c r="H27" s="120">
        <v>78532</v>
      </c>
      <c r="I27" s="120">
        <v>75788</v>
      </c>
      <c r="J27" s="120">
        <v>75495</v>
      </c>
      <c r="K27" s="120">
        <v>71676</v>
      </c>
      <c r="L27" s="120">
        <v>57438</v>
      </c>
      <c r="M27" s="120">
        <v>29313</v>
      </c>
      <c r="N27" s="120">
        <v>38950</v>
      </c>
      <c r="O27" s="120">
        <v>50599</v>
      </c>
      <c r="P27" s="120">
        <v>61586</v>
      </c>
      <c r="Q27" s="120">
        <v>71752</v>
      </c>
      <c r="R27" s="120">
        <v>35863</v>
      </c>
      <c r="S27" s="120">
        <v>44599</v>
      </c>
      <c r="T27" s="120">
        <v>47799</v>
      </c>
      <c r="U27" s="120">
        <v>69862</v>
      </c>
      <c r="V27" s="120">
        <v>76251</v>
      </c>
      <c r="W27" s="120">
        <v>79962</v>
      </c>
      <c r="X27"/>
    </row>
    <row r="28" spans="1:24" s="32" customFormat="1" ht="20.45" customHeight="1" x14ac:dyDescent="0.25">
      <c r="A28"/>
      <c r="B28" s="50" t="s">
        <v>354</v>
      </c>
      <c r="C28" s="141">
        <v>639396</v>
      </c>
      <c r="D28" s="141">
        <v>565166</v>
      </c>
      <c r="E28" s="141">
        <v>389369</v>
      </c>
      <c r="F28" s="141">
        <v>460259</v>
      </c>
      <c r="G28" s="141">
        <v>599329</v>
      </c>
      <c r="H28" s="141">
        <v>485832</v>
      </c>
      <c r="I28" s="141">
        <v>465608</v>
      </c>
      <c r="J28" s="141">
        <v>474624</v>
      </c>
      <c r="K28" s="141">
        <v>525910</v>
      </c>
      <c r="L28" s="141">
        <v>423372</v>
      </c>
      <c r="M28" s="141">
        <v>766965</v>
      </c>
      <c r="N28" s="141">
        <v>662617</v>
      </c>
      <c r="O28" s="141">
        <v>810231</v>
      </c>
      <c r="P28" s="141">
        <v>776275</v>
      </c>
      <c r="Q28" s="141">
        <v>565454</v>
      </c>
      <c r="R28" s="141">
        <v>536925</v>
      </c>
      <c r="S28" s="141">
        <v>502641</v>
      </c>
      <c r="T28" s="141">
        <v>524795</v>
      </c>
      <c r="U28" s="141">
        <v>463853</v>
      </c>
      <c r="V28" s="141">
        <v>519698</v>
      </c>
      <c r="W28" s="141">
        <v>407466</v>
      </c>
      <c r="X28"/>
    </row>
    <row r="29" spans="1:24" s="32" customFormat="1" ht="20.45" customHeight="1" x14ac:dyDescent="0.25">
      <c r="A29"/>
      <c r="B29" s="92" t="s">
        <v>355</v>
      </c>
      <c r="C29" s="142">
        <v>14603289</v>
      </c>
      <c r="D29" s="142">
        <v>14145808</v>
      </c>
      <c r="E29" s="142">
        <v>15595521</v>
      </c>
      <c r="F29" s="142">
        <v>13627251</v>
      </c>
      <c r="G29" s="142">
        <v>12847991</v>
      </c>
      <c r="H29" s="142">
        <v>13092816</v>
      </c>
      <c r="I29" s="142">
        <v>10715700</v>
      </c>
      <c r="J29" s="142">
        <v>10127642</v>
      </c>
      <c r="K29" s="142">
        <v>11021804</v>
      </c>
      <c r="L29" s="142">
        <v>11205178</v>
      </c>
      <c r="M29" s="142">
        <v>11571685</v>
      </c>
      <c r="N29" s="142">
        <v>11192265</v>
      </c>
      <c r="O29" s="142">
        <v>9652870</v>
      </c>
      <c r="P29" s="142">
        <v>10687593</v>
      </c>
      <c r="Q29" s="142">
        <v>10494484</v>
      </c>
      <c r="R29" s="142">
        <v>9547297</v>
      </c>
      <c r="S29" s="142">
        <v>9057956</v>
      </c>
      <c r="T29" s="142">
        <v>9690215</v>
      </c>
      <c r="U29" s="142">
        <v>9078759</v>
      </c>
      <c r="V29" s="142">
        <v>9053151</v>
      </c>
      <c r="W29" s="142">
        <v>7755098</v>
      </c>
      <c r="X29"/>
    </row>
    <row r="30" spans="1:24" s="32" customFormat="1" ht="20.45" customHeight="1" x14ac:dyDescent="0.25">
      <c r="A30"/>
      <c r="B30" s="4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/>
    </row>
    <row r="31" spans="1:24" s="32" customFormat="1" ht="20.45" customHeight="1" x14ac:dyDescent="0.25">
      <c r="A31"/>
      <c r="B31" s="92" t="s">
        <v>329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/>
    </row>
    <row r="32" spans="1:24" s="32" customFormat="1" ht="20.45" customHeight="1" x14ac:dyDescent="0.25">
      <c r="A32"/>
      <c r="B32" s="49" t="s">
        <v>342</v>
      </c>
      <c r="C32" s="120">
        <v>113732</v>
      </c>
      <c r="D32" s="120">
        <v>171893</v>
      </c>
      <c r="E32" s="120">
        <v>203613</v>
      </c>
      <c r="F32" s="120">
        <v>181077</v>
      </c>
      <c r="G32" s="120">
        <v>115444</v>
      </c>
      <c r="H32" s="120">
        <v>90360</v>
      </c>
      <c r="I32" s="120">
        <v>36251</v>
      </c>
      <c r="J32" s="120">
        <v>46129</v>
      </c>
      <c r="K32" s="120">
        <v>47104</v>
      </c>
      <c r="L32" s="120">
        <v>65360</v>
      </c>
      <c r="M32" s="120">
        <v>67004</v>
      </c>
      <c r="N32" s="120">
        <v>57331</v>
      </c>
      <c r="O32" s="120">
        <v>84310</v>
      </c>
      <c r="P32" s="120">
        <v>204623</v>
      </c>
      <c r="Q32" s="120">
        <v>183297</v>
      </c>
      <c r="R32" s="120">
        <v>159566</v>
      </c>
      <c r="S32" s="120">
        <v>124788</v>
      </c>
      <c r="T32" s="120">
        <v>291189</v>
      </c>
      <c r="U32" s="120">
        <v>277068</v>
      </c>
      <c r="V32" s="120">
        <v>286900</v>
      </c>
      <c r="W32" s="120">
        <v>175777</v>
      </c>
      <c r="X32"/>
    </row>
    <row r="33" spans="1:24" s="32" customFormat="1" ht="20.45" customHeight="1" x14ac:dyDescent="0.25">
      <c r="A33"/>
      <c r="B33" s="49" t="s">
        <v>532</v>
      </c>
      <c r="C33" s="120">
        <v>12606768</v>
      </c>
      <c r="D33" s="120">
        <v>9402752</v>
      </c>
      <c r="E33" s="120">
        <v>9339029</v>
      </c>
      <c r="F33" s="120">
        <v>6985556</v>
      </c>
      <c r="G33" s="120">
        <v>8912088</v>
      </c>
      <c r="H33" s="120">
        <v>7201431</v>
      </c>
      <c r="I33" s="120">
        <v>10943728</v>
      </c>
      <c r="J33" s="120">
        <v>10879296</v>
      </c>
      <c r="K33" s="120">
        <v>9187833</v>
      </c>
      <c r="L33" s="120">
        <v>9624001</v>
      </c>
      <c r="M33" s="120">
        <v>10180253</v>
      </c>
      <c r="N33" s="120">
        <v>10181636</v>
      </c>
      <c r="O33" s="120">
        <v>8728364</v>
      </c>
      <c r="P33" s="120">
        <v>9898830</v>
      </c>
      <c r="Q33" s="120">
        <v>9781813</v>
      </c>
      <c r="R33" s="120">
        <v>11909610</v>
      </c>
      <c r="S33" s="120">
        <v>13037225</v>
      </c>
      <c r="T33" s="120">
        <v>12961243</v>
      </c>
      <c r="U33" s="120">
        <v>13733097</v>
      </c>
      <c r="V33" s="120">
        <v>12860765</v>
      </c>
      <c r="W33" s="120">
        <v>12693502</v>
      </c>
      <c r="X33"/>
    </row>
    <row r="34" spans="1:24" s="32" customFormat="1" ht="20.45" customHeight="1" x14ac:dyDescent="0.25">
      <c r="A34"/>
      <c r="B34" s="49" t="s">
        <v>344</v>
      </c>
      <c r="C34" s="120">
        <v>499473</v>
      </c>
      <c r="D34" s="120">
        <v>496253</v>
      </c>
      <c r="E34" s="120">
        <v>488570</v>
      </c>
      <c r="F34" s="120">
        <v>357220</v>
      </c>
      <c r="G34" s="120">
        <v>357899</v>
      </c>
      <c r="H34" s="120">
        <v>361973</v>
      </c>
      <c r="I34" s="120">
        <v>361977</v>
      </c>
      <c r="J34" s="120">
        <v>369686</v>
      </c>
      <c r="K34" s="120">
        <v>370279</v>
      </c>
      <c r="L34" s="120">
        <v>370168</v>
      </c>
      <c r="M34" s="120">
        <v>364289</v>
      </c>
      <c r="N34" s="120">
        <v>364378</v>
      </c>
      <c r="O34" s="120">
        <v>350819</v>
      </c>
      <c r="P34" s="120">
        <v>341689</v>
      </c>
      <c r="Q34" s="120">
        <v>313918</v>
      </c>
      <c r="R34" s="120">
        <v>305041</v>
      </c>
      <c r="S34" s="120">
        <v>261465</v>
      </c>
      <c r="T34" s="120">
        <v>262745</v>
      </c>
      <c r="U34" s="120"/>
      <c r="V34" s="120">
        <v>671</v>
      </c>
      <c r="W34" s="120">
        <v>671</v>
      </c>
      <c r="X34"/>
    </row>
    <row r="35" spans="1:24" s="32" customFormat="1" ht="20.45" customHeight="1" x14ac:dyDescent="0.25">
      <c r="A35"/>
      <c r="B35" s="49" t="s">
        <v>356</v>
      </c>
      <c r="C35" s="120">
        <v>1512311</v>
      </c>
      <c r="D35" s="120">
        <v>1543290</v>
      </c>
      <c r="E35" s="120">
        <v>1651323</v>
      </c>
      <c r="F35" s="120">
        <v>1198502</v>
      </c>
      <c r="G35" s="120">
        <v>1173827</v>
      </c>
      <c r="H35" s="120">
        <v>1112162</v>
      </c>
      <c r="I35" s="120">
        <v>1017814</v>
      </c>
      <c r="J35" s="120">
        <v>975392</v>
      </c>
      <c r="K35" s="120">
        <v>915565</v>
      </c>
      <c r="L35" s="120">
        <v>932235</v>
      </c>
      <c r="M35" s="120">
        <v>809625</v>
      </c>
      <c r="N35" s="120">
        <v>839713</v>
      </c>
      <c r="O35" s="120">
        <v>941956</v>
      </c>
      <c r="P35" s="120">
        <v>962255</v>
      </c>
      <c r="Q35" s="120">
        <v>940300</v>
      </c>
      <c r="R35" s="120">
        <v>991293</v>
      </c>
      <c r="S35" s="120">
        <v>792422</v>
      </c>
      <c r="T35" s="120">
        <v>1040003</v>
      </c>
      <c r="U35" s="120">
        <v>684661</v>
      </c>
      <c r="V35" s="120">
        <v>753718</v>
      </c>
      <c r="W35" s="120">
        <v>575642</v>
      </c>
      <c r="X35"/>
    </row>
    <row r="36" spans="1:24" s="32" customFormat="1" ht="20.45" customHeight="1" x14ac:dyDescent="0.25">
      <c r="A36"/>
      <c r="B36" s="49" t="s">
        <v>357</v>
      </c>
      <c r="C36" s="120">
        <v>1920017</v>
      </c>
      <c r="D36" s="120">
        <v>1853043</v>
      </c>
      <c r="E36" s="120">
        <v>1766616</v>
      </c>
      <c r="F36" s="120">
        <v>1751503</v>
      </c>
      <c r="G36" s="120">
        <v>2264265</v>
      </c>
      <c r="H36" s="120">
        <v>2199913</v>
      </c>
      <c r="I36" s="120">
        <v>2169803</v>
      </c>
      <c r="J36" s="120">
        <v>2111240</v>
      </c>
      <c r="K36" s="120">
        <v>2059993</v>
      </c>
      <c r="L36" s="120">
        <v>2029021</v>
      </c>
      <c r="M36" s="120">
        <v>2012091</v>
      </c>
      <c r="N36" s="120">
        <v>3356954</v>
      </c>
      <c r="O36" s="120">
        <v>1937588</v>
      </c>
      <c r="P36" s="120">
        <v>1888972</v>
      </c>
      <c r="Q36" s="120">
        <v>1879114</v>
      </c>
      <c r="R36" s="120">
        <v>1884702</v>
      </c>
      <c r="S36" s="120">
        <v>1867263</v>
      </c>
      <c r="T36" s="120">
        <v>1892437</v>
      </c>
      <c r="U36" s="120">
        <v>1883672</v>
      </c>
      <c r="V36" s="120">
        <v>1864956</v>
      </c>
      <c r="W36" s="120">
        <v>1877095</v>
      </c>
      <c r="X36"/>
    </row>
    <row r="37" spans="1:24" s="32" customFormat="1" ht="20.45" customHeight="1" x14ac:dyDescent="0.25">
      <c r="A37"/>
      <c r="B37" s="49" t="s">
        <v>349</v>
      </c>
      <c r="C37" s="120">
        <v>4082136</v>
      </c>
      <c r="D37" s="120">
        <v>4072608</v>
      </c>
      <c r="E37" s="120">
        <v>5217152</v>
      </c>
      <c r="F37" s="120">
        <v>5173353</v>
      </c>
      <c r="G37" s="120">
        <v>5152774</v>
      </c>
      <c r="H37" s="120">
        <v>5087975</v>
      </c>
      <c r="I37" s="120">
        <v>5325007</v>
      </c>
      <c r="J37" s="120">
        <v>5249788</v>
      </c>
      <c r="K37" s="120">
        <v>5223476</v>
      </c>
      <c r="L37" s="120">
        <v>5303538</v>
      </c>
      <c r="M37" s="120">
        <v>5984278</v>
      </c>
      <c r="N37" s="120">
        <v>5944240</v>
      </c>
      <c r="O37" s="120">
        <v>5908924</v>
      </c>
      <c r="P37" s="120">
        <v>5857941</v>
      </c>
      <c r="Q37" s="120">
        <v>6583022</v>
      </c>
      <c r="R37" s="120">
        <v>6569887</v>
      </c>
      <c r="S37" s="120">
        <v>6555131</v>
      </c>
      <c r="T37" s="120">
        <v>6538496</v>
      </c>
      <c r="U37" s="120">
        <v>6513541</v>
      </c>
      <c r="V37" s="120">
        <v>6513321</v>
      </c>
      <c r="W37" s="120">
        <v>6453328</v>
      </c>
      <c r="X37"/>
    </row>
    <row r="38" spans="1:24" s="32" customFormat="1" ht="20.45" customHeight="1" x14ac:dyDescent="0.25">
      <c r="A38"/>
      <c r="B38" s="336" t="s">
        <v>350</v>
      </c>
      <c r="C38" s="120">
        <v>0</v>
      </c>
      <c r="D38" s="120" t="s">
        <v>66</v>
      </c>
      <c r="E38" s="120">
        <v>0</v>
      </c>
      <c r="F38" s="120">
        <v>0</v>
      </c>
      <c r="G38" s="120">
        <v>0</v>
      </c>
      <c r="H38" s="120">
        <v>0</v>
      </c>
      <c r="I38" s="120" t="s">
        <v>66</v>
      </c>
      <c r="J38" s="120" t="s">
        <v>66</v>
      </c>
      <c r="K38" s="120" t="s">
        <v>66</v>
      </c>
      <c r="L38" s="120" t="s">
        <v>66</v>
      </c>
      <c r="M38" s="120">
        <v>271196</v>
      </c>
      <c r="N38" s="120">
        <v>270951</v>
      </c>
      <c r="O38" s="120" t="s">
        <v>66</v>
      </c>
      <c r="P38" s="120" t="s">
        <v>66</v>
      </c>
      <c r="Q38" s="120" t="s">
        <v>66</v>
      </c>
      <c r="R38" s="120" t="s">
        <v>66</v>
      </c>
      <c r="S38" s="120" t="s">
        <v>66</v>
      </c>
      <c r="T38" s="120" t="s">
        <v>66</v>
      </c>
      <c r="U38" s="120">
        <v>633</v>
      </c>
      <c r="V38" s="120" t="s">
        <v>66</v>
      </c>
      <c r="W38" s="120" t="s">
        <v>66</v>
      </c>
      <c r="X38"/>
    </row>
    <row r="39" spans="1:24" s="32" customFormat="1" ht="20.45" customHeight="1" x14ac:dyDescent="0.25">
      <c r="A39"/>
      <c r="B39" s="49" t="s">
        <v>351</v>
      </c>
      <c r="C39" s="120">
        <v>162699</v>
      </c>
      <c r="D39" s="120">
        <v>166089</v>
      </c>
      <c r="E39" s="120">
        <v>170374</v>
      </c>
      <c r="F39" s="120">
        <v>277055</v>
      </c>
      <c r="G39" s="120">
        <v>683208</v>
      </c>
      <c r="H39" s="120">
        <v>664275</v>
      </c>
      <c r="I39" s="120">
        <v>633547</v>
      </c>
      <c r="J39" s="120">
        <v>607684</v>
      </c>
      <c r="K39" s="120">
        <v>1873038</v>
      </c>
      <c r="L39" s="120">
        <v>1808074</v>
      </c>
      <c r="M39" s="120">
        <v>1723626</v>
      </c>
      <c r="N39" s="120">
        <v>213869</v>
      </c>
      <c r="O39" s="120">
        <v>2366849</v>
      </c>
      <c r="P39" s="120">
        <v>2318910</v>
      </c>
      <c r="Q39" s="120">
        <v>2262966</v>
      </c>
      <c r="R39" s="120">
        <v>2233992</v>
      </c>
      <c r="S39" s="120">
        <v>3023426</v>
      </c>
      <c r="T39" s="120">
        <v>3569837</v>
      </c>
      <c r="U39" s="120">
        <v>3535250</v>
      </c>
      <c r="V39" s="120">
        <v>3522442</v>
      </c>
      <c r="W39" s="120">
        <v>4217114</v>
      </c>
      <c r="X39"/>
    </row>
    <row r="40" spans="1:24" s="32" customFormat="1" ht="20.45" customHeight="1" x14ac:dyDescent="0.25">
      <c r="A40"/>
      <c r="B40" s="336" t="s">
        <v>358</v>
      </c>
      <c r="C40" s="120">
        <v>0</v>
      </c>
      <c r="D40" s="120" t="s">
        <v>66</v>
      </c>
      <c r="E40" s="120">
        <v>0</v>
      </c>
      <c r="F40" s="120">
        <v>0</v>
      </c>
      <c r="G40" s="120">
        <v>0</v>
      </c>
      <c r="H40" s="120">
        <v>0</v>
      </c>
      <c r="I40" s="120" t="s">
        <v>66</v>
      </c>
      <c r="J40" s="120" t="s">
        <v>66</v>
      </c>
      <c r="K40" s="120" t="s">
        <v>66</v>
      </c>
      <c r="L40" s="120" t="s">
        <v>66</v>
      </c>
      <c r="M40" s="120" t="s">
        <v>66</v>
      </c>
      <c r="N40" s="120" t="s">
        <v>66</v>
      </c>
      <c r="O40" s="120" t="s">
        <v>66</v>
      </c>
      <c r="P40" s="120" t="s">
        <v>66</v>
      </c>
      <c r="Q40" s="120" t="s">
        <v>66</v>
      </c>
      <c r="R40" s="120" t="s">
        <v>66</v>
      </c>
      <c r="S40" s="120" t="s">
        <v>66</v>
      </c>
      <c r="T40" s="120" t="s">
        <v>66</v>
      </c>
      <c r="U40" s="120" t="s">
        <v>359</v>
      </c>
      <c r="V40" s="120">
        <v>505641</v>
      </c>
      <c r="W40" s="120">
        <v>503653</v>
      </c>
      <c r="X40"/>
    </row>
    <row r="41" spans="1:24" s="32" customFormat="1" ht="20.45" customHeight="1" x14ac:dyDescent="0.25">
      <c r="A41"/>
      <c r="B41" s="49" t="s">
        <v>353</v>
      </c>
      <c r="C41" s="120">
        <v>337002</v>
      </c>
      <c r="D41" s="120">
        <v>349972</v>
      </c>
      <c r="E41" s="120">
        <v>344353</v>
      </c>
      <c r="F41" s="120">
        <v>354235</v>
      </c>
      <c r="G41" s="120">
        <v>355287</v>
      </c>
      <c r="H41" s="120">
        <v>354404</v>
      </c>
      <c r="I41" s="120">
        <v>333422</v>
      </c>
      <c r="J41" s="120">
        <v>340578</v>
      </c>
      <c r="K41" s="120">
        <v>334048</v>
      </c>
      <c r="L41" s="120">
        <v>297195</v>
      </c>
      <c r="M41" s="120">
        <v>215402</v>
      </c>
      <c r="N41" s="120">
        <v>183666</v>
      </c>
      <c r="O41" s="120">
        <v>180596</v>
      </c>
      <c r="P41" s="120">
        <v>182437</v>
      </c>
      <c r="Q41" s="120">
        <v>183064</v>
      </c>
      <c r="R41" s="120">
        <v>169101</v>
      </c>
      <c r="S41" s="120">
        <v>173390</v>
      </c>
      <c r="T41" s="120">
        <v>178704</v>
      </c>
      <c r="U41" s="120">
        <v>175158</v>
      </c>
      <c r="V41" s="120">
        <v>180000</v>
      </c>
      <c r="W41" s="120">
        <v>191780</v>
      </c>
      <c r="X41"/>
    </row>
    <row r="42" spans="1:24" s="32" customFormat="1" ht="20.45" customHeight="1" x14ac:dyDescent="0.25">
      <c r="A42"/>
      <c r="B42" s="50" t="s">
        <v>354</v>
      </c>
      <c r="C42" s="141">
        <v>144264</v>
      </c>
      <c r="D42" s="141">
        <v>142049</v>
      </c>
      <c r="E42" s="141">
        <v>164964</v>
      </c>
      <c r="F42" s="141">
        <v>157397</v>
      </c>
      <c r="G42" s="141">
        <v>159093</v>
      </c>
      <c r="H42" s="141">
        <v>179578</v>
      </c>
      <c r="I42" s="141">
        <v>194213</v>
      </c>
      <c r="J42" s="141">
        <v>220994</v>
      </c>
      <c r="K42" s="141">
        <v>254790</v>
      </c>
      <c r="L42" s="141">
        <v>252801</v>
      </c>
      <c r="M42" s="141">
        <v>235385</v>
      </c>
      <c r="N42" s="141">
        <v>248000</v>
      </c>
      <c r="O42" s="141">
        <v>242488</v>
      </c>
      <c r="P42" s="141">
        <v>240793</v>
      </c>
      <c r="Q42" s="141">
        <v>227333</v>
      </c>
      <c r="R42" s="141">
        <v>222757</v>
      </c>
      <c r="S42" s="141">
        <v>218161</v>
      </c>
      <c r="T42" s="141">
        <v>180863</v>
      </c>
      <c r="U42" s="141">
        <v>142077</v>
      </c>
      <c r="V42" s="141">
        <v>116513</v>
      </c>
      <c r="W42" s="141">
        <v>104510</v>
      </c>
      <c r="X42"/>
    </row>
    <row r="43" spans="1:24" ht="20.25" customHeight="1" x14ac:dyDescent="0.25">
      <c r="A43" s="32"/>
      <c r="B43" s="92" t="s">
        <v>339</v>
      </c>
      <c r="C43" s="142">
        <v>21378402</v>
      </c>
      <c r="D43" s="142">
        <v>18197949</v>
      </c>
      <c r="E43" s="142">
        <v>19345994</v>
      </c>
      <c r="F43" s="142">
        <v>16435898</v>
      </c>
      <c r="G43" s="142">
        <v>19173885</v>
      </c>
      <c r="H43" s="142">
        <v>17252071</v>
      </c>
      <c r="I43" s="142">
        <v>21015762</v>
      </c>
      <c r="J43" s="142">
        <v>20800787</v>
      </c>
      <c r="K43" s="142">
        <v>20266126</v>
      </c>
      <c r="L43" s="142">
        <v>20682393</v>
      </c>
      <c r="M43" s="142">
        <v>21863149</v>
      </c>
      <c r="N43" s="142">
        <v>21660738</v>
      </c>
      <c r="O43" s="142">
        <v>20741894</v>
      </c>
      <c r="P43" s="142">
        <v>21896450</v>
      </c>
      <c r="Q43" s="142">
        <v>22354827</v>
      </c>
      <c r="R43" s="142">
        <v>24445949</v>
      </c>
      <c r="S43" s="142">
        <v>26053271</v>
      </c>
      <c r="T43" s="142">
        <v>26915517</v>
      </c>
      <c r="U43" s="142">
        <v>26945157</v>
      </c>
      <c r="V43" s="142">
        <v>26604927</v>
      </c>
      <c r="W43" s="142">
        <v>26793072</v>
      </c>
    </row>
    <row r="44" spans="1:24" ht="20.25" customHeight="1" x14ac:dyDescent="0.25">
      <c r="B44" s="92" t="s">
        <v>360</v>
      </c>
      <c r="C44" s="142">
        <v>35981691</v>
      </c>
      <c r="D44" s="142">
        <v>32343757</v>
      </c>
      <c r="E44" s="142">
        <v>34941515</v>
      </c>
      <c r="F44" s="142">
        <v>30063149</v>
      </c>
      <c r="G44" s="142">
        <v>32021876</v>
      </c>
      <c r="H44" s="142">
        <v>30344887</v>
      </c>
      <c r="I44" s="142">
        <v>31731462</v>
      </c>
      <c r="J44" s="142">
        <v>30928429</v>
      </c>
      <c r="K44" s="142">
        <v>31287930</v>
      </c>
      <c r="L44" s="142">
        <v>31887571</v>
      </c>
      <c r="M44" s="142">
        <v>33434834</v>
      </c>
      <c r="N44" s="142">
        <v>32853003</v>
      </c>
      <c r="O44" s="142">
        <v>30394764</v>
      </c>
      <c r="P44" s="142">
        <v>32584043</v>
      </c>
      <c r="Q44" s="142">
        <v>32849311</v>
      </c>
      <c r="R44" s="142">
        <v>33993246</v>
      </c>
      <c r="S44" s="142">
        <v>35111227</v>
      </c>
      <c r="T44" s="142">
        <v>36605732</v>
      </c>
      <c r="U44" s="142">
        <v>36023916</v>
      </c>
      <c r="V44" s="142">
        <v>35658078</v>
      </c>
      <c r="W44" s="142">
        <v>34548170</v>
      </c>
    </row>
    <row r="45" spans="1:24" ht="20.25" customHeight="1" x14ac:dyDescent="0.25">
      <c r="B45" s="92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</row>
    <row r="46" spans="1:24" ht="20.25" customHeight="1" x14ac:dyDescent="0.25">
      <c r="B46" s="95" t="s">
        <v>361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</row>
    <row r="47" spans="1:24" ht="18" customHeight="1" x14ac:dyDescent="0.25">
      <c r="B47" s="49" t="s">
        <v>362</v>
      </c>
      <c r="C47" s="120">
        <v>14308909</v>
      </c>
      <c r="D47" s="120">
        <v>14308909</v>
      </c>
      <c r="E47" s="120">
        <v>14308909</v>
      </c>
      <c r="F47" s="120">
        <v>14308909</v>
      </c>
      <c r="G47" s="120">
        <v>11006853</v>
      </c>
      <c r="H47" s="120">
        <v>11006853</v>
      </c>
      <c r="I47" s="120">
        <v>11006853</v>
      </c>
      <c r="J47" s="120">
        <v>11006853</v>
      </c>
      <c r="K47" s="120">
        <v>11006853</v>
      </c>
      <c r="L47" s="120">
        <v>11006853</v>
      </c>
      <c r="M47" s="120">
        <v>11006853</v>
      </c>
      <c r="N47" s="120">
        <v>11006853</v>
      </c>
      <c r="O47" s="120">
        <v>8466810</v>
      </c>
      <c r="P47" s="120">
        <v>8466810</v>
      </c>
      <c r="Q47" s="120">
        <v>8466810</v>
      </c>
      <c r="R47" s="120">
        <v>8466810</v>
      </c>
      <c r="S47" s="120">
        <v>7593763</v>
      </c>
      <c r="T47" s="120">
        <v>7593763</v>
      </c>
      <c r="U47" s="120">
        <v>7593763</v>
      </c>
      <c r="V47" s="120">
        <v>7293763</v>
      </c>
      <c r="W47" s="120">
        <v>7293763</v>
      </c>
    </row>
    <row r="48" spans="1:24" x14ac:dyDescent="0.25">
      <c r="B48" s="49" t="s">
        <v>363</v>
      </c>
      <c r="C48" s="120">
        <v>393093</v>
      </c>
      <c r="D48" s="120">
        <v>393093</v>
      </c>
      <c r="E48" s="120">
        <v>393093</v>
      </c>
      <c r="F48" s="120">
        <v>393093</v>
      </c>
      <c r="G48" s="120">
        <v>2249721</v>
      </c>
      <c r="H48" s="120">
        <v>2249721</v>
      </c>
      <c r="I48" s="120">
        <v>2249721</v>
      </c>
      <c r="J48" s="120">
        <v>2249721</v>
      </c>
      <c r="K48" s="120">
        <v>2249721</v>
      </c>
      <c r="L48" s="120">
        <v>2249721</v>
      </c>
      <c r="M48" s="120">
        <v>2249721</v>
      </c>
      <c r="N48" s="120">
        <v>2249721</v>
      </c>
      <c r="O48" s="120">
        <v>2249721</v>
      </c>
      <c r="P48" s="120">
        <v>2249721</v>
      </c>
      <c r="Q48" s="120">
        <v>2249721</v>
      </c>
      <c r="R48" s="120">
        <v>2249721</v>
      </c>
      <c r="S48" s="120">
        <v>2249721</v>
      </c>
      <c r="T48" s="120">
        <v>2249721</v>
      </c>
      <c r="U48" s="120">
        <v>2249721</v>
      </c>
      <c r="V48" s="120">
        <v>2249721</v>
      </c>
      <c r="W48" s="120">
        <v>2249721</v>
      </c>
    </row>
    <row r="49" spans="2:24" x14ac:dyDescent="0.25">
      <c r="B49" s="49" t="s">
        <v>364</v>
      </c>
      <c r="C49" s="120">
        <v>13575648</v>
      </c>
      <c r="D49" s="120">
        <v>13575648</v>
      </c>
      <c r="E49" s="120">
        <v>10175461</v>
      </c>
      <c r="F49" s="120">
        <v>11595308</v>
      </c>
      <c r="G49" s="120">
        <v>13040736</v>
      </c>
      <c r="H49" s="120">
        <v>13040736</v>
      </c>
      <c r="I49" s="120">
        <v>10394823</v>
      </c>
      <c r="J49" s="120">
        <v>10394823</v>
      </c>
      <c r="K49" s="120">
        <v>10394823</v>
      </c>
      <c r="L49" s="120">
        <v>10394823</v>
      </c>
      <c r="M49" s="120">
        <v>8408051</v>
      </c>
      <c r="N49" s="120">
        <v>8408051</v>
      </c>
      <c r="O49" s="120">
        <v>10703094</v>
      </c>
      <c r="P49" s="120">
        <v>10948094</v>
      </c>
      <c r="Q49" s="120">
        <v>9187558</v>
      </c>
      <c r="R49" s="120">
        <v>9187558</v>
      </c>
      <c r="S49" s="120">
        <v>10060605</v>
      </c>
      <c r="T49" s="120">
        <v>10060605</v>
      </c>
      <c r="U49" s="120">
        <v>8450928</v>
      </c>
      <c r="V49" s="120">
        <v>8750928</v>
      </c>
      <c r="W49" s="120">
        <v>8750928</v>
      </c>
    </row>
    <row r="50" spans="2:24" x14ac:dyDescent="0.25">
      <c r="B50" s="49" t="s">
        <v>365</v>
      </c>
      <c r="C50" s="120">
        <v>-862876</v>
      </c>
      <c r="D50" s="120">
        <v>-899864</v>
      </c>
      <c r="E50" s="120">
        <v>-1664663</v>
      </c>
      <c r="F50" s="120">
        <v>-1661128</v>
      </c>
      <c r="G50" s="120">
        <v>-1658106</v>
      </c>
      <c r="H50" s="120">
        <v>-1648075</v>
      </c>
      <c r="I50" s="120">
        <v>-1836868</v>
      </c>
      <c r="J50" s="120">
        <v>-1833851</v>
      </c>
      <c r="K50" s="143">
        <v>-1836916</v>
      </c>
      <c r="L50" s="143">
        <v>-1874041</v>
      </c>
      <c r="M50" s="143">
        <v>-2217950</v>
      </c>
      <c r="N50" s="143">
        <v>-2214579</v>
      </c>
      <c r="O50" s="143">
        <v>-2211204</v>
      </c>
      <c r="P50" s="143">
        <v>-2208214</v>
      </c>
      <c r="Q50" s="143">
        <v>-2442246</v>
      </c>
      <c r="R50" s="143">
        <v>-2438406</v>
      </c>
      <c r="S50" s="143">
        <v>-2435407</v>
      </c>
      <c r="T50" s="143">
        <v>-2431423</v>
      </c>
      <c r="U50" s="143">
        <v>-2420179</v>
      </c>
      <c r="V50" s="143">
        <v>-2415245</v>
      </c>
      <c r="W50" s="143">
        <v>-2410645</v>
      </c>
    </row>
    <row r="51" spans="2:24" x14ac:dyDescent="0.25">
      <c r="B51" s="49" t="s">
        <v>533</v>
      </c>
      <c r="C51" s="144">
        <v>499681</v>
      </c>
      <c r="D51" s="144" t="s">
        <v>66</v>
      </c>
      <c r="E51" s="144">
        <v>4847232</v>
      </c>
      <c r="F51" s="144">
        <v>2036654</v>
      </c>
      <c r="G51" s="144">
        <v>775348</v>
      </c>
      <c r="H51" s="144">
        <v>0</v>
      </c>
      <c r="I51" s="144">
        <v>2613255</v>
      </c>
      <c r="J51" s="144">
        <v>1791504</v>
      </c>
      <c r="K51" s="141">
        <v>976584</v>
      </c>
      <c r="L51" s="145" t="s">
        <v>66</v>
      </c>
      <c r="M51" s="141">
        <v>1627177</v>
      </c>
      <c r="N51" s="141">
        <v>913467</v>
      </c>
      <c r="O51" s="141">
        <v>1458572</v>
      </c>
      <c r="P51" s="141" t="s">
        <v>66</v>
      </c>
      <c r="Q51" s="141">
        <v>2800312</v>
      </c>
      <c r="R51" s="141">
        <v>2375421</v>
      </c>
      <c r="S51" s="141">
        <v>426185</v>
      </c>
      <c r="T51" s="141" t="s">
        <v>66</v>
      </c>
      <c r="U51" s="141">
        <v>1423435</v>
      </c>
      <c r="V51" s="141">
        <v>993437</v>
      </c>
      <c r="W51" s="141">
        <v>-54969</v>
      </c>
    </row>
    <row r="52" spans="2:24" ht="21.75" customHeight="1" x14ac:dyDescent="0.25">
      <c r="B52" s="26" t="s">
        <v>366</v>
      </c>
      <c r="C52" s="146">
        <v>27914455</v>
      </c>
      <c r="D52" s="146">
        <v>27377786</v>
      </c>
      <c r="E52" s="146">
        <v>28060032</v>
      </c>
      <c r="F52" s="146">
        <v>26672836</v>
      </c>
      <c r="G52" s="146">
        <v>25414552</v>
      </c>
      <c r="H52" s="146">
        <v>24649235</v>
      </c>
      <c r="I52" s="146">
        <v>24427784</v>
      </c>
      <c r="J52" s="146">
        <v>23609050</v>
      </c>
      <c r="K52" s="146">
        <v>22791065</v>
      </c>
      <c r="L52" s="146">
        <v>21777356</v>
      </c>
      <c r="M52" s="146">
        <v>21073852</v>
      </c>
      <c r="N52" s="146">
        <v>20363513</v>
      </c>
      <c r="O52" s="146">
        <v>20666993</v>
      </c>
      <c r="P52" s="146">
        <v>19456411</v>
      </c>
      <c r="Q52" s="146">
        <v>20262155</v>
      </c>
      <c r="R52" s="146">
        <v>19841104</v>
      </c>
      <c r="S52" s="146">
        <v>17894867</v>
      </c>
      <c r="T52" s="146">
        <v>17472666</v>
      </c>
      <c r="U52" s="146">
        <v>17297668</v>
      </c>
      <c r="V52" s="146">
        <v>16872604</v>
      </c>
      <c r="W52" s="146">
        <v>15828798</v>
      </c>
    </row>
    <row r="53" spans="2:24" x14ac:dyDescent="0.25">
      <c r="B53" s="24" t="s">
        <v>367</v>
      </c>
      <c r="C53" s="141">
        <v>5785</v>
      </c>
      <c r="D53" s="141">
        <v>5293</v>
      </c>
      <c r="E53" s="141">
        <v>5351</v>
      </c>
      <c r="F53" s="141">
        <v>4788</v>
      </c>
      <c r="G53" s="141">
        <v>5602</v>
      </c>
      <c r="H53" s="141">
        <v>5958</v>
      </c>
      <c r="I53" s="141">
        <v>6184</v>
      </c>
      <c r="J53" s="141">
        <v>5585</v>
      </c>
      <c r="K53" s="141">
        <v>6365</v>
      </c>
      <c r="L53" s="141">
        <v>5910</v>
      </c>
      <c r="M53" s="141">
        <v>5355</v>
      </c>
      <c r="N53" s="141">
        <v>4870</v>
      </c>
      <c r="O53" s="141">
        <v>5635</v>
      </c>
      <c r="P53" s="141">
        <v>5354</v>
      </c>
      <c r="Q53" s="141">
        <v>5200</v>
      </c>
      <c r="R53" s="141">
        <v>4904</v>
      </c>
      <c r="S53" s="141">
        <v>4960</v>
      </c>
      <c r="T53" s="141">
        <v>4682</v>
      </c>
      <c r="U53" s="141">
        <v>4573</v>
      </c>
      <c r="V53" s="141">
        <v>4458</v>
      </c>
      <c r="W53" s="141">
        <v>4519</v>
      </c>
    </row>
    <row r="54" spans="2:24" x14ac:dyDescent="0.25">
      <c r="B54" s="26" t="s">
        <v>368</v>
      </c>
      <c r="C54" s="142">
        <v>27920240</v>
      </c>
      <c r="D54" s="142">
        <v>27383079</v>
      </c>
      <c r="E54" s="142">
        <v>28065383</v>
      </c>
      <c r="F54" s="142">
        <v>26677624</v>
      </c>
      <c r="G54" s="142">
        <v>25420154</v>
      </c>
      <c r="H54" s="142">
        <v>24655193</v>
      </c>
      <c r="I54" s="142">
        <v>24433968</v>
      </c>
      <c r="J54" s="142">
        <v>23614635</v>
      </c>
      <c r="K54" s="142">
        <v>22797430</v>
      </c>
      <c r="L54" s="142">
        <v>21783266</v>
      </c>
      <c r="M54" s="142">
        <v>21079207</v>
      </c>
      <c r="N54" s="142">
        <v>20368383</v>
      </c>
      <c r="O54" s="142">
        <v>20672628</v>
      </c>
      <c r="P54" s="142">
        <v>19461765</v>
      </c>
      <c r="Q54" s="142">
        <v>20267355</v>
      </c>
      <c r="R54" s="142">
        <v>19846008</v>
      </c>
      <c r="S54" s="142">
        <v>17899827</v>
      </c>
      <c r="T54" s="142">
        <v>17477348</v>
      </c>
      <c r="U54" s="142">
        <v>17302241</v>
      </c>
      <c r="V54" s="142">
        <v>16877062</v>
      </c>
      <c r="W54" s="142">
        <v>15833317</v>
      </c>
    </row>
    <row r="55" spans="2:24" ht="15.75" thickBot="1" x14ac:dyDescent="0.3">
      <c r="B55" s="26" t="s">
        <v>369</v>
      </c>
      <c r="C55" s="147">
        <v>63901931</v>
      </c>
      <c r="D55" s="147">
        <v>59726836</v>
      </c>
      <c r="E55" s="147">
        <v>63006898</v>
      </c>
      <c r="F55" s="147">
        <v>56740773</v>
      </c>
      <c r="G55" s="147">
        <v>57442030</v>
      </c>
      <c r="H55" s="147">
        <v>55000080</v>
      </c>
      <c r="I55" s="147">
        <v>56165430</v>
      </c>
      <c r="J55" s="147">
        <v>54543064</v>
      </c>
      <c r="K55" s="147">
        <v>54085360</v>
      </c>
      <c r="L55" s="147">
        <v>53670837</v>
      </c>
      <c r="M55" s="147">
        <v>54514041</v>
      </c>
      <c r="N55" s="147">
        <v>53221386</v>
      </c>
      <c r="O55" s="147">
        <v>51067392</v>
      </c>
      <c r="P55" s="147">
        <v>52045808</v>
      </c>
      <c r="Q55" s="147">
        <v>53116666</v>
      </c>
      <c r="R55" s="147">
        <v>53839254</v>
      </c>
      <c r="S55" s="147">
        <v>53011054</v>
      </c>
      <c r="T55" s="147">
        <v>54083080</v>
      </c>
      <c r="U55" s="147">
        <v>53326157</v>
      </c>
      <c r="V55" s="147">
        <v>52535140</v>
      </c>
      <c r="W55" s="147">
        <v>50381487</v>
      </c>
    </row>
    <row r="56" spans="2:24" ht="15.75" thickTop="1" x14ac:dyDescent="0.25"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x14ac:dyDescent="0.25"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</row>
    <row r="58" spans="2:24" x14ac:dyDescent="0.25"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</row>
    <row r="59" spans="2:24" x14ac:dyDescent="0.25">
      <c r="C59" s="354"/>
      <c r="D59" s="354"/>
      <c r="E59" s="354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</row>
    <row r="60" spans="2:24" x14ac:dyDescent="0.25"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</row>
    <row r="61" spans="2:24" x14ac:dyDescent="0.25"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4"/>
      <c r="W61" s="354"/>
    </row>
    <row r="62" spans="2:24" x14ac:dyDescent="0.25"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54"/>
      <c r="S62" s="354"/>
      <c r="T62" s="354"/>
      <c r="U62" s="354"/>
      <c r="V62" s="354"/>
      <c r="W62" s="354"/>
    </row>
  </sheetData>
  <mergeCells count="1">
    <mergeCell ref="B6:K8"/>
  </mergeCells>
  <conditionalFormatting sqref="B11:B55">
    <cfRule type="expression" dxfId="18" priority="14">
      <formula>MOD(ROW(),2)=0</formula>
    </cfRule>
  </conditionalFormatting>
  <conditionalFormatting sqref="C11:W55">
    <cfRule type="expression" dxfId="17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E89"/>
  <sheetViews>
    <sheetView showGridLines="0" showRowColHeaders="0" zoomScale="70" zoomScaleNormal="70" workbookViewId="0">
      <selection activeCell="E36" sqref="E36"/>
    </sheetView>
  </sheetViews>
  <sheetFormatPr defaultColWidth="8.7109375" defaultRowHeight="15" x14ac:dyDescent="0.25"/>
  <cols>
    <col min="1" max="1" width="9.85546875" customWidth="1"/>
    <col min="2" max="2" width="54.7109375" customWidth="1"/>
    <col min="3" max="4" width="16.140625" customWidth="1"/>
    <col min="5" max="5" width="22.140625" customWidth="1"/>
    <col min="6" max="6" width="14.7109375" customWidth="1"/>
    <col min="7" max="7" width="14" customWidth="1"/>
    <col min="8" max="8" width="17.5703125" customWidth="1"/>
    <col min="9" max="12" width="16.28515625" customWidth="1"/>
    <col min="13" max="14" width="18.28515625" customWidth="1"/>
    <col min="15" max="15" width="16.85546875" customWidth="1"/>
    <col min="16" max="16" width="14.5703125" customWidth="1"/>
    <col min="17" max="18" width="15.85546875" bestFit="1" customWidth="1"/>
    <col min="19" max="19" width="16" bestFit="1" customWidth="1"/>
    <col min="20" max="20" width="16.5703125" bestFit="1" customWidth="1"/>
    <col min="21" max="21" width="15" bestFit="1" customWidth="1"/>
    <col min="22" max="22" width="15.85546875" bestFit="1" customWidth="1"/>
    <col min="23" max="23" width="16" bestFit="1" customWidth="1"/>
    <col min="24" max="24" width="16.5703125" bestFit="1" customWidth="1"/>
    <col min="25" max="25" width="15" bestFit="1" customWidth="1"/>
    <col min="26" max="26" width="15.85546875" bestFit="1" customWidth="1"/>
    <col min="27" max="27" width="16" bestFit="1" customWidth="1"/>
    <col min="28" max="28" width="16.5703125" bestFit="1" customWidth="1"/>
    <col min="29" max="33" width="12.85546875" customWidth="1"/>
  </cols>
  <sheetData>
    <row r="6" spans="2:30" ht="27.95" customHeight="1" x14ac:dyDescent="0.25">
      <c r="B6" s="36"/>
      <c r="C6" s="36"/>
      <c r="D6" s="36"/>
      <c r="E6" s="36"/>
      <c r="F6" s="36"/>
      <c r="G6" s="14"/>
      <c r="H6" s="14"/>
    </row>
    <row r="7" spans="2:30" ht="23.45" customHeight="1" x14ac:dyDescent="0.25">
      <c r="F7" s="35"/>
    </row>
    <row r="8" spans="2:30" ht="23.45" customHeight="1" x14ac:dyDescent="0.25">
      <c r="B8" s="256" t="s">
        <v>142</v>
      </c>
      <c r="C8" s="257"/>
      <c r="D8" s="258"/>
      <c r="F8" s="35"/>
      <c r="K8" s="17" t="s">
        <v>143</v>
      </c>
    </row>
    <row r="9" spans="2:30" ht="23.45" customHeight="1" x14ac:dyDescent="0.25">
      <c r="K9" s="392" t="s">
        <v>370</v>
      </c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</row>
    <row r="10" spans="2:30" ht="33.75" customHeight="1" x14ac:dyDescent="0.25">
      <c r="B10" s="255" t="s">
        <v>534</v>
      </c>
      <c r="C10" s="254" t="s">
        <v>309</v>
      </c>
      <c r="D10" s="101" t="s">
        <v>310</v>
      </c>
      <c r="E10" s="101" t="s">
        <v>371</v>
      </c>
      <c r="F10" s="101" t="s">
        <v>311</v>
      </c>
      <c r="G10" s="101" t="s">
        <v>313</v>
      </c>
      <c r="H10" s="101" t="s">
        <v>372</v>
      </c>
      <c r="I10" s="274" t="s">
        <v>4</v>
      </c>
      <c r="K10" s="313">
        <v>2024</v>
      </c>
      <c r="L10" s="313" t="s">
        <v>145</v>
      </c>
      <c r="M10" s="313" t="s">
        <v>148</v>
      </c>
      <c r="N10" s="313" t="s">
        <v>149</v>
      </c>
      <c r="O10" s="67">
        <v>2023</v>
      </c>
      <c r="P10" s="243" t="s">
        <v>146</v>
      </c>
      <c r="Q10" s="67" t="s">
        <v>150</v>
      </c>
      <c r="R10" s="67" t="s">
        <v>151</v>
      </c>
      <c r="S10" s="67">
        <v>2022</v>
      </c>
      <c r="T10" s="67" t="s">
        <v>152</v>
      </c>
      <c r="U10" s="67" t="s">
        <v>153</v>
      </c>
      <c r="V10" s="67" t="s">
        <v>154</v>
      </c>
      <c r="W10" s="67">
        <v>2021</v>
      </c>
      <c r="X10" s="67" t="s">
        <v>155</v>
      </c>
      <c r="Y10" s="67" t="s">
        <v>156</v>
      </c>
      <c r="Z10" s="67" t="s">
        <v>157</v>
      </c>
      <c r="AA10" s="67">
        <v>2020</v>
      </c>
      <c r="AB10" s="67" t="s">
        <v>158</v>
      </c>
      <c r="AC10" s="67" t="s">
        <v>159</v>
      </c>
      <c r="AD10" s="67" t="s">
        <v>160</v>
      </c>
    </row>
    <row r="11" spans="2:30" x14ac:dyDescent="0.25">
      <c r="B11" s="180" t="s">
        <v>373</v>
      </c>
      <c r="C11" s="127">
        <v>393883</v>
      </c>
      <c r="D11" s="127">
        <v>163510</v>
      </c>
      <c r="E11" s="127">
        <v>64065</v>
      </c>
      <c r="F11" s="127">
        <v>311162</v>
      </c>
      <c r="G11" s="127">
        <v>114384</v>
      </c>
      <c r="H11" s="127">
        <v>-8264</v>
      </c>
      <c r="I11" s="127">
        <v>1038740</v>
      </c>
      <c r="K11" s="127">
        <v>7119287</v>
      </c>
      <c r="L11" s="127">
        <v>3280197</v>
      </c>
      <c r="M11" s="127">
        <v>1688586</v>
      </c>
      <c r="N11" s="127">
        <v>1152891</v>
      </c>
      <c r="O11" s="182">
        <v>5766835</v>
      </c>
      <c r="P11" s="182">
        <v>1237307</v>
      </c>
      <c r="Q11" s="182">
        <v>1245382</v>
      </c>
      <c r="R11" s="182">
        <v>1398206</v>
      </c>
      <c r="S11" s="182">
        <v>4094367</v>
      </c>
      <c r="T11" s="182">
        <v>1182353</v>
      </c>
      <c r="U11" s="182">
        <v>49876</v>
      </c>
      <c r="V11" s="182">
        <v>1455571</v>
      </c>
      <c r="W11" s="182">
        <v>3752869</v>
      </c>
      <c r="X11" s="182">
        <v>421477</v>
      </c>
      <c r="Y11" s="182">
        <v>1946639</v>
      </c>
      <c r="Z11" s="182">
        <v>422351</v>
      </c>
      <c r="AA11" s="182">
        <v>2865121</v>
      </c>
      <c r="AB11" s="182">
        <v>579299</v>
      </c>
      <c r="AC11" s="182">
        <v>1081650</v>
      </c>
      <c r="AD11" s="182">
        <v>-68133</v>
      </c>
    </row>
    <row r="12" spans="2:30" x14ac:dyDescent="0.25">
      <c r="B12" s="180" t="s">
        <v>374</v>
      </c>
      <c r="C12" s="127">
        <v>82732</v>
      </c>
      <c r="D12" s="127">
        <v>33592</v>
      </c>
      <c r="E12" s="127">
        <v>-23540</v>
      </c>
      <c r="F12" s="127">
        <v>58606</v>
      </c>
      <c r="G12" s="127">
        <v>57975</v>
      </c>
      <c r="H12" s="127">
        <v>-34339</v>
      </c>
      <c r="I12" s="127">
        <v>175026</v>
      </c>
      <c r="K12" s="127">
        <v>2237853</v>
      </c>
      <c r="L12" s="127">
        <v>1270423</v>
      </c>
      <c r="M12" s="127">
        <v>462337</v>
      </c>
      <c r="N12" s="127">
        <v>348815</v>
      </c>
      <c r="O12" s="183">
        <v>1084325</v>
      </c>
      <c r="P12" s="183">
        <v>242337</v>
      </c>
      <c r="Q12" s="183">
        <v>370099</v>
      </c>
      <c r="R12" s="183">
        <v>355185</v>
      </c>
      <c r="S12" s="183">
        <v>26189</v>
      </c>
      <c r="T12" s="183">
        <v>209871</v>
      </c>
      <c r="U12" s="183">
        <v>-855151</v>
      </c>
      <c r="V12" s="183">
        <v>491496</v>
      </c>
      <c r="W12" s="183">
        <v>945309</v>
      </c>
      <c r="X12" s="183">
        <v>49710</v>
      </c>
      <c r="Y12" s="183">
        <v>880346</v>
      </c>
      <c r="Z12" s="183">
        <v>-80673</v>
      </c>
      <c r="AA12" s="183">
        <v>935716</v>
      </c>
      <c r="AB12" s="183">
        <v>153921</v>
      </c>
      <c r="AC12" s="183">
        <v>503384</v>
      </c>
      <c r="AD12" s="183">
        <v>-110244</v>
      </c>
    </row>
    <row r="13" spans="2:30" x14ac:dyDescent="0.25">
      <c r="B13" s="180" t="s">
        <v>375</v>
      </c>
      <c r="C13" s="127">
        <v>3558</v>
      </c>
      <c r="D13" s="127">
        <v>5967</v>
      </c>
      <c r="E13" s="127">
        <v>-3831</v>
      </c>
      <c r="F13" s="127">
        <v>202095</v>
      </c>
      <c r="G13" s="127">
        <v>15627</v>
      </c>
      <c r="H13" s="127">
        <v>26215</v>
      </c>
      <c r="I13" s="127">
        <v>249631</v>
      </c>
      <c r="K13" s="127">
        <v>520792</v>
      </c>
      <c r="L13" s="127">
        <v>61545</v>
      </c>
      <c r="M13" s="127">
        <v>-118119</v>
      </c>
      <c r="N13" s="127">
        <v>180986</v>
      </c>
      <c r="O13" s="182">
        <v>378966</v>
      </c>
      <c r="P13" s="182">
        <v>214852</v>
      </c>
      <c r="Q13" s="182">
        <v>-39810</v>
      </c>
      <c r="R13" s="182">
        <v>105914</v>
      </c>
      <c r="S13" s="182">
        <v>1566621</v>
      </c>
      <c r="T13" s="182">
        <v>109461</v>
      </c>
      <c r="U13" s="182">
        <v>870949</v>
      </c>
      <c r="V13" s="182">
        <v>-314163</v>
      </c>
      <c r="W13" s="182">
        <v>2252993</v>
      </c>
      <c r="X13" s="182">
        <v>1155490</v>
      </c>
      <c r="Y13" s="182">
        <v>-478528</v>
      </c>
      <c r="Z13" s="182">
        <v>1265220</v>
      </c>
      <c r="AA13" s="182">
        <v>905459</v>
      </c>
      <c r="AB13" s="182">
        <v>496619</v>
      </c>
      <c r="AC13" s="182">
        <v>35317</v>
      </c>
      <c r="AD13" s="182">
        <v>726746</v>
      </c>
    </row>
    <row r="14" spans="2:30" x14ac:dyDescent="0.25">
      <c r="B14" s="180" t="s">
        <v>221</v>
      </c>
      <c r="C14" s="127">
        <v>80295</v>
      </c>
      <c r="D14" s="127">
        <v>5043</v>
      </c>
      <c r="E14" s="127">
        <v>3</v>
      </c>
      <c r="F14" s="127">
        <v>247492</v>
      </c>
      <c r="G14" s="127">
        <v>25133</v>
      </c>
      <c r="H14" s="127">
        <v>5881</v>
      </c>
      <c r="I14" s="127">
        <v>363847</v>
      </c>
      <c r="K14" s="127">
        <v>1376028</v>
      </c>
      <c r="L14" s="128">
        <v>345742</v>
      </c>
      <c r="M14" s="128">
        <v>337779</v>
      </c>
      <c r="N14" s="128">
        <v>328542</v>
      </c>
      <c r="O14" s="341">
        <v>1274074</v>
      </c>
      <c r="P14" s="341">
        <v>316693</v>
      </c>
      <c r="Q14" s="341">
        <v>303263</v>
      </c>
      <c r="R14" s="341">
        <v>302666</v>
      </c>
      <c r="S14" s="341">
        <v>1182084</v>
      </c>
      <c r="T14" s="341">
        <v>297607</v>
      </c>
      <c r="U14" s="341">
        <v>288020</v>
      </c>
      <c r="V14" s="341">
        <v>283909</v>
      </c>
      <c r="W14" s="341">
        <v>1049109</v>
      </c>
      <c r="X14" s="341">
        <v>286400</v>
      </c>
      <c r="Y14" s="341">
        <v>241733</v>
      </c>
      <c r="Z14" s="341">
        <v>238431</v>
      </c>
      <c r="AA14" s="341">
        <v>989053</v>
      </c>
      <c r="AB14" s="341">
        <v>245089</v>
      </c>
      <c r="AC14" s="341">
        <v>245697</v>
      </c>
      <c r="AD14" s="341">
        <v>242752</v>
      </c>
    </row>
    <row r="15" spans="2:30" ht="15.75" thickBot="1" x14ac:dyDescent="0.3">
      <c r="B15" s="181" t="s">
        <v>376</v>
      </c>
      <c r="C15" s="311">
        <v>560468</v>
      </c>
      <c r="D15" s="311">
        <v>208112</v>
      </c>
      <c r="E15" s="311">
        <v>36697</v>
      </c>
      <c r="F15" s="311">
        <v>819355</v>
      </c>
      <c r="G15" s="311">
        <v>213119</v>
      </c>
      <c r="H15" s="311">
        <v>-10507</v>
      </c>
      <c r="I15" s="312">
        <v>1827244</v>
      </c>
      <c r="K15" s="311">
        <f t="shared" ref="K15" si="0">SUM(K11:K14)</f>
        <v>11253960</v>
      </c>
      <c r="L15" s="338">
        <v>4957907</v>
      </c>
      <c r="M15" s="338">
        <v>2370583</v>
      </c>
      <c r="N15" s="339">
        <v>2011234</v>
      </c>
      <c r="O15" s="340">
        <v>8504200</v>
      </c>
      <c r="P15" s="340">
        <v>2011189</v>
      </c>
      <c r="Q15" s="340">
        <f t="shared" ref="Q15:AD15" si="1">SUM(Q11:Q14)</f>
        <v>1878934</v>
      </c>
      <c r="R15" s="340">
        <f t="shared" si="1"/>
        <v>2161971</v>
      </c>
      <c r="S15" s="340">
        <f t="shared" si="1"/>
        <v>6869261</v>
      </c>
      <c r="T15" s="340">
        <f t="shared" si="1"/>
        <v>1799292</v>
      </c>
      <c r="U15" s="340">
        <f t="shared" si="1"/>
        <v>353694</v>
      </c>
      <c r="V15" s="340">
        <f t="shared" si="1"/>
        <v>1916813</v>
      </c>
      <c r="W15" s="340">
        <f>SUM(W11:W14)</f>
        <v>8000280</v>
      </c>
      <c r="X15" s="340">
        <f>SUM(X11:X14)</f>
        <v>1913077</v>
      </c>
      <c r="Y15" s="340">
        <f t="shared" si="1"/>
        <v>2590190</v>
      </c>
      <c r="Z15" s="340">
        <f t="shared" si="1"/>
        <v>1845329</v>
      </c>
      <c r="AA15" s="340">
        <f t="shared" si="1"/>
        <v>5695349</v>
      </c>
      <c r="AB15" s="340">
        <f t="shared" si="1"/>
        <v>1474928</v>
      </c>
      <c r="AC15" s="340">
        <f t="shared" si="1"/>
        <v>1866048</v>
      </c>
      <c r="AD15" s="340">
        <f t="shared" si="1"/>
        <v>791121</v>
      </c>
    </row>
    <row r="16" spans="2:30" ht="15.75" thickTop="1" x14ac:dyDescent="0.25">
      <c r="B16" s="181" t="s">
        <v>377</v>
      </c>
      <c r="C16" s="127"/>
      <c r="D16" s="127"/>
      <c r="E16" s="127"/>
      <c r="F16" s="127"/>
      <c r="G16" s="127"/>
      <c r="H16" s="127"/>
      <c r="I16" s="127"/>
    </row>
    <row r="17" spans="2:31" x14ac:dyDescent="0.25">
      <c r="B17" s="180" t="s">
        <v>378</v>
      </c>
      <c r="C17" s="127" t="s">
        <v>66</v>
      </c>
      <c r="D17" s="127" t="s">
        <v>66</v>
      </c>
      <c r="E17" s="127" t="s">
        <v>66</v>
      </c>
      <c r="F17" s="127" t="s">
        <v>66</v>
      </c>
      <c r="G17" s="127">
        <v>-492</v>
      </c>
      <c r="H17" s="127" t="s">
        <v>66</v>
      </c>
      <c r="I17" s="127">
        <v>-492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108">
        <f t="shared" ref="AE17" si="2">SUM(AE11:AE14)-AE15</f>
        <v>0</v>
      </c>
    </row>
    <row r="18" spans="2:31" x14ac:dyDescent="0.25">
      <c r="B18" s="180" t="s">
        <v>509</v>
      </c>
      <c r="C18" s="127">
        <v>-2829</v>
      </c>
      <c r="D18" s="127">
        <v>-1747</v>
      </c>
      <c r="E18" s="127">
        <v>-400</v>
      </c>
      <c r="F18" s="127">
        <v>-21599</v>
      </c>
      <c r="G18" s="127" t="s">
        <v>66</v>
      </c>
      <c r="H18" s="127">
        <v>-1122</v>
      </c>
      <c r="I18" s="127">
        <v>-27697</v>
      </c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108"/>
    </row>
    <row r="19" spans="2:31" ht="15.75" thickBot="1" x14ac:dyDescent="0.3">
      <c r="B19" s="181" t="s">
        <v>379</v>
      </c>
      <c r="C19" s="131">
        <v>557639</v>
      </c>
      <c r="D19" s="131">
        <v>206365</v>
      </c>
      <c r="E19" s="131">
        <v>36297</v>
      </c>
      <c r="F19" s="131">
        <v>797756</v>
      </c>
      <c r="G19" s="131">
        <v>212627</v>
      </c>
      <c r="H19" s="131">
        <v>-11629</v>
      </c>
      <c r="I19" s="131">
        <v>1799055</v>
      </c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108"/>
    </row>
    <row r="20" spans="2:31" ht="15.75" thickTop="1" x14ac:dyDescent="0.25">
      <c r="B20" s="32"/>
      <c r="C20" s="337"/>
      <c r="D20" s="337"/>
      <c r="E20" s="337"/>
      <c r="F20" s="337"/>
      <c r="G20" s="337"/>
      <c r="H20" s="337"/>
      <c r="I20" s="337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108"/>
    </row>
    <row r="21" spans="2:31" x14ac:dyDescent="0.25">
      <c r="B21" s="32"/>
      <c r="C21" s="365"/>
      <c r="D21" s="365"/>
      <c r="E21" s="365"/>
      <c r="F21" s="365"/>
      <c r="G21" s="365"/>
      <c r="H21" s="365"/>
      <c r="I21" s="365"/>
      <c r="Q21" s="108"/>
      <c r="R21" s="354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</row>
    <row r="22" spans="2:31" x14ac:dyDescent="0.25">
      <c r="B22" s="32"/>
      <c r="C22" s="365"/>
      <c r="D22" s="365"/>
      <c r="E22" s="365"/>
      <c r="F22" s="365"/>
      <c r="G22" s="365"/>
      <c r="H22" s="365"/>
      <c r="I22" s="365"/>
      <c r="J22" s="108"/>
      <c r="K22" s="108"/>
      <c r="R22" s="354"/>
    </row>
    <row r="23" spans="2:31" x14ac:dyDescent="0.25">
      <c r="B23" s="32"/>
      <c r="C23" s="337"/>
      <c r="D23" s="337"/>
      <c r="E23" s="337"/>
      <c r="F23" s="337"/>
      <c r="G23" s="337"/>
      <c r="H23" s="337"/>
      <c r="I23" s="365"/>
      <c r="J23" s="108"/>
      <c r="K23" s="108"/>
      <c r="L23" s="355"/>
      <c r="M23" s="355"/>
      <c r="N23" s="355"/>
      <c r="O23" s="355"/>
      <c r="P23" s="355"/>
      <c r="R23" s="354"/>
    </row>
    <row r="24" spans="2:31" x14ac:dyDescent="0.25">
      <c r="B24" s="32"/>
      <c r="C24" s="337"/>
      <c r="D24" s="337"/>
      <c r="E24" s="337"/>
      <c r="F24" s="337"/>
      <c r="G24" s="337"/>
      <c r="H24" s="337"/>
      <c r="I24" s="365"/>
      <c r="J24" s="108"/>
      <c r="K24" s="108"/>
      <c r="L24" s="354"/>
      <c r="N24" s="354"/>
      <c r="P24" s="354"/>
      <c r="R24" s="354"/>
    </row>
    <row r="25" spans="2:31" x14ac:dyDescent="0.25">
      <c r="B25" s="32"/>
      <c r="C25" s="32"/>
      <c r="D25" s="32"/>
      <c r="E25" s="32"/>
      <c r="F25" s="32"/>
      <c r="G25" s="32"/>
      <c r="H25" s="32"/>
      <c r="I25" s="372"/>
      <c r="L25" s="354"/>
      <c r="N25" s="354"/>
      <c r="P25" s="354"/>
      <c r="R25" s="354"/>
    </row>
    <row r="26" spans="2:31" x14ac:dyDescent="0.25">
      <c r="L26" s="354"/>
      <c r="N26" s="354"/>
      <c r="P26" s="354"/>
      <c r="R26" s="354"/>
    </row>
    <row r="27" spans="2:31" x14ac:dyDescent="0.25">
      <c r="L27" s="354"/>
      <c r="N27" s="354"/>
      <c r="P27" s="354"/>
      <c r="R27" s="354"/>
    </row>
    <row r="28" spans="2:31" ht="25.5" x14ac:dyDescent="0.25">
      <c r="B28" s="255" t="s">
        <v>574</v>
      </c>
      <c r="C28" s="254" t="s">
        <v>309</v>
      </c>
      <c r="D28" s="101" t="s">
        <v>310</v>
      </c>
      <c r="E28" s="101" t="s">
        <v>371</v>
      </c>
      <c r="F28" s="101" t="s">
        <v>311</v>
      </c>
      <c r="G28" s="101" t="s">
        <v>313</v>
      </c>
      <c r="H28" s="101" t="s">
        <v>372</v>
      </c>
      <c r="I28" s="274" t="s">
        <v>4</v>
      </c>
      <c r="L28" s="354"/>
      <c r="N28" s="354"/>
      <c r="P28" s="354"/>
      <c r="R28" s="354"/>
    </row>
    <row r="29" spans="2:31" x14ac:dyDescent="0.25">
      <c r="B29" s="180" t="s">
        <v>373</v>
      </c>
      <c r="C29" s="127">
        <v>371794</v>
      </c>
      <c r="D29" s="127">
        <v>132306</v>
      </c>
      <c r="E29" s="127">
        <v>192004</v>
      </c>
      <c r="F29" s="127">
        <v>322338</v>
      </c>
      <c r="G29" s="127">
        <v>117008</v>
      </c>
      <c r="H29" s="127">
        <v>17441</v>
      </c>
      <c r="I29" s="127">
        <v>1152891</v>
      </c>
    </row>
    <row r="30" spans="2:31" x14ac:dyDescent="0.25">
      <c r="B30" s="180" t="s">
        <v>374</v>
      </c>
      <c r="C30" s="127">
        <v>73033</v>
      </c>
      <c r="D30" s="127">
        <v>35576</v>
      </c>
      <c r="E30" s="127">
        <v>95210</v>
      </c>
      <c r="F30" s="127">
        <v>99173</v>
      </c>
      <c r="G30" s="127">
        <v>59750</v>
      </c>
      <c r="H30" s="127">
        <v>-13927</v>
      </c>
      <c r="I30" s="127">
        <v>348815</v>
      </c>
    </row>
    <row r="31" spans="2:31" x14ac:dyDescent="0.25">
      <c r="B31" s="180" t="s">
        <v>375</v>
      </c>
      <c r="C31" s="127">
        <v>27802</v>
      </c>
      <c r="D31" s="127">
        <v>16587</v>
      </c>
      <c r="E31" s="127">
        <v>-7449</v>
      </c>
      <c r="F31" s="127">
        <v>108781</v>
      </c>
      <c r="G31" s="127">
        <v>17159</v>
      </c>
      <c r="H31" s="127">
        <v>18106</v>
      </c>
      <c r="I31" s="127">
        <v>180986</v>
      </c>
    </row>
    <row r="32" spans="2:31" x14ac:dyDescent="0.25">
      <c r="B32" s="180" t="s">
        <v>221</v>
      </c>
      <c r="C32" s="127">
        <v>83583</v>
      </c>
      <c r="D32" s="127">
        <v>-59</v>
      </c>
      <c r="E32" s="127">
        <v>6</v>
      </c>
      <c r="F32" s="127">
        <v>216199</v>
      </c>
      <c r="G32" s="127">
        <v>23727</v>
      </c>
      <c r="H32" s="127">
        <v>5086</v>
      </c>
      <c r="I32" s="127">
        <v>328542</v>
      </c>
    </row>
    <row r="33" spans="2:9" ht="15.75" thickBot="1" x14ac:dyDescent="0.3">
      <c r="B33" s="181" t="s">
        <v>575</v>
      </c>
      <c r="C33" s="311">
        <v>556212</v>
      </c>
      <c r="D33" s="311">
        <v>184410</v>
      </c>
      <c r="E33" s="311">
        <v>279771</v>
      </c>
      <c r="F33" s="311">
        <v>746491</v>
      </c>
      <c r="G33" s="311">
        <v>217644</v>
      </c>
      <c r="H33" s="311">
        <v>26706</v>
      </c>
      <c r="I33" s="312">
        <v>2011234</v>
      </c>
    </row>
    <row r="34" spans="2:9" ht="15.75" thickTop="1" x14ac:dyDescent="0.25">
      <c r="B34" s="181" t="s">
        <v>377</v>
      </c>
      <c r="C34" s="127"/>
      <c r="D34" s="127"/>
      <c r="E34" s="127"/>
      <c r="F34" s="127"/>
      <c r="G34" s="127"/>
      <c r="H34" s="127"/>
      <c r="I34" s="127"/>
    </row>
    <row r="35" spans="2:9" x14ac:dyDescent="0.25">
      <c r="B35" s="180" t="s">
        <v>378</v>
      </c>
      <c r="C35" s="127" t="s">
        <v>66</v>
      </c>
      <c r="D35" s="127" t="s">
        <v>66</v>
      </c>
      <c r="E35" s="127" t="s">
        <v>66</v>
      </c>
      <c r="F35" s="127" t="s">
        <v>66</v>
      </c>
      <c r="G35" s="127">
        <v>-503</v>
      </c>
      <c r="H35" s="127" t="s">
        <v>66</v>
      </c>
      <c r="I35" s="127">
        <v>-503</v>
      </c>
    </row>
    <row r="36" spans="2:9" x14ac:dyDescent="0.25">
      <c r="B36" s="180" t="s">
        <v>576</v>
      </c>
      <c r="C36" s="127">
        <v>-42989</v>
      </c>
      <c r="D36" s="127" t="s">
        <v>66</v>
      </c>
      <c r="E36" s="127" t="s">
        <v>66</v>
      </c>
      <c r="F36" s="127" t="s">
        <v>66</v>
      </c>
      <c r="G36" s="127" t="s">
        <v>66</v>
      </c>
      <c r="H36" s="127" t="s">
        <v>66</v>
      </c>
      <c r="I36" s="127">
        <v>-42989</v>
      </c>
    </row>
    <row r="37" spans="2:9" x14ac:dyDescent="0.25">
      <c r="B37" s="180" t="s">
        <v>223</v>
      </c>
      <c r="C37" s="127">
        <v>22958</v>
      </c>
      <c r="D37" s="127" t="s">
        <v>66</v>
      </c>
      <c r="E37" s="127" t="s">
        <v>66</v>
      </c>
      <c r="F37" s="127" t="s">
        <v>66</v>
      </c>
      <c r="G37" s="127" t="s">
        <v>66</v>
      </c>
      <c r="H37" s="127" t="s">
        <v>66</v>
      </c>
      <c r="I37" s="127">
        <v>22958</v>
      </c>
    </row>
    <row r="38" spans="2:9" ht="15.75" thickBot="1" x14ac:dyDescent="0.3">
      <c r="B38" s="181" t="s">
        <v>577</v>
      </c>
      <c r="C38" s="131">
        <v>536181</v>
      </c>
      <c r="D38" s="131">
        <v>184410</v>
      </c>
      <c r="E38" s="131">
        <v>279771</v>
      </c>
      <c r="F38" s="131">
        <v>746491</v>
      </c>
      <c r="G38" s="131">
        <v>217141</v>
      </c>
      <c r="H38" s="131">
        <v>26706</v>
      </c>
      <c r="I38" s="131">
        <v>1990700</v>
      </c>
    </row>
    <row r="39" spans="2:9" ht="15.75" thickTop="1" x14ac:dyDescent="0.25">
      <c r="C39" s="354"/>
      <c r="D39" s="354"/>
      <c r="E39" s="354"/>
      <c r="F39" s="354"/>
      <c r="G39" s="354"/>
      <c r="H39" s="354"/>
      <c r="I39" s="354"/>
    </row>
    <row r="40" spans="2:9" x14ac:dyDescent="0.25">
      <c r="C40" s="365"/>
      <c r="D40" s="365"/>
      <c r="E40" s="365"/>
      <c r="F40" s="365"/>
      <c r="G40" s="365"/>
      <c r="H40" s="365"/>
      <c r="I40" s="365"/>
    </row>
    <row r="41" spans="2:9" x14ac:dyDescent="0.25">
      <c r="C41" s="365"/>
      <c r="D41" s="365"/>
      <c r="E41" s="365"/>
      <c r="F41" s="365"/>
      <c r="G41" s="365"/>
      <c r="H41" s="365"/>
      <c r="I41" s="365"/>
    </row>
    <row r="42" spans="2:9" x14ac:dyDescent="0.25">
      <c r="C42" s="354"/>
      <c r="D42" s="354"/>
      <c r="E42" s="354"/>
      <c r="F42" s="354"/>
      <c r="G42" s="354"/>
      <c r="H42" s="354"/>
      <c r="I42" s="365"/>
    </row>
    <row r="43" spans="2:9" x14ac:dyDescent="0.25">
      <c r="I43" s="365"/>
    </row>
    <row r="44" spans="2:9" x14ac:dyDescent="0.25">
      <c r="I44" s="372">
        <f>'Custos e Despesas'!D21-LAJIDA!I32</f>
        <v>0</v>
      </c>
    </row>
    <row r="45" spans="2:9" ht="22.5" customHeight="1" x14ac:dyDescent="0.25"/>
    <row r="89" spans="13:15" x14ac:dyDescent="0.25">
      <c r="M89" s="32"/>
      <c r="N89" s="32"/>
      <c r="O89" s="32"/>
    </row>
  </sheetData>
  <mergeCells count="1">
    <mergeCell ref="K9:AD9"/>
  </mergeCells>
  <conditionalFormatting sqref="B15:B19 C16:I19">
    <cfRule type="expression" dxfId="16" priority="18">
      <formula>MOD(ROW(),2)=0</formula>
    </cfRule>
  </conditionalFormatting>
  <conditionalFormatting sqref="B33:B36 C34:I36">
    <cfRule type="expression" dxfId="15" priority="5">
      <formula>MOD(ROW(),2)=0</formula>
    </cfRule>
  </conditionalFormatting>
  <conditionalFormatting sqref="B11:I14">
    <cfRule type="expression" dxfId="14" priority="79">
      <formula>MOD(ROW(),2)=0</formula>
    </cfRule>
  </conditionalFormatting>
  <conditionalFormatting sqref="B29:I32">
    <cfRule type="expression" dxfId="13" priority="6">
      <formula>MOD(ROW(),2)=0</formula>
    </cfRule>
  </conditionalFormatting>
  <conditionalFormatting sqref="B37:I38">
    <cfRule type="expression" dxfId="12" priority="4">
      <formula>MOD(ROW(),2)=0</formula>
    </cfRule>
  </conditionalFormatting>
  <conditionalFormatting sqref="C20:I22">
    <cfRule type="cellIs" dxfId="11" priority="10" operator="notEqual">
      <formula>0</formula>
    </cfRule>
  </conditionalFormatting>
  <conditionalFormatting sqref="C40:I41">
    <cfRule type="cellIs" dxfId="10" priority="3" operator="notEqual">
      <formula>0</formula>
    </cfRule>
  </conditionalFormatting>
  <conditionalFormatting sqref="I42:I43">
    <cfRule type="cellIs" dxfId="9" priority="1" operator="notEqual">
      <formula>0</formula>
    </cfRule>
  </conditionalFormatting>
  <conditionalFormatting sqref="J22:K22 C23:K24">
    <cfRule type="cellIs" dxfId="8" priority="69" operator="notEqual">
      <formula>0</formula>
    </cfRule>
  </conditionalFormatting>
  <conditionalFormatting sqref="K11:N14">
    <cfRule type="expression" dxfId="7" priority="12">
      <formula>MOD(ROW(),2)=0</formula>
    </cfRule>
  </conditionalFormatting>
  <conditionalFormatting sqref="K17:AE20">
    <cfRule type="cellIs" dxfId="6" priority="8" operator="notEqual">
      <formula>0</formula>
    </cfRule>
  </conditionalFormatting>
  <conditionalFormatting sqref="Q21 S21:AE21">
    <cfRule type="cellIs" dxfId="5" priority="6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S15 W15 AA15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1:Z86"/>
  <sheetViews>
    <sheetView showGridLines="0" showRowColHeaders="0" zoomScale="85" zoomScaleNormal="85" workbookViewId="0">
      <selection activeCell="B5" sqref="B5:M7"/>
    </sheetView>
  </sheetViews>
  <sheetFormatPr defaultColWidth="8.7109375" defaultRowHeight="18.75" x14ac:dyDescent="0.25"/>
  <cols>
    <col min="1" max="1" width="9.85546875" customWidth="1"/>
    <col min="2" max="2" width="86.42578125" bestFit="1" customWidth="1"/>
    <col min="3" max="3" width="13.7109375" customWidth="1"/>
    <col min="4" max="4" width="11.7109375" customWidth="1"/>
    <col min="5" max="5" width="8" style="119" customWidth="1"/>
    <col min="6" max="6" width="11.5703125" style="119" bestFit="1" customWidth="1"/>
    <col min="7" max="7" width="11.28515625" style="119" customWidth="1"/>
    <col min="8" max="8" width="11" style="119" customWidth="1"/>
    <col min="9" max="9" width="15" style="119" bestFit="1" customWidth="1"/>
    <col min="10" max="10" width="13.85546875" style="119" customWidth="1"/>
    <col min="11" max="11" width="11.5703125" bestFit="1" customWidth="1"/>
    <col min="12" max="13" width="11.28515625" bestFit="1" customWidth="1"/>
    <col min="14" max="14" width="12.42578125" style="292" customWidth="1"/>
    <col min="15" max="15" width="14.5703125" style="292" customWidth="1"/>
    <col min="16" max="17" width="11.28515625" style="292" bestFit="1" customWidth="1"/>
    <col min="18" max="18" width="12.28515625" style="292" bestFit="1" customWidth="1"/>
    <col min="19" max="21" width="11.28515625" style="292" bestFit="1" customWidth="1"/>
    <col min="22" max="22" width="12.28515625" style="292" bestFit="1" customWidth="1"/>
    <col min="23" max="26" width="11.28515625" style="292" bestFit="1" customWidth="1"/>
  </cols>
  <sheetData>
    <row r="1" spans="2:26" x14ac:dyDescent="0.25">
      <c r="J1"/>
    </row>
    <row r="2" spans="2:26" x14ac:dyDescent="0.25">
      <c r="J2"/>
      <c r="K2" s="241" t="s">
        <v>380</v>
      </c>
    </row>
    <row r="3" spans="2:26" x14ac:dyDescent="0.25">
      <c r="J3"/>
    </row>
    <row r="4" spans="2:26" x14ac:dyDescent="0.25">
      <c r="J4"/>
    </row>
    <row r="5" spans="2:26" ht="15" x14ac:dyDescent="0.25"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</row>
    <row r="6" spans="2:26" ht="15" x14ac:dyDescent="0.25"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</row>
    <row r="7" spans="2:26" ht="15" x14ac:dyDescent="0.25"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</row>
    <row r="8" spans="2:26" x14ac:dyDescent="0.25">
      <c r="B8" s="119"/>
      <c r="C8" s="119"/>
      <c r="D8" s="119"/>
      <c r="I8" s="23"/>
      <c r="K8" s="119"/>
      <c r="L8" s="119"/>
      <c r="M8" s="119"/>
    </row>
    <row r="9" spans="2:26" x14ac:dyDescent="0.25">
      <c r="B9" s="119"/>
      <c r="C9" s="119"/>
      <c r="D9" s="119"/>
      <c r="I9" s="23"/>
      <c r="J9" s="351"/>
      <c r="K9" s="119"/>
      <c r="L9" s="119"/>
      <c r="M9" s="119"/>
    </row>
    <row r="10" spans="2:26" x14ac:dyDescent="0.25">
      <c r="B10" s="51" t="s">
        <v>381</v>
      </c>
      <c r="C10" s="51"/>
      <c r="D10" s="51"/>
      <c r="J10" s="2"/>
      <c r="K10" s="2"/>
      <c r="L10" s="2"/>
      <c r="M10" s="2"/>
    </row>
    <row r="11" spans="2:26" ht="18.75" customHeight="1" x14ac:dyDescent="0.25">
      <c r="B11" s="403"/>
      <c r="C11" s="409" t="s">
        <v>527</v>
      </c>
      <c r="D11" s="409" t="s">
        <v>149</v>
      </c>
      <c r="F11" s="392" t="s">
        <v>144</v>
      </c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/>
    </row>
    <row r="12" spans="2:26" x14ac:dyDescent="0.25">
      <c r="B12" s="404"/>
      <c r="C12" s="410"/>
      <c r="D12" s="410"/>
      <c r="F12" s="148">
        <v>2024</v>
      </c>
      <c r="G12" s="148" t="s">
        <v>145</v>
      </c>
      <c r="H12" s="148" t="s">
        <v>148</v>
      </c>
      <c r="I12" s="148" t="s">
        <v>149</v>
      </c>
      <c r="J12" s="148">
        <v>2023</v>
      </c>
      <c r="K12" s="148" t="s">
        <v>146</v>
      </c>
      <c r="L12" s="67" t="s">
        <v>150</v>
      </c>
      <c r="M12" s="67" t="s">
        <v>151</v>
      </c>
      <c r="N12" s="293">
        <v>2022</v>
      </c>
      <c r="O12" s="293" t="s">
        <v>152</v>
      </c>
      <c r="P12" s="293" t="s">
        <v>153</v>
      </c>
      <c r="Q12" s="293" t="s">
        <v>154</v>
      </c>
      <c r="R12" s="293">
        <v>2021</v>
      </c>
      <c r="S12" s="293" t="s">
        <v>155</v>
      </c>
      <c r="T12" s="293" t="s">
        <v>156</v>
      </c>
      <c r="U12" s="293" t="s">
        <v>157</v>
      </c>
      <c r="V12" s="293">
        <v>2020</v>
      </c>
      <c r="W12" s="293" t="s">
        <v>158</v>
      </c>
      <c r="X12" s="293" t="s">
        <v>159</v>
      </c>
      <c r="Y12" s="293" t="s">
        <v>160</v>
      </c>
      <c r="Z12"/>
    </row>
    <row r="13" spans="2:26" x14ac:dyDescent="0.25">
      <c r="B13" s="184" t="s">
        <v>382</v>
      </c>
      <c r="C13" s="280">
        <v>9844231</v>
      </c>
      <c r="D13" s="280">
        <v>9057867</v>
      </c>
      <c r="F13" s="280">
        <v>39819620</v>
      </c>
      <c r="G13" s="280">
        <v>10148885</v>
      </c>
      <c r="H13" s="280">
        <v>9435991</v>
      </c>
      <c r="I13" s="280">
        <v>9057867</v>
      </c>
      <c r="J13" s="280">
        <v>36849769</v>
      </c>
      <c r="K13" s="280">
        <v>9426629</v>
      </c>
      <c r="L13" s="280">
        <v>8819517</v>
      </c>
      <c r="M13" s="29">
        <v>8646937</v>
      </c>
      <c r="N13" s="29">
        <v>34462808</v>
      </c>
      <c r="O13" s="29">
        <v>9223311</v>
      </c>
      <c r="P13" s="29">
        <v>8213380</v>
      </c>
      <c r="Q13" s="29">
        <v>7847448</v>
      </c>
      <c r="R13" s="29">
        <v>33646118</v>
      </c>
      <c r="S13" s="29">
        <v>9524667</v>
      </c>
      <c r="T13" s="29">
        <v>7353982</v>
      </c>
      <c r="U13" s="29">
        <v>7110741</v>
      </c>
      <c r="V13" s="29">
        <v>25227625</v>
      </c>
      <c r="W13" s="29">
        <v>6421183</v>
      </c>
      <c r="X13" s="29">
        <v>5500117</v>
      </c>
      <c r="Y13" s="29">
        <v>6041984</v>
      </c>
      <c r="Z13"/>
    </row>
    <row r="14" spans="2:26" x14ac:dyDescent="0.25">
      <c r="B14" s="184"/>
      <c r="C14" s="186"/>
      <c r="D14" s="186"/>
      <c r="F14" s="186"/>
      <c r="G14" s="186"/>
      <c r="H14" s="186"/>
      <c r="I14" s="186"/>
      <c r="J14" s="186"/>
      <c r="K14" s="186"/>
      <c r="L14" s="186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/>
    </row>
    <row r="15" spans="2:26" x14ac:dyDescent="0.25">
      <c r="B15" s="184" t="s">
        <v>383</v>
      </c>
      <c r="C15" s="186"/>
      <c r="D15" s="186"/>
      <c r="F15" s="186"/>
      <c r="G15" s="186"/>
      <c r="H15" s="186"/>
      <c r="I15" s="186"/>
      <c r="J15" s="186"/>
      <c r="K15" s="186"/>
      <c r="L15" s="18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/>
    </row>
    <row r="16" spans="2:26" x14ac:dyDescent="0.25">
      <c r="B16" s="187" t="s">
        <v>384</v>
      </c>
      <c r="C16" s="186">
        <v>-5522744</v>
      </c>
      <c r="D16" s="186">
        <v>-4864031</v>
      </c>
      <c r="F16" s="186">
        <v>-21977530</v>
      </c>
      <c r="G16" s="186">
        <v>-5916035</v>
      </c>
      <c r="H16" s="186">
        <v>-5019191</v>
      </c>
      <c r="I16" s="186">
        <v>-4864031</v>
      </c>
      <c r="J16" s="186">
        <v>-19821893</v>
      </c>
      <c r="K16" s="186">
        <v>-5075117</v>
      </c>
      <c r="L16" s="186">
        <v>-4745685</v>
      </c>
      <c r="M16" s="27">
        <v>-4759051</v>
      </c>
      <c r="N16" s="27">
        <v>-20020182</v>
      </c>
      <c r="O16" s="27">
        <v>-5496572</v>
      </c>
      <c r="P16" s="27">
        <v>-4698194</v>
      </c>
      <c r="Q16" s="27">
        <v>-4535695</v>
      </c>
      <c r="R16" s="27">
        <v>-21449579</v>
      </c>
      <c r="S16" s="27">
        <v>-6515849</v>
      </c>
      <c r="T16" s="27">
        <v>-4491666</v>
      </c>
      <c r="U16" s="27">
        <v>-4241951</v>
      </c>
      <c r="V16" s="27">
        <v>-14942389</v>
      </c>
      <c r="W16" s="27">
        <v>-3700828</v>
      </c>
      <c r="X16" s="27">
        <v>-3244057</v>
      </c>
      <c r="Y16" s="27">
        <v>-3491432</v>
      </c>
      <c r="Z16"/>
    </row>
    <row r="17" spans="2:26" x14ac:dyDescent="0.25">
      <c r="B17" s="187" t="s">
        <v>215</v>
      </c>
      <c r="C17" s="186">
        <v>-1201864</v>
      </c>
      <c r="D17" s="186">
        <v>-920981</v>
      </c>
      <c r="F17" s="186">
        <v>-5002461</v>
      </c>
      <c r="G17" s="186">
        <v>-1336151</v>
      </c>
      <c r="H17" s="186">
        <v>-1226933</v>
      </c>
      <c r="I17" s="186">
        <v>-920981</v>
      </c>
      <c r="J17" s="188">
        <v>-4071712</v>
      </c>
      <c r="K17" s="186">
        <v>-1193629</v>
      </c>
      <c r="L17" s="186">
        <v>-964240</v>
      </c>
      <c r="M17" s="27">
        <v>-703281</v>
      </c>
      <c r="N17" s="27">
        <v>-3536442</v>
      </c>
      <c r="O17" s="27">
        <v>-1135414</v>
      </c>
      <c r="P17" s="27">
        <v>-771160</v>
      </c>
      <c r="Q17" s="27">
        <v>-491262</v>
      </c>
      <c r="R17" s="27">
        <v>-2035648</v>
      </c>
      <c r="S17" s="27">
        <v>-552536</v>
      </c>
      <c r="T17" s="27">
        <v>-437186</v>
      </c>
      <c r="U17" s="27">
        <v>-348375</v>
      </c>
      <c r="V17" s="27">
        <v>-1581475</v>
      </c>
      <c r="W17" s="27">
        <v>-438960</v>
      </c>
      <c r="X17" s="27">
        <v>-373405</v>
      </c>
      <c r="Y17" s="27">
        <v>-310271</v>
      </c>
      <c r="Z17"/>
    </row>
    <row r="18" spans="2:26" x14ac:dyDescent="0.25">
      <c r="B18" s="187" t="s">
        <v>385</v>
      </c>
      <c r="C18" s="281">
        <v>-1278957</v>
      </c>
      <c r="D18" s="281">
        <v>-1247395</v>
      </c>
      <c r="F18" s="281">
        <v>-4683753</v>
      </c>
      <c r="G18" s="281">
        <v>-1238328</v>
      </c>
      <c r="H18" s="281">
        <v>-686180</v>
      </c>
      <c r="I18" s="281">
        <v>-1247395</v>
      </c>
      <c r="J18" s="281">
        <v>-4572324</v>
      </c>
      <c r="K18" s="281">
        <v>-1114637</v>
      </c>
      <c r="L18" s="281">
        <v>-1090219</v>
      </c>
      <c r="M18" s="53">
        <v>-1099776</v>
      </c>
      <c r="N18" s="53">
        <v>-4095391</v>
      </c>
      <c r="O18" s="53">
        <v>-945962</v>
      </c>
      <c r="P18" s="53">
        <v>-2388293</v>
      </c>
      <c r="Q18" s="53">
        <v>-924250</v>
      </c>
      <c r="R18" s="53">
        <v>-3438643</v>
      </c>
      <c r="S18" s="53">
        <v>-788479</v>
      </c>
      <c r="T18" s="53">
        <v>-968335</v>
      </c>
      <c r="U18" s="53">
        <v>-737591</v>
      </c>
      <c r="V18" s="53">
        <v>-3320888</v>
      </c>
      <c r="W18" s="53">
        <v>-777767</v>
      </c>
      <c r="X18" s="53">
        <v>-898888</v>
      </c>
      <c r="Y18" s="53">
        <v>-725185</v>
      </c>
      <c r="Z18"/>
    </row>
    <row r="19" spans="2:26" x14ac:dyDescent="0.25">
      <c r="B19" s="184"/>
      <c r="C19" s="185">
        <v>-8003565</v>
      </c>
      <c r="D19" s="185">
        <v>-7032407</v>
      </c>
      <c r="F19" s="185">
        <v>-31663744</v>
      </c>
      <c r="G19" s="185">
        <v>-8490514</v>
      </c>
      <c r="H19" s="185">
        <v>-6932304</v>
      </c>
      <c r="I19" s="185">
        <v>-7032407</v>
      </c>
      <c r="J19" s="185">
        <v>-28465929</v>
      </c>
      <c r="K19" s="185">
        <v>-7383383</v>
      </c>
      <c r="L19" s="185">
        <v>-6800144</v>
      </c>
      <c r="M19" s="29">
        <v>-6562108</v>
      </c>
      <c r="N19" s="29">
        <v>-27652015</v>
      </c>
      <c r="O19" s="29">
        <v>-7577948</v>
      </c>
      <c r="P19" s="29">
        <v>-7857647</v>
      </c>
      <c r="Q19" s="29">
        <v>-5951207</v>
      </c>
      <c r="R19" s="29">
        <v>-26923870</v>
      </c>
      <c r="S19" s="29">
        <v>-7856864</v>
      </c>
      <c r="T19" s="29">
        <v>-5897187</v>
      </c>
      <c r="U19" s="29">
        <v>-5327917</v>
      </c>
      <c r="V19" s="29">
        <v>-19844752</v>
      </c>
      <c r="W19" s="29">
        <v>-4917555</v>
      </c>
      <c r="X19" s="29">
        <v>-4516350</v>
      </c>
      <c r="Y19" s="29">
        <v>-4526888</v>
      </c>
      <c r="Z19"/>
    </row>
    <row r="20" spans="2:26" x14ac:dyDescent="0.25">
      <c r="B20" s="184"/>
      <c r="C20" s="281"/>
      <c r="D20" s="281"/>
      <c r="F20" s="281"/>
      <c r="G20" s="281"/>
      <c r="H20" s="281"/>
      <c r="I20" s="281"/>
      <c r="J20" s="289"/>
      <c r="K20" s="281"/>
      <c r="L20" s="281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/>
    </row>
    <row r="21" spans="2:26" x14ac:dyDescent="0.25">
      <c r="B21" s="184" t="s">
        <v>386</v>
      </c>
      <c r="C21" s="282">
        <v>1840666</v>
      </c>
      <c r="D21" s="282">
        <v>2025460</v>
      </c>
      <c r="F21" s="282">
        <v>8155876</v>
      </c>
      <c r="G21" s="282">
        <v>1658371</v>
      </c>
      <c r="H21" s="282">
        <v>2503687</v>
      </c>
      <c r="I21" s="282">
        <v>2025460</v>
      </c>
      <c r="J21" s="282">
        <v>8383840</v>
      </c>
      <c r="K21" s="282">
        <v>2043246</v>
      </c>
      <c r="L21" s="282">
        <v>2019373</v>
      </c>
      <c r="M21" s="56">
        <v>2084829</v>
      </c>
      <c r="N21" s="56">
        <v>6810793</v>
      </c>
      <c r="O21" s="56">
        <v>1645363</v>
      </c>
      <c r="P21" s="56">
        <v>355733</v>
      </c>
      <c r="Q21" s="56">
        <v>1896241</v>
      </c>
      <c r="R21" s="56">
        <v>6722248</v>
      </c>
      <c r="S21" s="56">
        <v>1667803</v>
      </c>
      <c r="T21" s="56">
        <v>1456795</v>
      </c>
      <c r="U21" s="56">
        <v>1782824</v>
      </c>
      <c r="V21" s="56">
        <v>5382873</v>
      </c>
      <c r="W21" s="56">
        <v>1503628</v>
      </c>
      <c r="X21" s="56">
        <v>983767</v>
      </c>
      <c r="Y21" s="56">
        <v>1515096</v>
      </c>
      <c r="Z21"/>
    </row>
    <row r="22" spans="2:26" x14ac:dyDescent="0.25">
      <c r="B22" s="40"/>
      <c r="C22" s="186"/>
      <c r="D22" s="186"/>
      <c r="F22" s="186"/>
      <c r="G22" s="186"/>
      <c r="H22" s="186"/>
      <c r="I22" s="186"/>
      <c r="J22" s="186"/>
      <c r="K22" s="186"/>
      <c r="L22" s="186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/>
    </row>
    <row r="23" spans="2:26" x14ac:dyDescent="0.25">
      <c r="B23" s="184" t="s">
        <v>502</v>
      </c>
      <c r="C23" s="186"/>
      <c r="D23" s="186"/>
      <c r="F23" s="186"/>
      <c r="G23" s="186"/>
      <c r="H23" s="186"/>
      <c r="I23" s="186"/>
      <c r="J23" s="188"/>
      <c r="K23" s="186"/>
      <c r="L23" s="186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/>
    </row>
    <row r="24" spans="2:26" x14ac:dyDescent="0.25">
      <c r="B24" s="40" t="s">
        <v>224</v>
      </c>
      <c r="C24" s="186">
        <v>-50628</v>
      </c>
      <c r="D24" s="186">
        <v>-75853</v>
      </c>
      <c r="F24" s="186">
        <v>-174801</v>
      </c>
      <c r="G24" s="186">
        <v>50556</v>
      </c>
      <c r="H24" s="186">
        <v>-77300</v>
      </c>
      <c r="I24" s="186">
        <v>-75853</v>
      </c>
      <c r="J24" s="186">
        <v>-174663</v>
      </c>
      <c r="K24" s="186">
        <v>-43160</v>
      </c>
      <c r="L24" s="186">
        <v>-21266</v>
      </c>
      <c r="M24" s="27">
        <v>-7926</v>
      </c>
      <c r="N24" s="27">
        <v>-108731</v>
      </c>
      <c r="O24" s="27">
        <v>84852</v>
      </c>
      <c r="P24" s="27">
        <v>-90366</v>
      </c>
      <c r="Q24" s="27">
        <v>-43092</v>
      </c>
      <c r="R24" s="27">
        <v>-143856</v>
      </c>
      <c r="S24" s="27">
        <v>-37295</v>
      </c>
      <c r="T24" s="27">
        <v>985</v>
      </c>
      <c r="U24" s="27">
        <v>-43153</v>
      </c>
      <c r="V24" s="27">
        <v>-146705</v>
      </c>
      <c r="W24" s="27">
        <v>156829</v>
      </c>
      <c r="X24" s="27">
        <v>-115360</v>
      </c>
      <c r="Y24" s="27">
        <v>-99740</v>
      </c>
      <c r="Z24"/>
    </row>
    <row r="25" spans="2:26" x14ac:dyDescent="0.25">
      <c r="B25" s="40" t="s">
        <v>387</v>
      </c>
      <c r="C25" s="186">
        <v>-193967</v>
      </c>
      <c r="D25" s="186">
        <v>-169746</v>
      </c>
      <c r="F25" s="186">
        <v>-819915</v>
      </c>
      <c r="G25" s="186">
        <v>-206548</v>
      </c>
      <c r="H25" s="186">
        <v>-205700</v>
      </c>
      <c r="I25" s="186">
        <v>-169746</v>
      </c>
      <c r="J25" s="186">
        <v>-707415</v>
      </c>
      <c r="K25" s="186">
        <v>-156809</v>
      </c>
      <c r="L25" s="186">
        <v>-169172</v>
      </c>
      <c r="M25" s="27">
        <v>-158671</v>
      </c>
      <c r="N25" s="27">
        <v>-789389</v>
      </c>
      <c r="O25" s="27">
        <v>-222457</v>
      </c>
      <c r="P25" s="27">
        <v>-202641</v>
      </c>
      <c r="Q25" s="27">
        <v>-155748</v>
      </c>
      <c r="R25" s="27">
        <v>-576612</v>
      </c>
      <c r="S25" s="27">
        <v>-167452</v>
      </c>
      <c r="T25" s="27">
        <v>-53409</v>
      </c>
      <c r="U25" s="27">
        <v>-205265</v>
      </c>
      <c r="V25" s="27">
        <v>-582457</v>
      </c>
      <c r="W25" s="27">
        <v>-141539</v>
      </c>
      <c r="X25" s="27">
        <v>-71110</v>
      </c>
      <c r="Y25" s="27">
        <v>-191980</v>
      </c>
      <c r="Z25"/>
    </row>
    <row r="26" spans="2:26" x14ac:dyDescent="0.25">
      <c r="B26" s="40" t="s">
        <v>494</v>
      </c>
      <c r="C26" s="186">
        <v>-174793</v>
      </c>
      <c r="D26" s="186">
        <v>-230659</v>
      </c>
      <c r="F26" s="186">
        <v>-701610</v>
      </c>
      <c r="G26" s="186">
        <v>-103549</v>
      </c>
      <c r="H26" s="186">
        <v>-226594</v>
      </c>
      <c r="I26" s="186">
        <v>-187670</v>
      </c>
      <c r="J26" s="188">
        <v>-1031562</v>
      </c>
      <c r="K26" s="186">
        <v>-219697</v>
      </c>
      <c r="L26" s="186">
        <v>-322545</v>
      </c>
      <c r="M26" s="27">
        <v>-211968</v>
      </c>
      <c r="N26" s="27">
        <v>-1124891</v>
      </c>
      <c r="O26" s="27">
        <v>-262258</v>
      </c>
      <c r="P26" s="27">
        <v>-333520</v>
      </c>
      <c r="Q26" s="27">
        <v>-248925</v>
      </c>
      <c r="R26" s="27">
        <v>-592005</v>
      </c>
      <c r="S26" s="27">
        <v>-245906</v>
      </c>
      <c r="T26" s="27">
        <v>-209554</v>
      </c>
      <c r="U26" s="27">
        <v>-160561</v>
      </c>
      <c r="V26" s="27">
        <v>-857957</v>
      </c>
      <c r="W26" s="27">
        <v>-250657</v>
      </c>
      <c r="X26" s="27">
        <v>-214320</v>
      </c>
      <c r="Y26" s="27">
        <v>-199525</v>
      </c>
      <c r="Z26"/>
    </row>
    <row r="27" spans="2:26" x14ac:dyDescent="0.25">
      <c r="B27" s="40" t="s">
        <v>388</v>
      </c>
      <c r="C27" s="186" t="s">
        <v>66</v>
      </c>
      <c r="D27" s="186">
        <v>42989</v>
      </c>
      <c r="F27" s="186">
        <v>3194668</v>
      </c>
      <c r="G27" s="186">
        <v>3151678</v>
      </c>
      <c r="H27" s="326">
        <v>0</v>
      </c>
      <c r="I27" s="326">
        <v>0</v>
      </c>
      <c r="J27" s="326">
        <v>327433</v>
      </c>
      <c r="K27" s="326">
        <v>0</v>
      </c>
      <c r="L27" s="326">
        <v>0</v>
      </c>
      <c r="M27" s="326">
        <v>0</v>
      </c>
      <c r="N27" s="326">
        <v>0</v>
      </c>
      <c r="O27" s="326">
        <v>0</v>
      </c>
      <c r="P27" s="326">
        <v>0</v>
      </c>
      <c r="Q27" s="326">
        <v>0</v>
      </c>
      <c r="R27" s="326">
        <v>0</v>
      </c>
      <c r="S27" s="326">
        <v>0</v>
      </c>
      <c r="T27" s="326">
        <v>0</v>
      </c>
      <c r="U27" s="326">
        <v>0</v>
      </c>
      <c r="V27" s="326">
        <v>0</v>
      </c>
      <c r="W27" s="326">
        <v>0</v>
      </c>
      <c r="X27" s="326">
        <v>0</v>
      </c>
      <c r="Y27" s="326">
        <v>0</v>
      </c>
      <c r="Z27"/>
    </row>
    <row r="28" spans="2:26" x14ac:dyDescent="0.25">
      <c r="B28" s="40"/>
      <c r="C28" s="282">
        <v>-419388</v>
      </c>
      <c r="D28" s="282">
        <v>-433269</v>
      </c>
      <c r="F28" s="282">
        <v>1498342</v>
      </c>
      <c r="G28" s="282">
        <f>SUM(G24:G27)</f>
        <v>2892137</v>
      </c>
      <c r="H28" s="282">
        <v>-509594</v>
      </c>
      <c r="I28" s="282">
        <v>-433269</v>
      </c>
      <c r="J28" s="282">
        <v>-1586207</v>
      </c>
      <c r="K28" s="282">
        <v>-419666</v>
      </c>
      <c r="L28" s="282">
        <v>-512983</v>
      </c>
      <c r="M28" s="282">
        <v>-378565</v>
      </c>
      <c r="N28" s="282">
        <v>-2023011</v>
      </c>
      <c r="O28" s="282">
        <v>-399863</v>
      </c>
      <c r="P28" s="282">
        <v>-626527</v>
      </c>
      <c r="Q28" s="282">
        <v>-447765</v>
      </c>
      <c r="R28" s="282">
        <v>-1312473</v>
      </c>
      <c r="S28" s="282">
        <v>-450653</v>
      </c>
      <c r="T28" s="282">
        <v>-261978</v>
      </c>
      <c r="U28" s="282">
        <v>-408979</v>
      </c>
      <c r="V28" s="282">
        <v>-1587119</v>
      </c>
      <c r="W28" s="282">
        <v>-235367</v>
      </c>
      <c r="X28" s="282">
        <v>-400790</v>
      </c>
      <c r="Y28" s="282">
        <v>-491245</v>
      </c>
      <c r="Z28"/>
    </row>
    <row r="29" spans="2:26" x14ac:dyDescent="0.25">
      <c r="B29" s="40"/>
      <c r="C29" s="186"/>
      <c r="D29" s="186"/>
      <c r="F29" s="186"/>
      <c r="G29" s="186"/>
      <c r="H29" s="185"/>
      <c r="I29" s="185"/>
      <c r="J29" s="185"/>
      <c r="K29" s="185"/>
      <c r="L29" s="185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/>
    </row>
    <row r="30" spans="2:26" x14ac:dyDescent="0.25">
      <c r="B30" s="40" t="s">
        <v>389</v>
      </c>
      <c r="C30" s="186">
        <v>0</v>
      </c>
      <c r="D30" s="186">
        <v>0</v>
      </c>
      <c r="F30" s="186" t="s">
        <v>66</v>
      </c>
      <c r="G30" s="186" t="s">
        <v>66</v>
      </c>
      <c r="H30" s="186" t="s">
        <v>66</v>
      </c>
      <c r="I30" s="186" t="s">
        <v>66</v>
      </c>
      <c r="J30" s="186" t="s">
        <v>66</v>
      </c>
      <c r="K30" s="186" t="s">
        <v>66</v>
      </c>
      <c r="L30" s="186" t="s">
        <v>66</v>
      </c>
      <c r="M30" s="27" t="s">
        <v>66</v>
      </c>
      <c r="N30" s="27" t="s">
        <v>66</v>
      </c>
      <c r="O30" s="27" t="s">
        <v>66</v>
      </c>
      <c r="P30" s="27" t="s">
        <v>66</v>
      </c>
      <c r="Q30" s="27" t="s">
        <v>66</v>
      </c>
      <c r="R30" s="27">
        <v>214955</v>
      </c>
      <c r="S30" s="27" t="s">
        <v>66</v>
      </c>
      <c r="T30" s="27">
        <v>211247</v>
      </c>
      <c r="U30" s="27">
        <v>5816</v>
      </c>
      <c r="V30" s="27">
        <v>502108</v>
      </c>
      <c r="W30" s="27" t="s">
        <v>66</v>
      </c>
      <c r="X30" s="27">
        <v>479703</v>
      </c>
      <c r="Y30" s="27" t="s">
        <v>66</v>
      </c>
      <c r="Z30"/>
    </row>
    <row r="31" spans="2:26" x14ac:dyDescent="0.25">
      <c r="B31" s="327" t="s">
        <v>390</v>
      </c>
      <c r="C31" s="186">
        <v>0</v>
      </c>
      <c r="D31" s="186">
        <v>0</v>
      </c>
      <c r="F31" s="186" t="s">
        <v>66</v>
      </c>
      <c r="G31" s="186" t="s">
        <v>66</v>
      </c>
      <c r="H31" s="186" t="s">
        <v>66</v>
      </c>
      <c r="I31" s="186" t="s">
        <v>66</v>
      </c>
      <c r="J31" s="186" t="s">
        <v>66</v>
      </c>
      <c r="K31" s="186" t="s">
        <v>66</v>
      </c>
      <c r="L31" s="186" t="s">
        <v>66</v>
      </c>
      <c r="M31" s="27" t="s">
        <v>66</v>
      </c>
      <c r="N31" s="27" t="s">
        <v>66</v>
      </c>
      <c r="O31" s="27" t="s">
        <v>66</v>
      </c>
      <c r="P31" s="27" t="s">
        <v>66</v>
      </c>
      <c r="Q31" s="27" t="s">
        <v>66</v>
      </c>
      <c r="R31" s="27">
        <v>1031809</v>
      </c>
      <c r="S31" s="27">
        <v>122208</v>
      </c>
      <c r="T31" s="27">
        <v>909601</v>
      </c>
      <c r="U31" s="27" t="s">
        <v>66</v>
      </c>
      <c r="V31" s="27" t="s">
        <v>66</v>
      </c>
      <c r="W31" s="27" t="s">
        <v>66</v>
      </c>
      <c r="X31" s="27" t="s">
        <v>66</v>
      </c>
      <c r="Y31" s="27" t="s">
        <v>66</v>
      </c>
      <c r="Z31"/>
    </row>
    <row r="32" spans="2:26" x14ac:dyDescent="0.25">
      <c r="B32" s="327" t="s">
        <v>391</v>
      </c>
      <c r="C32" s="186">
        <v>0</v>
      </c>
      <c r="D32" s="186">
        <v>0</v>
      </c>
      <c r="F32" s="186" t="s">
        <v>66</v>
      </c>
      <c r="G32" s="186">
        <v>0</v>
      </c>
      <c r="H32" s="186">
        <v>0</v>
      </c>
      <c r="I32" s="186">
        <v>0</v>
      </c>
      <c r="J32" s="186" t="s">
        <v>66</v>
      </c>
      <c r="K32" s="186">
        <v>0</v>
      </c>
      <c r="L32" s="186">
        <v>0</v>
      </c>
      <c r="M32" s="27">
        <v>0</v>
      </c>
      <c r="N32" s="27">
        <v>51512</v>
      </c>
      <c r="O32" s="27">
        <v>0</v>
      </c>
      <c r="P32" s="27">
        <v>0</v>
      </c>
      <c r="Q32" s="27">
        <v>0</v>
      </c>
      <c r="R32" s="27">
        <v>108550</v>
      </c>
      <c r="S32" s="27">
        <v>0</v>
      </c>
      <c r="T32" s="27">
        <v>0</v>
      </c>
      <c r="U32" s="27">
        <v>108550</v>
      </c>
      <c r="V32" s="27">
        <v>0</v>
      </c>
      <c r="W32" s="27">
        <v>0</v>
      </c>
      <c r="X32" s="27">
        <v>0</v>
      </c>
      <c r="Y32" s="27">
        <v>0</v>
      </c>
      <c r="Z32"/>
    </row>
    <row r="33" spans="2:26" x14ac:dyDescent="0.25">
      <c r="B33" s="327" t="s">
        <v>392</v>
      </c>
      <c r="C33" s="186">
        <v>0</v>
      </c>
      <c r="D33" s="186">
        <v>0</v>
      </c>
      <c r="F33" s="186" t="s">
        <v>66</v>
      </c>
      <c r="G33" s="186" t="s">
        <v>66</v>
      </c>
      <c r="H33" s="186" t="s">
        <v>66</v>
      </c>
      <c r="I33" s="186" t="s">
        <v>66</v>
      </c>
      <c r="J33" s="186" t="s">
        <v>66</v>
      </c>
      <c r="K33" s="186" t="s">
        <v>66</v>
      </c>
      <c r="L33" s="186" t="s">
        <v>66</v>
      </c>
      <c r="M33" s="27" t="s">
        <v>66</v>
      </c>
      <c r="N33" s="27">
        <v>5340</v>
      </c>
      <c r="O33" s="27" t="s">
        <v>66</v>
      </c>
      <c r="P33" s="27" t="s">
        <v>66</v>
      </c>
      <c r="Q33" s="27" t="s">
        <v>66</v>
      </c>
      <c r="R33" s="27">
        <v>4006</v>
      </c>
      <c r="S33" s="27" t="s">
        <v>66</v>
      </c>
      <c r="T33" s="27" t="s">
        <v>66</v>
      </c>
      <c r="U33" s="27" t="s">
        <v>66</v>
      </c>
      <c r="V33" s="27" t="s">
        <v>66</v>
      </c>
      <c r="W33" s="27" t="s">
        <v>66</v>
      </c>
      <c r="X33" s="27" t="s">
        <v>66</v>
      </c>
      <c r="Y33" s="27" t="s">
        <v>66</v>
      </c>
      <c r="Z33"/>
    </row>
    <row r="34" spans="2:26" x14ac:dyDescent="0.25">
      <c r="B34" s="327" t="s">
        <v>393</v>
      </c>
      <c r="C34" s="186">
        <v>0</v>
      </c>
      <c r="D34" s="186">
        <v>0</v>
      </c>
      <c r="F34" s="186">
        <v>0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27">
        <v>0</v>
      </c>
      <c r="N34" s="27">
        <v>0</v>
      </c>
      <c r="O34" s="27">
        <v>8641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51736</v>
      </c>
      <c r="W34" s="27"/>
      <c r="X34" s="27"/>
      <c r="Y34" s="27">
        <v>51736</v>
      </c>
      <c r="Z34"/>
    </row>
    <row r="35" spans="2:26" x14ac:dyDescent="0.25">
      <c r="B35" s="327" t="s">
        <v>394</v>
      </c>
      <c r="C35" s="186">
        <v>0</v>
      </c>
      <c r="D35" s="186">
        <v>0</v>
      </c>
      <c r="F35" s="186">
        <v>0</v>
      </c>
      <c r="G35" s="186">
        <v>0</v>
      </c>
      <c r="H35" s="186">
        <v>0</v>
      </c>
      <c r="I35" s="186">
        <v>0</v>
      </c>
      <c r="J35" s="186">
        <v>0</v>
      </c>
      <c r="K35" s="186">
        <v>0</v>
      </c>
      <c r="L35" s="186">
        <v>0</v>
      </c>
      <c r="M35" s="27">
        <v>0</v>
      </c>
      <c r="N35" s="27">
        <v>0</v>
      </c>
      <c r="O35" s="27"/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/>
      <c r="W35" s="27">
        <v>-136244</v>
      </c>
      <c r="X35" s="27">
        <v>475137</v>
      </c>
      <c r="Y35" s="27">
        <v>-609160</v>
      </c>
      <c r="Z35"/>
    </row>
    <row r="36" spans="2:26" x14ac:dyDescent="0.25">
      <c r="B36" s="327" t="s">
        <v>395</v>
      </c>
      <c r="C36" s="186">
        <v>0</v>
      </c>
      <c r="D36" s="186">
        <v>0</v>
      </c>
      <c r="F36" s="186">
        <v>0</v>
      </c>
      <c r="G36" s="186">
        <v>0</v>
      </c>
      <c r="H36" s="186">
        <v>0</v>
      </c>
      <c r="I36" s="186">
        <v>0</v>
      </c>
      <c r="J36" s="186">
        <v>0</v>
      </c>
      <c r="K36" s="186">
        <v>0</v>
      </c>
      <c r="L36" s="186">
        <v>0</v>
      </c>
      <c r="M36" s="27">
        <v>0</v>
      </c>
      <c r="N36" s="27">
        <v>0</v>
      </c>
      <c r="O36" s="27"/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/>
    </row>
    <row r="37" spans="2:26" x14ac:dyDescent="0.25">
      <c r="B37" s="40" t="s">
        <v>396</v>
      </c>
      <c r="C37" s="281">
        <v>42119</v>
      </c>
      <c r="D37" s="281">
        <v>90501</v>
      </c>
      <c r="F37" s="281">
        <v>223714</v>
      </c>
      <c r="G37" s="281">
        <v>61657</v>
      </c>
      <c r="H37" s="281">
        <v>38711</v>
      </c>
      <c r="I37" s="281">
        <v>90501</v>
      </c>
      <c r="J37" s="289">
        <v>432493</v>
      </c>
      <c r="K37" s="281">
        <v>70916</v>
      </c>
      <c r="L37" s="281">
        <v>69281</v>
      </c>
      <c r="M37" s="53">
        <v>153041</v>
      </c>
      <c r="N37" s="53">
        <v>842543</v>
      </c>
      <c r="O37" s="53">
        <v>247544</v>
      </c>
      <c r="P37" s="53">
        <v>336468</v>
      </c>
      <c r="Q37" s="53">
        <v>184428</v>
      </c>
      <c r="R37" s="53">
        <v>182076</v>
      </c>
      <c r="S37" s="53">
        <v>287319</v>
      </c>
      <c r="T37" s="53">
        <v>32792</v>
      </c>
      <c r="U37" s="53">
        <v>118687</v>
      </c>
      <c r="V37" s="53">
        <v>356698</v>
      </c>
      <c r="W37" s="53">
        <v>97822</v>
      </c>
      <c r="X37" s="53">
        <v>82534</v>
      </c>
      <c r="Y37" s="53">
        <v>81942</v>
      </c>
      <c r="Z37"/>
    </row>
    <row r="38" spans="2:26" x14ac:dyDescent="0.25">
      <c r="B38" s="184" t="s">
        <v>510</v>
      </c>
      <c r="C38" s="285">
        <v>1463397</v>
      </c>
      <c r="D38" s="285">
        <v>1682692</v>
      </c>
      <c r="F38" s="285">
        <v>9877932</v>
      </c>
      <c r="G38" s="285">
        <v>4612165</v>
      </c>
      <c r="H38" s="285">
        <v>2032804</v>
      </c>
      <c r="I38" s="285">
        <v>1682692</v>
      </c>
      <c r="J38" s="285">
        <v>7230126</v>
      </c>
      <c r="K38" s="285">
        <v>1694496</v>
      </c>
      <c r="L38" s="285">
        <v>1575671</v>
      </c>
      <c r="M38" s="55">
        <v>1859305</v>
      </c>
      <c r="N38" s="55">
        <v>5687177</v>
      </c>
      <c r="O38" s="55">
        <v>1501685</v>
      </c>
      <c r="P38" s="55">
        <v>65674</v>
      </c>
      <c r="Q38" s="55">
        <v>1632904</v>
      </c>
      <c r="R38" s="55">
        <v>6951171</v>
      </c>
      <c r="S38" s="55">
        <v>1626677</v>
      </c>
      <c r="T38" s="55">
        <v>2348457</v>
      </c>
      <c r="U38" s="55">
        <v>1606898</v>
      </c>
      <c r="V38" s="55">
        <v>4706296</v>
      </c>
      <c r="W38" s="55">
        <v>1229839</v>
      </c>
      <c r="X38" s="55">
        <v>1620351</v>
      </c>
      <c r="Y38" s="55">
        <v>548369</v>
      </c>
      <c r="Z38"/>
    </row>
    <row r="39" spans="2:26" x14ac:dyDescent="0.25">
      <c r="B39" s="40"/>
      <c r="C39" s="186"/>
      <c r="D39" s="186"/>
      <c r="F39" s="186"/>
      <c r="G39" s="186"/>
      <c r="H39" s="186"/>
      <c r="I39" s="186"/>
      <c r="J39" s="186"/>
      <c r="K39" s="186"/>
      <c r="L39" s="18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/>
    </row>
    <row r="40" spans="2:26" x14ac:dyDescent="0.25">
      <c r="B40" s="40" t="s">
        <v>397</v>
      </c>
      <c r="C40" s="186">
        <v>193537</v>
      </c>
      <c r="D40" s="186">
        <v>218245</v>
      </c>
      <c r="F40" s="186">
        <v>1429996</v>
      </c>
      <c r="G40" s="186">
        <v>262565</v>
      </c>
      <c r="H40" s="186">
        <v>725474</v>
      </c>
      <c r="I40" s="186">
        <v>218245</v>
      </c>
      <c r="J40" s="188">
        <v>1272079</v>
      </c>
      <c r="K40" s="186">
        <v>345678</v>
      </c>
      <c r="L40" s="186">
        <v>512131</v>
      </c>
      <c r="M40" s="27">
        <v>329784</v>
      </c>
      <c r="N40" s="27">
        <v>1499794</v>
      </c>
      <c r="O40" s="27">
        <v>411748</v>
      </c>
      <c r="P40" s="27">
        <v>362931</v>
      </c>
      <c r="Q40" s="27">
        <v>1109025</v>
      </c>
      <c r="R40" s="27">
        <v>843306</v>
      </c>
      <c r="S40" s="27">
        <v>278827</v>
      </c>
      <c r="T40" s="27">
        <v>1288425</v>
      </c>
      <c r="U40" s="27">
        <v>154415</v>
      </c>
      <c r="V40" s="27">
        <v>2445405</v>
      </c>
      <c r="W40" s="27">
        <v>165368</v>
      </c>
      <c r="X40" s="27">
        <v>670078</v>
      </c>
      <c r="Y40" s="27">
        <v>1482735</v>
      </c>
      <c r="Z40"/>
    </row>
    <row r="41" spans="2:26" x14ac:dyDescent="0.25">
      <c r="B41" s="40" t="s">
        <v>398</v>
      </c>
      <c r="C41" s="281">
        <v>-443168</v>
      </c>
      <c r="D41" s="281">
        <v>-399231</v>
      </c>
      <c r="F41" s="281">
        <v>-1950788</v>
      </c>
      <c r="G41" s="281">
        <v>-324110</v>
      </c>
      <c r="H41" s="281">
        <v>-607355</v>
      </c>
      <c r="I41" s="281">
        <v>-399231</v>
      </c>
      <c r="J41" s="281">
        <v>-1651045</v>
      </c>
      <c r="K41" s="281">
        <v>-560530</v>
      </c>
      <c r="L41" s="281">
        <v>-472321</v>
      </c>
      <c r="M41" s="53">
        <v>-435698</v>
      </c>
      <c r="N41" s="53">
        <v>-3066415</v>
      </c>
      <c r="O41" s="53">
        <v>-521209</v>
      </c>
      <c r="P41" s="53">
        <v>-1233880</v>
      </c>
      <c r="Q41" s="53">
        <v>-794862</v>
      </c>
      <c r="R41" s="53">
        <v>-3096299</v>
      </c>
      <c r="S41" s="53">
        <v>-1434317</v>
      </c>
      <c r="T41" s="53">
        <v>-809897</v>
      </c>
      <c r="U41" s="53">
        <v>-1419635</v>
      </c>
      <c r="V41" s="53">
        <v>-3350864</v>
      </c>
      <c r="W41" s="53">
        <v>-661987</v>
      </c>
      <c r="X41" s="53">
        <v>-705395</v>
      </c>
      <c r="Y41" s="53">
        <v>-2209481</v>
      </c>
      <c r="Z41"/>
    </row>
    <row r="42" spans="2:26" x14ac:dyDescent="0.25">
      <c r="B42" s="184" t="s">
        <v>399</v>
      </c>
      <c r="C42" s="285">
        <v>-249631</v>
      </c>
      <c r="D42" s="285">
        <v>-180986</v>
      </c>
      <c r="F42" s="285">
        <v>-520792</v>
      </c>
      <c r="G42" s="285">
        <v>-61545</v>
      </c>
      <c r="H42" s="285">
        <v>118119</v>
      </c>
      <c r="I42" s="285">
        <v>-180986</v>
      </c>
      <c r="J42" s="285">
        <v>-378966</v>
      </c>
      <c r="K42" s="285">
        <v>-214852</v>
      </c>
      <c r="L42" s="285">
        <v>39810</v>
      </c>
      <c r="M42" s="55">
        <v>-105914</v>
      </c>
      <c r="N42" s="55">
        <v>-1566621</v>
      </c>
      <c r="O42" s="55">
        <v>-109461</v>
      </c>
      <c r="P42" s="55">
        <v>-870949</v>
      </c>
      <c r="Q42" s="55">
        <v>314163</v>
      </c>
      <c r="R42" s="55">
        <v>-2252993</v>
      </c>
      <c r="S42" s="55">
        <v>-1155490</v>
      </c>
      <c r="T42" s="55">
        <v>478528</v>
      </c>
      <c r="U42" s="55">
        <v>-1265220</v>
      </c>
      <c r="V42" s="55">
        <v>-905459</v>
      </c>
      <c r="W42" s="55">
        <v>-496619</v>
      </c>
      <c r="X42" s="55">
        <v>-35317</v>
      </c>
      <c r="Y42" s="55">
        <v>-726746</v>
      </c>
      <c r="Z42"/>
    </row>
    <row r="43" spans="2:26" x14ac:dyDescent="0.25">
      <c r="B43" s="40"/>
      <c r="C43" s="286"/>
      <c r="D43" s="286"/>
      <c r="F43" s="286"/>
      <c r="G43" s="286"/>
      <c r="H43" s="286"/>
      <c r="I43" s="286"/>
      <c r="J43" s="290"/>
      <c r="K43" s="286"/>
      <c r="L43" s="286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/>
    </row>
    <row r="44" spans="2:26" x14ac:dyDescent="0.25">
      <c r="B44" s="184" t="s">
        <v>535</v>
      </c>
      <c r="C44" s="285">
        <v>1213766</v>
      </c>
      <c r="D44" s="285">
        <v>1501706</v>
      </c>
      <c r="F44" s="285">
        <v>9357140</v>
      </c>
      <c r="G44" s="285">
        <v>4550620</v>
      </c>
      <c r="H44" s="285">
        <v>2150923</v>
      </c>
      <c r="I44" s="285">
        <v>1501706</v>
      </c>
      <c r="J44" s="285">
        <v>6851160</v>
      </c>
      <c r="K44" s="285">
        <v>1479644</v>
      </c>
      <c r="L44" s="285">
        <v>1615481</v>
      </c>
      <c r="M44" s="55">
        <v>1753391</v>
      </c>
      <c r="N44" s="55">
        <v>4120556</v>
      </c>
      <c r="O44" s="55">
        <v>1392224</v>
      </c>
      <c r="P44" s="55">
        <v>-805275</v>
      </c>
      <c r="Q44" s="55">
        <v>1947067</v>
      </c>
      <c r="R44" s="55">
        <v>4698178</v>
      </c>
      <c r="S44" s="55">
        <v>471187</v>
      </c>
      <c r="T44" s="55">
        <v>2826985</v>
      </c>
      <c r="U44" s="55">
        <v>341678</v>
      </c>
      <c r="V44" s="55">
        <v>3800837</v>
      </c>
      <c r="W44" s="55">
        <v>733220</v>
      </c>
      <c r="X44" s="55">
        <v>1585034</v>
      </c>
      <c r="Y44" s="55">
        <v>-178377</v>
      </c>
      <c r="Z44"/>
    </row>
    <row r="45" spans="2:26" x14ac:dyDescent="0.25">
      <c r="B45" s="40"/>
      <c r="C45" s="186"/>
      <c r="D45" s="186"/>
      <c r="F45" s="186"/>
      <c r="G45" s="186"/>
      <c r="H45" s="186"/>
      <c r="I45" s="186"/>
      <c r="J45" s="186"/>
      <c r="K45" s="186"/>
      <c r="L45" s="186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/>
    </row>
    <row r="46" spans="2:26" x14ac:dyDescent="0.25">
      <c r="B46" s="40" t="s">
        <v>400</v>
      </c>
      <c r="C46" s="186">
        <v>-258686</v>
      </c>
      <c r="D46" s="186">
        <v>-259932</v>
      </c>
      <c r="F46" s="186">
        <v>-1494843</v>
      </c>
      <c r="G46" s="186">
        <v>-776628</v>
      </c>
      <c r="H46" s="186">
        <v>-149309</v>
      </c>
      <c r="I46" s="186">
        <v>-259932</v>
      </c>
      <c r="J46" s="188">
        <v>-943007</v>
      </c>
      <c r="K46" s="186">
        <v>-181282</v>
      </c>
      <c r="L46" s="186">
        <v>-163698</v>
      </c>
      <c r="M46" s="27">
        <v>-399333</v>
      </c>
      <c r="N46" s="27">
        <v>-950490</v>
      </c>
      <c r="O46" s="27">
        <v>-284047</v>
      </c>
      <c r="P46" s="27">
        <v>203225</v>
      </c>
      <c r="Q46" s="27">
        <v>-573914</v>
      </c>
      <c r="R46" s="27">
        <v>-1156082</v>
      </c>
      <c r="S46" s="27">
        <v>-71213</v>
      </c>
      <c r="T46" s="27">
        <v>-601560</v>
      </c>
      <c r="U46" s="27">
        <v>-263706</v>
      </c>
      <c r="V46" s="27">
        <v>-683681</v>
      </c>
      <c r="W46" s="27">
        <v>-172776</v>
      </c>
      <c r="X46" s="27">
        <v>-198803</v>
      </c>
      <c r="Y46" s="27">
        <v>-195516</v>
      </c>
      <c r="Z46"/>
    </row>
    <row r="47" spans="2:26" x14ac:dyDescent="0.25">
      <c r="B47" s="40" t="s">
        <v>401</v>
      </c>
      <c r="C47" s="186">
        <v>83660</v>
      </c>
      <c r="D47" s="186">
        <v>-88883</v>
      </c>
      <c r="F47" s="186">
        <v>-743010</v>
      </c>
      <c r="G47" s="186">
        <v>-493795</v>
      </c>
      <c r="H47" s="186">
        <v>-313028</v>
      </c>
      <c r="I47" s="186">
        <v>-88883</v>
      </c>
      <c r="J47" s="186">
        <v>-141318</v>
      </c>
      <c r="K47" s="186">
        <v>-61055</v>
      </c>
      <c r="L47" s="186">
        <v>-206401</v>
      </c>
      <c r="M47" s="27">
        <v>44148</v>
      </c>
      <c r="N47" s="27">
        <v>924301</v>
      </c>
      <c r="O47" s="27">
        <v>74176</v>
      </c>
      <c r="P47" s="27">
        <v>651926</v>
      </c>
      <c r="Q47" s="27">
        <v>82418</v>
      </c>
      <c r="R47" s="27">
        <v>210773</v>
      </c>
      <c r="S47" s="27">
        <v>21503</v>
      </c>
      <c r="T47" s="27">
        <v>-278786</v>
      </c>
      <c r="U47" s="27">
        <v>344379</v>
      </c>
      <c r="V47" s="27">
        <v>-252035</v>
      </c>
      <c r="W47" s="27">
        <v>18855</v>
      </c>
      <c r="X47" s="27">
        <v>-304581</v>
      </c>
      <c r="Y47" s="27">
        <v>305760</v>
      </c>
      <c r="Z47"/>
    </row>
    <row r="48" spans="2:26" x14ac:dyDescent="0.25">
      <c r="B48" s="24"/>
      <c r="C48" s="185">
        <v>-175026</v>
      </c>
      <c r="D48" s="185">
        <v>-348815</v>
      </c>
      <c r="F48" s="185">
        <v>-2237853</v>
      </c>
      <c r="G48" s="185">
        <f>SUM(G46:G47)</f>
        <v>-1270423</v>
      </c>
      <c r="H48" s="185">
        <f t="shared" ref="H48:Y48" si="0">SUM(H46:H47)</f>
        <v>-462337</v>
      </c>
      <c r="I48" s="185">
        <f t="shared" si="0"/>
        <v>-348815</v>
      </c>
      <c r="J48" s="185">
        <v>-1084325</v>
      </c>
      <c r="K48" s="185">
        <f t="shared" si="0"/>
        <v>-242337</v>
      </c>
      <c r="L48" s="185">
        <f t="shared" si="0"/>
        <v>-370099</v>
      </c>
      <c r="M48" s="185">
        <f t="shared" si="0"/>
        <v>-355185</v>
      </c>
      <c r="N48" s="185">
        <f t="shared" si="0"/>
        <v>-26189</v>
      </c>
      <c r="O48" s="185">
        <f t="shared" si="0"/>
        <v>-209871</v>
      </c>
      <c r="P48" s="185">
        <f t="shared" si="0"/>
        <v>855151</v>
      </c>
      <c r="Q48" s="185">
        <f t="shared" si="0"/>
        <v>-491496</v>
      </c>
      <c r="R48" s="185">
        <f t="shared" si="0"/>
        <v>-945309</v>
      </c>
      <c r="S48" s="185">
        <f t="shared" si="0"/>
        <v>-49710</v>
      </c>
      <c r="T48" s="185">
        <f t="shared" si="0"/>
        <v>-880346</v>
      </c>
      <c r="U48" s="185">
        <f t="shared" si="0"/>
        <v>80673</v>
      </c>
      <c r="V48" s="185">
        <f t="shared" si="0"/>
        <v>-935716</v>
      </c>
      <c r="W48" s="185">
        <f t="shared" si="0"/>
        <v>-153921</v>
      </c>
      <c r="X48" s="185">
        <f t="shared" si="0"/>
        <v>-503384</v>
      </c>
      <c r="Y48" s="185">
        <f t="shared" si="0"/>
        <v>110244</v>
      </c>
      <c r="Z48"/>
    </row>
    <row r="49" spans="2:26" x14ac:dyDescent="0.25">
      <c r="B49" s="328" t="s">
        <v>402</v>
      </c>
      <c r="C49" s="316">
        <f>C44+C48</f>
        <v>1038740</v>
      </c>
      <c r="D49" s="316">
        <f>D44+D48</f>
        <v>1152891</v>
      </c>
      <c r="F49" s="316">
        <f>F44+F48</f>
        <v>7119287</v>
      </c>
      <c r="G49" s="316">
        <f>G44+G48</f>
        <v>3280197</v>
      </c>
      <c r="H49" s="282">
        <v>1688586</v>
      </c>
      <c r="I49" s="282">
        <v>1152891</v>
      </c>
      <c r="J49" s="282">
        <f>J44+J48</f>
        <v>5766835</v>
      </c>
      <c r="K49" s="282">
        <f>SUM(K44:K47)</f>
        <v>1237307</v>
      </c>
      <c r="L49" s="282">
        <v>1245382</v>
      </c>
      <c r="M49" s="56">
        <v>1398206</v>
      </c>
      <c r="N49" s="56">
        <v>4094367</v>
      </c>
      <c r="O49" s="56">
        <v>1182353</v>
      </c>
      <c r="P49" s="56">
        <v>49876</v>
      </c>
      <c r="Q49" s="56">
        <v>1455571</v>
      </c>
      <c r="R49" s="56">
        <v>3752869</v>
      </c>
      <c r="S49" s="56">
        <v>421477</v>
      </c>
      <c r="T49" s="56">
        <v>1946639</v>
      </c>
      <c r="U49" s="56">
        <v>422351</v>
      </c>
      <c r="V49" s="56">
        <v>2865121</v>
      </c>
      <c r="W49" s="56">
        <v>579299</v>
      </c>
      <c r="X49" s="56">
        <v>1081650</v>
      </c>
      <c r="Y49" s="56">
        <v>-68133</v>
      </c>
      <c r="Z49"/>
    </row>
    <row r="50" spans="2:26" x14ac:dyDescent="0.25">
      <c r="B50" s="314"/>
      <c r="C50" s="315"/>
      <c r="D50" s="315"/>
      <c r="F50" s="315"/>
      <c r="G50" s="315"/>
      <c r="H50" s="185"/>
      <c r="I50" s="185"/>
      <c r="J50" s="185"/>
      <c r="K50" s="185"/>
      <c r="L50" s="185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/>
    </row>
    <row r="51" spans="2:26" x14ac:dyDescent="0.25">
      <c r="B51" s="317" t="s">
        <v>403</v>
      </c>
      <c r="C51" s="319"/>
      <c r="D51" s="319"/>
      <c r="F51" s="319"/>
      <c r="G51" s="319"/>
      <c r="H51" s="186"/>
      <c r="I51" s="186"/>
      <c r="J51" s="188"/>
      <c r="K51" s="186"/>
      <c r="L51" s="186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/>
    </row>
    <row r="52" spans="2:26" x14ac:dyDescent="0.25">
      <c r="B52" s="317" t="s">
        <v>404</v>
      </c>
      <c r="C52" s="319"/>
      <c r="D52" s="319"/>
      <c r="F52" s="319"/>
      <c r="G52" s="319"/>
      <c r="H52" s="186"/>
      <c r="I52" s="186"/>
      <c r="J52" s="188"/>
      <c r="K52" s="186"/>
      <c r="L52" s="186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/>
    </row>
    <row r="53" spans="2:26" x14ac:dyDescent="0.25">
      <c r="B53" s="327" t="s">
        <v>405</v>
      </c>
      <c r="C53" s="319">
        <v>1038248</v>
      </c>
      <c r="D53" s="319">
        <v>1152388</v>
      </c>
      <c r="F53" s="319">
        <v>7117146</v>
      </c>
      <c r="G53" s="319">
        <v>3279634</v>
      </c>
      <c r="H53" s="186">
        <v>1687993</v>
      </c>
      <c r="I53" s="186">
        <v>1152388</v>
      </c>
      <c r="J53" s="188">
        <v>5764273</v>
      </c>
      <c r="K53" s="186">
        <v>1236708</v>
      </c>
      <c r="L53" s="186">
        <v>1244683</v>
      </c>
      <c r="M53" s="27">
        <v>1397538</v>
      </c>
      <c r="N53" s="27">
        <v>4092313</v>
      </c>
      <c r="O53" s="27">
        <v>1181868</v>
      </c>
      <c r="P53" s="27">
        <v>49520</v>
      </c>
      <c r="Q53" s="27">
        <v>1455189</v>
      </c>
      <c r="R53" s="27">
        <v>3751321</v>
      </c>
      <c r="S53" s="27">
        <v>421051</v>
      </c>
      <c r="T53" s="27">
        <v>1946237</v>
      </c>
      <c r="U53" s="27">
        <v>422032</v>
      </c>
      <c r="V53" s="27">
        <v>2864110</v>
      </c>
      <c r="W53" s="27">
        <v>578987</v>
      </c>
      <c r="X53" s="27">
        <v>1081462</v>
      </c>
      <c r="Y53" s="27">
        <v>-68402</v>
      </c>
      <c r="Z53"/>
    </row>
    <row r="54" spans="2:26" x14ac:dyDescent="0.25">
      <c r="B54" s="317" t="s">
        <v>406</v>
      </c>
      <c r="C54" s="318">
        <v>1038248</v>
      </c>
      <c r="D54" s="318">
        <v>1152388</v>
      </c>
      <c r="F54" s="318">
        <v>7117146</v>
      </c>
      <c r="G54" s="318">
        <v>3279634</v>
      </c>
      <c r="H54" s="282">
        <v>1687993</v>
      </c>
      <c r="I54" s="282">
        <f>I53</f>
        <v>1152388</v>
      </c>
      <c r="J54" s="282">
        <v>5764273</v>
      </c>
      <c r="K54" s="282">
        <v>1236708</v>
      </c>
      <c r="L54" s="282">
        <v>1244683</v>
      </c>
      <c r="M54" s="56">
        <v>1397538</v>
      </c>
      <c r="N54" s="56">
        <v>4092313</v>
      </c>
      <c r="O54" s="56">
        <v>1181868</v>
      </c>
      <c r="P54" s="56">
        <v>49520</v>
      </c>
      <c r="Q54" s="56">
        <v>1455189</v>
      </c>
      <c r="R54" s="56">
        <v>3751321</v>
      </c>
      <c r="S54" s="56">
        <v>421051</v>
      </c>
      <c r="T54" s="56">
        <v>1946237</v>
      </c>
      <c r="U54" s="56">
        <v>422032</v>
      </c>
      <c r="V54" s="56">
        <v>2864110</v>
      </c>
      <c r="W54" s="56">
        <v>578987</v>
      </c>
      <c r="X54" s="56">
        <v>1081462</v>
      </c>
      <c r="Y54" s="56">
        <v>-68402</v>
      </c>
      <c r="Z54"/>
    </row>
    <row r="55" spans="2:26" x14ac:dyDescent="0.25">
      <c r="B55" s="317" t="s">
        <v>407</v>
      </c>
      <c r="C55" s="319"/>
      <c r="D55" s="319"/>
      <c r="F55" s="319"/>
      <c r="G55" s="319"/>
      <c r="H55" s="186"/>
      <c r="I55" s="186"/>
      <c r="J55" s="188"/>
      <c r="K55" s="186"/>
      <c r="L55" s="186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/>
    </row>
    <row r="56" spans="2:26" x14ac:dyDescent="0.25">
      <c r="B56" s="327" t="s">
        <v>405</v>
      </c>
      <c r="C56" s="319">
        <v>492</v>
      </c>
      <c r="D56" s="319">
        <v>503</v>
      </c>
      <c r="F56" s="319">
        <v>2141</v>
      </c>
      <c r="G56" s="319">
        <v>563</v>
      </c>
      <c r="H56" s="186">
        <v>593</v>
      </c>
      <c r="I56" s="186">
        <v>503</v>
      </c>
      <c r="J56" s="186">
        <v>2562</v>
      </c>
      <c r="K56" s="186">
        <v>599</v>
      </c>
      <c r="L56" s="186">
        <v>699</v>
      </c>
      <c r="M56" s="27">
        <v>668</v>
      </c>
      <c r="N56" s="27">
        <v>2054</v>
      </c>
      <c r="O56" s="27">
        <v>485</v>
      </c>
      <c r="P56" s="27">
        <v>356</v>
      </c>
      <c r="Q56" s="27">
        <v>382</v>
      </c>
      <c r="R56" s="27">
        <v>1548</v>
      </c>
      <c r="S56" s="27">
        <v>426</v>
      </c>
      <c r="T56" s="27">
        <v>402</v>
      </c>
      <c r="U56" s="27">
        <v>319</v>
      </c>
      <c r="V56" s="27">
        <v>1011</v>
      </c>
      <c r="W56" s="27">
        <v>312</v>
      </c>
      <c r="X56" s="27">
        <v>188</v>
      </c>
      <c r="Y56" s="27">
        <v>269</v>
      </c>
      <c r="Z56"/>
    </row>
    <row r="57" spans="2:26" ht="19.5" thickBot="1" x14ac:dyDescent="0.3">
      <c r="B57" s="327"/>
      <c r="C57" s="330">
        <v>1038740</v>
      </c>
      <c r="D57" s="330">
        <v>1152891</v>
      </c>
      <c r="F57" s="330">
        <v>7119287</v>
      </c>
      <c r="G57" s="330">
        <f>G56+G54</f>
        <v>3280197</v>
      </c>
      <c r="H57" s="287">
        <v>1688586</v>
      </c>
      <c r="I57" s="287">
        <v>1152891</v>
      </c>
      <c r="J57" s="291">
        <v>5766835</v>
      </c>
      <c r="K57" s="287">
        <v>1237307</v>
      </c>
      <c r="L57" s="287">
        <v>1245382</v>
      </c>
      <c r="M57" s="284">
        <v>1398206</v>
      </c>
      <c r="N57" s="284">
        <v>4094367</v>
      </c>
      <c r="O57" s="284">
        <v>1182353</v>
      </c>
      <c r="P57" s="284">
        <v>49876</v>
      </c>
      <c r="Q57" s="284">
        <v>1455571</v>
      </c>
      <c r="R57" s="284">
        <v>3752869</v>
      </c>
      <c r="S57" s="284">
        <v>421477</v>
      </c>
      <c r="T57" s="284">
        <v>1946639</v>
      </c>
      <c r="U57" s="284">
        <v>422351</v>
      </c>
      <c r="V57" s="284">
        <v>2865121</v>
      </c>
      <c r="W57" s="284">
        <v>579299</v>
      </c>
      <c r="X57" s="284">
        <v>1081650</v>
      </c>
      <c r="Y57" s="284">
        <v>-68133</v>
      </c>
      <c r="Z57"/>
    </row>
    <row r="58" spans="2:26" ht="19.5" thickTop="1" x14ac:dyDescent="0.25">
      <c r="B58" s="184" t="s">
        <v>408</v>
      </c>
      <c r="C58" s="288">
        <v>0.36</v>
      </c>
      <c r="D58" s="288">
        <v>0.4</v>
      </c>
      <c r="F58" s="288">
        <v>2.4900000000000002</v>
      </c>
      <c r="G58" s="288">
        <v>1.1499999999999999</v>
      </c>
      <c r="H58" s="288">
        <v>0.59</v>
      </c>
      <c r="I58" s="288">
        <v>0.52</v>
      </c>
      <c r="J58" s="352">
        <v>2.0099999999999998</v>
      </c>
      <c r="K58" s="288">
        <v>0.56000000000000005</v>
      </c>
      <c r="L58" s="288">
        <v>0.56999999999999995</v>
      </c>
      <c r="M58" s="99">
        <v>0.64</v>
      </c>
      <c r="N58" s="99">
        <v>1.86</v>
      </c>
      <c r="O58" s="99">
        <v>0.54</v>
      </c>
      <c r="P58" s="99">
        <v>0.02</v>
      </c>
      <c r="Q58" s="99">
        <v>0.66</v>
      </c>
      <c r="R58" s="99">
        <v>1.7</v>
      </c>
      <c r="S58" s="99">
        <v>0.25</v>
      </c>
      <c r="T58" s="99">
        <v>1.1499999999999999</v>
      </c>
      <c r="U58" s="99">
        <v>0.19</v>
      </c>
      <c r="V58" s="99">
        <v>1.69</v>
      </c>
      <c r="W58" s="99">
        <v>0.34</v>
      </c>
      <c r="X58" s="99">
        <v>0.64</v>
      </c>
      <c r="Y58" s="99">
        <v>-0.04</v>
      </c>
      <c r="Z58"/>
    </row>
    <row r="59" spans="2:26" x14ac:dyDescent="0.25">
      <c r="B59" s="184" t="s">
        <v>409</v>
      </c>
      <c r="C59" s="288">
        <v>0.36</v>
      </c>
      <c r="D59" s="288">
        <v>0.4</v>
      </c>
      <c r="F59" s="288">
        <v>2.4900000000000002</v>
      </c>
      <c r="G59" s="288">
        <v>1.1499999999999999</v>
      </c>
      <c r="H59" s="288">
        <v>0.59</v>
      </c>
      <c r="I59" s="288">
        <v>0.52</v>
      </c>
      <c r="J59" s="288">
        <v>2.0099999999999998</v>
      </c>
      <c r="K59" s="288">
        <v>0.56000000000000005</v>
      </c>
      <c r="L59" s="288">
        <v>0.56999999999999995</v>
      </c>
      <c r="M59" s="99">
        <v>0.64</v>
      </c>
      <c r="N59" s="99">
        <v>1.86</v>
      </c>
      <c r="O59" s="99">
        <v>0.54</v>
      </c>
      <c r="P59" s="99">
        <v>0.02</v>
      </c>
      <c r="Q59" s="99">
        <v>0.66</v>
      </c>
      <c r="R59" s="99">
        <v>1.7</v>
      </c>
      <c r="S59" s="99">
        <v>0.25</v>
      </c>
      <c r="T59" s="99">
        <v>1.1499999999999999</v>
      </c>
      <c r="U59" s="99">
        <v>0.19</v>
      </c>
      <c r="V59" s="99">
        <v>1.69</v>
      </c>
      <c r="W59" s="99">
        <v>0.34</v>
      </c>
      <c r="X59" s="99">
        <v>0.64</v>
      </c>
      <c r="Y59" s="99">
        <v>-0.04</v>
      </c>
      <c r="Z59"/>
    </row>
    <row r="60" spans="2:26" s="348" customFormat="1" x14ac:dyDescent="0.25">
      <c r="E60" s="347"/>
      <c r="F60" s="347"/>
      <c r="G60" s="347"/>
      <c r="H60" s="349"/>
      <c r="I60" s="349"/>
      <c r="J60" s="349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</row>
    <row r="61" spans="2:26" s="348" customFormat="1" ht="15" x14ac:dyDescent="0.25"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50"/>
    </row>
    <row r="62" spans="2:26" s="348" customFormat="1" ht="15" x14ac:dyDescent="0.25"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50"/>
    </row>
    <row r="63" spans="2:26" s="348" customFormat="1" ht="15" x14ac:dyDescent="0.25"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50"/>
    </row>
    <row r="64" spans="2:26" s="348" customFormat="1" ht="15" x14ac:dyDescent="0.25"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50"/>
    </row>
    <row r="65" spans="3:26" s="348" customFormat="1" ht="15" x14ac:dyDescent="0.25"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50"/>
    </row>
    <row r="66" spans="3:26" s="348" customFormat="1" ht="15" x14ac:dyDescent="0.25"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50"/>
    </row>
    <row r="67" spans="3:26" s="348" customFormat="1" ht="15" x14ac:dyDescent="0.25"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50"/>
    </row>
    <row r="68" spans="3:26" s="348" customFormat="1" ht="15" x14ac:dyDescent="0.25"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50"/>
    </row>
    <row r="69" spans="3:26" s="348" customFormat="1" ht="15" x14ac:dyDescent="0.25"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50"/>
    </row>
    <row r="70" spans="3:26" s="348" customFormat="1" ht="15" x14ac:dyDescent="0.25">
      <c r="C70" s="373"/>
      <c r="D70" s="373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50"/>
    </row>
    <row r="71" spans="3:26" s="348" customFormat="1" x14ac:dyDescent="0.25">
      <c r="E71" s="349"/>
      <c r="F71" s="349"/>
      <c r="G71" s="349"/>
      <c r="H71" s="349"/>
      <c r="I71" s="349"/>
      <c r="J71" s="349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</row>
    <row r="72" spans="3:26" s="348" customFormat="1" x14ac:dyDescent="0.25">
      <c r="E72" s="349"/>
      <c r="F72" s="349"/>
      <c r="G72" s="349"/>
      <c r="H72" s="349"/>
      <c r="I72" s="349"/>
      <c r="J72" s="349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0"/>
    </row>
    <row r="73" spans="3:26" s="348" customFormat="1" x14ac:dyDescent="0.25">
      <c r="E73" s="349"/>
      <c r="F73" s="349"/>
      <c r="G73" s="349"/>
      <c r="H73" s="349"/>
      <c r="I73" s="349"/>
      <c r="J73" s="349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0"/>
    </row>
    <row r="74" spans="3:26" s="348" customFormat="1" x14ac:dyDescent="0.25">
      <c r="E74" s="349"/>
      <c r="F74" s="349"/>
      <c r="G74" s="349"/>
      <c r="H74" s="349"/>
      <c r="I74" s="349"/>
      <c r="J74" s="349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</row>
    <row r="75" spans="3:26" s="348" customFormat="1" x14ac:dyDescent="0.25">
      <c r="E75" s="349"/>
      <c r="F75" s="349"/>
      <c r="G75" s="349"/>
      <c r="H75" s="349"/>
      <c r="I75" s="349"/>
      <c r="J75" s="349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50"/>
    </row>
    <row r="76" spans="3:26" s="348" customFormat="1" x14ac:dyDescent="0.25">
      <c r="E76" s="349"/>
      <c r="F76" s="349"/>
      <c r="G76" s="349"/>
      <c r="H76" s="349"/>
      <c r="I76" s="349"/>
      <c r="J76" s="349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0"/>
    </row>
    <row r="77" spans="3:26" s="348" customFormat="1" x14ac:dyDescent="0.25">
      <c r="E77" s="349"/>
      <c r="F77" s="349"/>
      <c r="G77" s="349"/>
      <c r="H77" s="349"/>
      <c r="I77" s="349"/>
      <c r="J77" s="349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</row>
    <row r="78" spans="3:26" s="348" customFormat="1" x14ac:dyDescent="0.25">
      <c r="E78" s="349"/>
      <c r="F78" s="349"/>
      <c r="G78" s="349"/>
      <c r="H78" s="349"/>
      <c r="I78" s="349"/>
      <c r="J78" s="349"/>
      <c r="N78" s="350"/>
      <c r="O78" s="350"/>
      <c r="P78" s="350"/>
      <c r="Q78" s="350"/>
      <c r="R78" s="350"/>
      <c r="S78" s="350"/>
      <c r="T78" s="350"/>
      <c r="U78" s="350"/>
      <c r="V78" s="350"/>
      <c r="W78" s="350"/>
      <c r="X78" s="350"/>
      <c r="Y78" s="350"/>
      <c r="Z78" s="350"/>
    </row>
    <row r="79" spans="3:26" s="348" customFormat="1" x14ac:dyDescent="0.25">
      <c r="E79" s="349"/>
      <c r="F79" s="349"/>
      <c r="G79" s="349"/>
      <c r="H79" s="349"/>
      <c r="I79" s="349"/>
      <c r="J79" s="349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</row>
    <row r="80" spans="3:26" s="348" customFormat="1" x14ac:dyDescent="0.25">
      <c r="E80" s="349"/>
      <c r="F80" s="349"/>
      <c r="G80" s="349"/>
      <c r="H80" s="349"/>
      <c r="I80" s="349"/>
      <c r="J80" s="349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</row>
    <row r="81" spans="5:26" s="348" customFormat="1" x14ac:dyDescent="0.25">
      <c r="E81" s="349"/>
      <c r="F81" s="349"/>
      <c r="G81" s="349"/>
      <c r="H81" s="349"/>
      <c r="I81" s="349"/>
      <c r="J81" s="349"/>
      <c r="N81" s="350"/>
      <c r="O81" s="350"/>
      <c r="P81" s="350"/>
      <c r="Q81" s="350"/>
      <c r="R81" s="350"/>
      <c r="S81" s="350"/>
      <c r="T81" s="350"/>
      <c r="U81" s="350"/>
      <c r="V81" s="350"/>
      <c r="W81" s="350"/>
      <c r="X81" s="350"/>
      <c r="Y81" s="350"/>
      <c r="Z81" s="350"/>
    </row>
    <row r="82" spans="5:26" s="348" customFormat="1" x14ac:dyDescent="0.25">
      <c r="E82" s="349"/>
      <c r="F82" s="349"/>
      <c r="G82" s="349"/>
      <c r="H82" s="349"/>
      <c r="I82" s="349"/>
      <c r="J82" s="349"/>
      <c r="N82" s="350"/>
      <c r="O82" s="350"/>
      <c r="P82" s="350"/>
      <c r="Q82" s="350"/>
      <c r="R82" s="350"/>
      <c r="S82" s="350"/>
      <c r="T82" s="350"/>
      <c r="U82" s="350"/>
      <c r="V82" s="350"/>
      <c r="W82" s="350"/>
      <c r="X82" s="350"/>
      <c r="Y82" s="350"/>
      <c r="Z82" s="350"/>
    </row>
    <row r="83" spans="5:26" s="348" customFormat="1" x14ac:dyDescent="0.25">
      <c r="E83" s="349"/>
      <c r="F83" s="349"/>
      <c r="G83" s="349"/>
      <c r="H83" s="349"/>
      <c r="I83" s="349"/>
      <c r="J83" s="349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</row>
    <row r="84" spans="5:26" s="348" customFormat="1" x14ac:dyDescent="0.25">
      <c r="E84" s="349"/>
      <c r="F84" s="349"/>
      <c r="G84" s="349"/>
      <c r="H84" s="349"/>
      <c r="I84" s="349"/>
      <c r="J84" s="349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350"/>
      <c r="Z84" s="350"/>
    </row>
    <row r="85" spans="5:26" s="348" customFormat="1" x14ac:dyDescent="0.25">
      <c r="E85" s="349"/>
      <c r="F85" s="349"/>
      <c r="G85" s="349"/>
      <c r="H85" s="349"/>
      <c r="I85" s="349"/>
      <c r="J85" s="349"/>
      <c r="N85" s="350"/>
      <c r="O85" s="350"/>
      <c r="P85" s="350"/>
      <c r="Q85" s="350"/>
      <c r="R85" s="350"/>
      <c r="S85" s="350"/>
      <c r="T85" s="350"/>
      <c r="U85" s="350"/>
      <c r="V85" s="350"/>
      <c r="W85" s="350"/>
      <c r="X85" s="350"/>
      <c r="Y85" s="350"/>
      <c r="Z85" s="350"/>
    </row>
    <row r="86" spans="5:26" s="348" customFormat="1" x14ac:dyDescent="0.25">
      <c r="E86" s="349"/>
      <c r="F86" s="349"/>
      <c r="G86" s="349"/>
      <c r="H86" s="349"/>
      <c r="I86" s="349"/>
      <c r="J86" s="349"/>
      <c r="N86" s="350"/>
      <c r="O86" s="350"/>
      <c r="P86" s="350"/>
      <c r="Q86" s="350"/>
      <c r="R86" s="350"/>
      <c r="S86" s="350"/>
      <c r="T86" s="350"/>
      <c r="U86" s="350"/>
      <c r="V86" s="350"/>
      <c r="W86" s="350"/>
      <c r="X86" s="350"/>
      <c r="Y86" s="350"/>
      <c r="Z86" s="350"/>
    </row>
  </sheetData>
  <mergeCells count="5">
    <mergeCell ref="B5:M7"/>
    <mergeCell ref="B11:B12"/>
    <mergeCell ref="F11:Y11"/>
    <mergeCell ref="D11:D12"/>
    <mergeCell ref="C11:C12"/>
  </mergeCells>
  <conditionalFormatting sqref="B13:B48 C13:D59 F13:Y59 B50:B59">
    <cfRule type="expression" dxfId="4" priority="17">
      <formula>MOD(ROW(),2)=0</formula>
    </cfRule>
  </conditionalFormatting>
  <conditionalFormatting sqref="C61:Y70">
    <cfRule type="cellIs" dxfId="3" priority="1" operator="notEqual">
      <formula>0</formula>
    </cfRule>
  </conditionalFormatting>
  <conditionalFormatting sqref="E60:G60">
    <cfRule type="cellIs" dxfId="2" priority="8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2:AJ113"/>
  <sheetViews>
    <sheetView showGridLines="0" showRowColHeaders="0" topLeftCell="A83" zoomScale="70" zoomScaleNormal="70" workbookViewId="0">
      <selection activeCell="C98" sqref="C98"/>
    </sheetView>
  </sheetViews>
  <sheetFormatPr defaultColWidth="8.7109375" defaultRowHeight="27" customHeight="1" x14ac:dyDescent="0.25"/>
  <cols>
    <col min="1" max="1" width="3.42578125" customWidth="1"/>
    <col min="2" max="2" width="96.140625" bestFit="1" customWidth="1"/>
    <col min="3" max="3" width="16.28515625" customWidth="1"/>
    <col min="4" max="4" width="14.7109375" customWidth="1"/>
    <col min="5" max="5" width="12.5703125" bestFit="1" customWidth="1"/>
    <col min="6" max="6" width="12.85546875" bestFit="1" customWidth="1"/>
    <col min="7" max="7" width="13.140625" bestFit="1" customWidth="1"/>
    <col min="8" max="8" width="13.7109375" customWidth="1"/>
    <col min="9" max="9" width="12.5703125" bestFit="1" customWidth="1"/>
    <col min="10" max="10" width="13.140625" bestFit="1" customWidth="1"/>
    <col min="11" max="11" width="11.28515625" customWidth="1"/>
    <col min="12" max="12" width="12.85546875" bestFit="1" customWidth="1"/>
    <col min="13" max="13" width="12.42578125" bestFit="1" customWidth="1"/>
    <col min="14" max="14" width="12.85546875" bestFit="1" customWidth="1"/>
    <col min="15" max="15" width="12.42578125" bestFit="1" customWidth="1"/>
    <col min="16" max="18" width="13.140625" bestFit="1" customWidth="1"/>
    <col min="19" max="19" width="10.5703125" customWidth="1"/>
    <col min="20" max="20" width="13.140625" bestFit="1" customWidth="1"/>
    <col min="21" max="21" width="12.85546875" bestFit="1" customWidth="1"/>
    <col min="22" max="22" width="13.140625" bestFit="1" customWidth="1"/>
    <col min="23" max="23" width="12.85546875" bestFit="1" customWidth="1"/>
    <col min="24" max="24" width="10.5703125" customWidth="1"/>
    <col min="25" max="25" width="10.28515625" customWidth="1"/>
    <col min="26" max="29" width="8.7109375" customWidth="1"/>
    <col min="32" max="32" width="37.7109375" bestFit="1" customWidth="1"/>
    <col min="33" max="33" width="10.5703125" bestFit="1" customWidth="1"/>
    <col min="34" max="34" width="10.42578125" bestFit="1" customWidth="1"/>
    <col min="36" max="36" width="10.5703125" bestFit="1" customWidth="1"/>
  </cols>
  <sheetData>
    <row r="2" spans="2:29" ht="27" customHeight="1" x14ac:dyDescent="0.25">
      <c r="M2" s="23"/>
      <c r="N2" s="23"/>
    </row>
    <row r="3" spans="2:29" ht="27" customHeight="1" x14ac:dyDescent="0.25">
      <c r="M3" s="23"/>
      <c r="N3" s="23"/>
    </row>
    <row r="6" spans="2:29" ht="27" customHeight="1" x14ac:dyDescent="0.25">
      <c r="B6" s="399"/>
      <c r="C6" s="399"/>
      <c r="D6" s="399"/>
      <c r="E6" s="399"/>
      <c r="F6" s="399"/>
      <c r="G6" s="399"/>
      <c r="H6" s="399"/>
      <c r="I6" s="400"/>
      <c r="J6" s="400"/>
      <c r="K6" s="400"/>
    </row>
    <row r="7" spans="2:29" ht="27" customHeight="1" x14ac:dyDescent="0.25">
      <c r="B7" s="17" t="s">
        <v>143</v>
      </c>
      <c r="C7" s="17"/>
      <c r="D7" s="17"/>
      <c r="E7" s="17"/>
      <c r="F7" s="17"/>
      <c r="G7" s="17"/>
      <c r="H7" s="17"/>
      <c r="I7" s="320"/>
      <c r="J7" s="2"/>
      <c r="K7" s="2"/>
    </row>
    <row r="8" spans="2:29" ht="27" customHeight="1" x14ac:dyDescent="0.25">
      <c r="B8" s="242"/>
      <c r="C8" s="67" t="s">
        <v>527</v>
      </c>
      <c r="D8" s="67">
        <v>2024</v>
      </c>
      <c r="E8" s="67" t="s">
        <v>287</v>
      </c>
      <c r="F8" s="67" t="s">
        <v>288</v>
      </c>
      <c r="G8" s="277" t="s">
        <v>149</v>
      </c>
      <c r="H8" s="277">
        <v>2023</v>
      </c>
      <c r="I8" s="275" t="s">
        <v>289</v>
      </c>
      <c r="J8" s="67" t="s">
        <v>290</v>
      </c>
      <c r="K8" s="67" t="s">
        <v>151</v>
      </c>
      <c r="L8" s="67">
        <v>2022</v>
      </c>
      <c r="M8" s="277" t="s">
        <v>291</v>
      </c>
      <c r="N8" s="153" t="s">
        <v>292</v>
      </c>
      <c r="O8" s="67" t="s">
        <v>154</v>
      </c>
      <c r="P8" s="67">
        <v>2021</v>
      </c>
      <c r="Q8" s="277" t="s">
        <v>293</v>
      </c>
      <c r="R8" s="153" t="s">
        <v>294</v>
      </c>
      <c r="S8" s="67" t="s">
        <v>157</v>
      </c>
      <c r="T8" s="67">
        <v>2020</v>
      </c>
      <c r="U8" s="67" t="s">
        <v>295</v>
      </c>
      <c r="V8" s="67" t="s">
        <v>296</v>
      </c>
      <c r="W8" s="67" t="s">
        <v>297</v>
      </c>
    </row>
    <row r="9" spans="2:29" ht="27" customHeight="1" x14ac:dyDescent="0.25">
      <c r="B9" s="26" t="s">
        <v>410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</row>
    <row r="10" spans="2:29" ht="27" customHeight="1" x14ac:dyDescent="0.25">
      <c r="B10" s="24" t="s">
        <v>496</v>
      </c>
      <c r="C10" s="319">
        <v>1038740</v>
      </c>
      <c r="D10" s="319">
        <v>7119287</v>
      </c>
      <c r="E10" s="319">
        <v>6121674</v>
      </c>
      <c r="F10" s="319">
        <v>2841477</v>
      </c>
      <c r="G10" s="319">
        <v>1152891</v>
      </c>
      <c r="H10" s="319">
        <v>5766835</v>
      </c>
      <c r="I10" s="319">
        <v>3880895</v>
      </c>
      <c r="J10" s="319">
        <v>2643588</v>
      </c>
      <c r="K10" s="319">
        <v>1398206</v>
      </c>
      <c r="L10" s="319">
        <v>4094367</v>
      </c>
      <c r="M10" s="319">
        <v>2687800</v>
      </c>
      <c r="N10" s="319">
        <v>1505447</v>
      </c>
      <c r="O10" s="319">
        <v>1455571</v>
      </c>
      <c r="P10" s="319">
        <v>3752869</v>
      </c>
      <c r="Q10" s="319">
        <v>2790467</v>
      </c>
      <c r="R10" s="319">
        <v>2368990</v>
      </c>
      <c r="S10" s="319">
        <v>422351</v>
      </c>
      <c r="T10" s="319">
        <v>2865121</v>
      </c>
      <c r="U10" s="319">
        <v>1592816</v>
      </c>
      <c r="V10" s="319">
        <v>1013517</v>
      </c>
      <c r="W10" s="319">
        <v>-68133</v>
      </c>
      <c r="AC10" s="23"/>
    </row>
    <row r="11" spans="2:29" ht="27" customHeight="1" x14ac:dyDescent="0.25">
      <c r="B11" s="26" t="s">
        <v>411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AC11" s="23"/>
    </row>
    <row r="12" spans="2:29" ht="27" customHeight="1" x14ac:dyDescent="0.25">
      <c r="B12" s="24" t="s">
        <v>412</v>
      </c>
      <c r="C12" s="319">
        <v>175026</v>
      </c>
      <c r="D12" s="319">
        <v>2237853</v>
      </c>
      <c r="E12" s="319">
        <v>2081575</v>
      </c>
      <c r="F12" s="319">
        <v>811152</v>
      </c>
      <c r="G12" s="319">
        <v>348815</v>
      </c>
      <c r="H12" s="319">
        <v>1084325</v>
      </c>
      <c r="I12" s="319">
        <v>967621</v>
      </c>
      <c r="J12" s="319">
        <v>162253</v>
      </c>
      <c r="K12" s="319">
        <v>355185</v>
      </c>
      <c r="L12" s="319">
        <v>26189</v>
      </c>
      <c r="M12" s="319">
        <v>-808520</v>
      </c>
      <c r="N12" s="319">
        <v>-734344</v>
      </c>
      <c r="O12" s="319">
        <v>-82418</v>
      </c>
      <c r="P12" s="319">
        <v>-210773</v>
      </c>
      <c r="Q12" s="319">
        <v>-87096</v>
      </c>
      <c r="R12" s="319">
        <v>-65593</v>
      </c>
      <c r="S12" s="319">
        <v>-344379</v>
      </c>
      <c r="T12" s="319">
        <v>252035</v>
      </c>
      <c r="U12" s="319">
        <v>-20034</v>
      </c>
      <c r="V12" s="319">
        <v>-1179</v>
      </c>
      <c r="W12" s="319">
        <v>-305760</v>
      </c>
    </row>
    <row r="13" spans="2:29" ht="27" customHeight="1" x14ac:dyDescent="0.25">
      <c r="B13" s="24" t="s">
        <v>221</v>
      </c>
      <c r="C13" s="319">
        <v>363847</v>
      </c>
      <c r="D13" s="319">
        <v>1376058</v>
      </c>
      <c r="E13" s="319">
        <v>1012063</v>
      </c>
      <c r="F13" s="319">
        <v>667452</v>
      </c>
      <c r="G13" s="319">
        <v>329059</v>
      </c>
      <c r="H13" s="319">
        <v>1274074</v>
      </c>
      <c r="I13" s="319">
        <v>922622</v>
      </c>
      <c r="J13" s="319">
        <v>607698</v>
      </c>
      <c r="K13" s="319">
        <v>302932</v>
      </c>
      <c r="L13" s="319">
        <v>1182084</v>
      </c>
      <c r="M13" s="319">
        <v>869536</v>
      </c>
      <c r="N13" s="319">
        <v>571929</v>
      </c>
      <c r="O13" s="319">
        <v>283909</v>
      </c>
      <c r="P13" s="319">
        <v>1049108</v>
      </c>
      <c r="Q13" s="319">
        <v>763482</v>
      </c>
      <c r="R13" s="319">
        <v>480164</v>
      </c>
      <c r="S13" s="319">
        <v>238431</v>
      </c>
      <c r="T13" s="319">
        <v>989053</v>
      </c>
      <c r="U13" s="319">
        <v>733538</v>
      </c>
      <c r="V13" s="319">
        <v>488449</v>
      </c>
      <c r="W13" s="319">
        <v>242752</v>
      </c>
      <c r="AC13" s="23"/>
    </row>
    <row r="14" spans="2:29" ht="27" customHeight="1" x14ac:dyDescent="0.25">
      <c r="B14" s="38" t="s">
        <v>536</v>
      </c>
      <c r="C14" s="319">
        <v>31348</v>
      </c>
      <c r="D14" s="319">
        <v>83438</v>
      </c>
      <c r="E14" s="319">
        <v>75797</v>
      </c>
      <c r="F14" s="319">
        <v>42869</v>
      </c>
      <c r="G14" s="319">
        <v>18515</v>
      </c>
      <c r="H14" s="319">
        <v>97459</v>
      </c>
      <c r="I14" s="319">
        <v>53787</v>
      </c>
      <c r="J14" s="319">
        <v>94132</v>
      </c>
      <c r="K14" s="319">
        <v>62032</v>
      </c>
      <c r="L14" s="319">
        <v>73626</v>
      </c>
      <c r="M14" s="319">
        <v>197273</v>
      </c>
      <c r="N14" s="319">
        <v>192687</v>
      </c>
      <c r="O14" s="319">
        <v>7944</v>
      </c>
      <c r="P14" s="319">
        <v>46960</v>
      </c>
      <c r="Q14" s="319">
        <v>32088</v>
      </c>
      <c r="R14" s="319">
        <v>19615</v>
      </c>
      <c r="S14" s="319">
        <v>14444</v>
      </c>
      <c r="T14" s="319">
        <v>39039</v>
      </c>
      <c r="U14" s="319">
        <v>23450</v>
      </c>
      <c r="V14" s="319">
        <v>16819</v>
      </c>
      <c r="W14" s="319">
        <v>7153</v>
      </c>
    </row>
    <row r="15" spans="2:29" ht="27" customHeight="1" x14ac:dyDescent="0.25">
      <c r="B15" s="38" t="s">
        <v>413</v>
      </c>
      <c r="C15" s="319">
        <v>0</v>
      </c>
      <c r="D15" s="319">
        <v>-42989</v>
      </c>
      <c r="E15" s="319">
        <v>-42989</v>
      </c>
      <c r="F15" s="319">
        <v>-42989</v>
      </c>
      <c r="G15" s="319">
        <v>-42989</v>
      </c>
      <c r="H15" s="319">
        <v>-30487</v>
      </c>
      <c r="I15" s="319"/>
      <c r="J15" s="319">
        <v>-30487</v>
      </c>
      <c r="K15" s="319">
        <v>-30487</v>
      </c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</row>
    <row r="16" spans="2:29" ht="27" customHeight="1" x14ac:dyDescent="0.25">
      <c r="B16" s="38" t="s">
        <v>414</v>
      </c>
      <c r="C16" s="319">
        <v>0</v>
      </c>
      <c r="D16" s="319">
        <v>0</v>
      </c>
      <c r="E16" s="319">
        <v>0</v>
      </c>
      <c r="F16" s="319">
        <v>0</v>
      </c>
      <c r="G16" s="319">
        <v>0</v>
      </c>
      <c r="H16" s="319" t="s">
        <v>66</v>
      </c>
      <c r="I16" s="319" t="s">
        <v>66</v>
      </c>
      <c r="J16" s="319" t="s">
        <v>66</v>
      </c>
      <c r="K16" s="319">
        <v>0</v>
      </c>
      <c r="L16" s="319">
        <v>171770</v>
      </c>
      <c r="M16" s="319" t="s">
        <v>66</v>
      </c>
      <c r="N16" s="319" t="s">
        <v>66</v>
      </c>
      <c r="O16" s="319" t="s">
        <v>66</v>
      </c>
      <c r="P16" s="319" t="s">
        <v>66</v>
      </c>
      <c r="Q16" s="319" t="s">
        <v>66</v>
      </c>
      <c r="R16" s="319" t="s">
        <v>66</v>
      </c>
      <c r="S16" s="319" t="s">
        <v>66</v>
      </c>
      <c r="T16" s="319" t="s">
        <v>66</v>
      </c>
      <c r="U16" s="319" t="s">
        <v>66</v>
      </c>
      <c r="V16" s="319" t="s">
        <v>66</v>
      </c>
      <c r="W16" s="319" t="s">
        <v>66</v>
      </c>
    </row>
    <row r="17" spans="1:36" ht="27" customHeight="1" x14ac:dyDescent="0.25">
      <c r="B17" s="38" t="s">
        <v>415</v>
      </c>
      <c r="C17" s="319">
        <v>0</v>
      </c>
      <c r="D17" s="319">
        <v>10601</v>
      </c>
      <c r="E17" s="319">
        <v>0</v>
      </c>
      <c r="F17" s="319" t="s">
        <v>66</v>
      </c>
      <c r="G17" s="319" t="s">
        <v>66</v>
      </c>
      <c r="H17" s="319">
        <v>-7500</v>
      </c>
      <c r="I17" s="319">
        <v>-15582</v>
      </c>
      <c r="J17" s="319">
        <v>-15582</v>
      </c>
      <c r="K17" s="319">
        <v>-15583</v>
      </c>
      <c r="L17" s="319">
        <v>595</v>
      </c>
      <c r="M17" s="319">
        <v>0</v>
      </c>
      <c r="N17" s="319">
        <v>0</v>
      </c>
      <c r="O17" s="319">
        <v>0</v>
      </c>
      <c r="P17" s="319">
        <v>10937</v>
      </c>
      <c r="Q17" s="319">
        <v>0</v>
      </c>
      <c r="R17" s="319">
        <v>0</v>
      </c>
      <c r="S17" s="319">
        <v>0</v>
      </c>
      <c r="T17" s="319">
        <v>0</v>
      </c>
      <c r="U17" s="319">
        <v>0</v>
      </c>
      <c r="V17" s="319">
        <v>0</v>
      </c>
      <c r="W17" s="319">
        <v>0</v>
      </c>
    </row>
    <row r="18" spans="1:36" ht="27" customHeight="1" x14ac:dyDescent="0.25">
      <c r="B18" s="38" t="s">
        <v>223</v>
      </c>
      <c r="C18" s="319">
        <v>0</v>
      </c>
      <c r="D18" s="319">
        <v>45974</v>
      </c>
      <c r="E18" s="319">
        <v>0</v>
      </c>
      <c r="F18" s="319">
        <v>0</v>
      </c>
      <c r="G18" s="319">
        <v>0</v>
      </c>
      <c r="H18" s="319">
        <v>0</v>
      </c>
      <c r="I18" s="319">
        <v>0</v>
      </c>
      <c r="J18" s="319">
        <v>0</v>
      </c>
      <c r="K18" s="319">
        <v>0</v>
      </c>
      <c r="L18" s="319">
        <v>0</v>
      </c>
      <c r="M18" s="319">
        <v>0</v>
      </c>
      <c r="N18" s="319">
        <v>0</v>
      </c>
      <c r="O18" s="319">
        <v>0</v>
      </c>
      <c r="P18" s="319">
        <v>0</v>
      </c>
      <c r="Q18" s="319">
        <v>0</v>
      </c>
      <c r="R18" s="319">
        <v>0</v>
      </c>
      <c r="S18" s="319">
        <v>0</v>
      </c>
      <c r="T18" s="319">
        <v>0</v>
      </c>
      <c r="U18" s="319">
        <v>0</v>
      </c>
      <c r="V18" s="319">
        <v>0</v>
      </c>
      <c r="W18" s="319">
        <v>0</v>
      </c>
    </row>
    <row r="19" spans="1:36" ht="27" customHeight="1" x14ac:dyDescent="0.25">
      <c r="B19" s="38" t="s">
        <v>392</v>
      </c>
      <c r="C19" s="319">
        <v>0</v>
      </c>
      <c r="D19" s="319">
        <v>0</v>
      </c>
      <c r="E19" s="319">
        <v>-14136</v>
      </c>
      <c r="F19" s="319">
        <v>0</v>
      </c>
      <c r="G19" s="319">
        <v>0</v>
      </c>
      <c r="H19" s="319" t="s">
        <v>66</v>
      </c>
      <c r="I19" s="319" t="s">
        <v>66</v>
      </c>
      <c r="J19" s="319" t="s">
        <v>66</v>
      </c>
      <c r="K19" s="319">
        <v>0</v>
      </c>
      <c r="L19" s="319">
        <v>-5340</v>
      </c>
      <c r="M19" s="319" t="s">
        <v>66</v>
      </c>
      <c r="N19" s="319" t="s">
        <v>66</v>
      </c>
      <c r="O19" s="319" t="s">
        <v>66</v>
      </c>
      <c r="P19" s="319">
        <v>-4006</v>
      </c>
      <c r="Q19" s="319" t="s">
        <v>66</v>
      </c>
      <c r="R19" s="319" t="s">
        <v>66</v>
      </c>
      <c r="S19" s="319" t="s">
        <v>66</v>
      </c>
      <c r="T19" s="319">
        <v>-51736</v>
      </c>
      <c r="U19" s="319">
        <v>-51736</v>
      </c>
      <c r="V19" s="319">
        <v>-51736</v>
      </c>
      <c r="W19" s="319">
        <v>-51736</v>
      </c>
    </row>
    <row r="20" spans="1:36" ht="27" customHeight="1" x14ac:dyDescent="0.25">
      <c r="B20" s="38" t="s">
        <v>416</v>
      </c>
      <c r="C20" s="319">
        <v>0</v>
      </c>
      <c r="D20" s="319">
        <v>0</v>
      </c>
      <c r="E20" s="319">
        <v>0</v>
      </c>
      <c r="F20" s="319">
        <v>0</v>
      </c>
      <c r="G20" s="319">
        <v>0</v>
      </c>
      <c r="H20" s="319">
        <v>0</v>
      </c>
      <c r="I20" s="319">
        <v>0</v>
      </c>
      <c r="J20" s="319">
        <v>0</v>
      </c>
      <c r="K20" s="319">
        <v>0</v>
      </c>
      <c r="L20" s="319">
        <v>46763</v>
      </c>
      <c r="M20" s="319">
        <v>0</v>
      </c>
      <c r="N20" s="319">
        <v>0</v>
      </c>
      <c r="O20" s="319">
        <v>0</v>
      </c>
      <c r="P20" s="319">
        <v>491037</v>
      </c>
      <c r="Q20" s="319">
        <v>491036</v>
      </c>
      <c r="R20" s="319">
        <v>0</v>
      </c>
      <c r="S20" s="319">
        <v>0</v>
      </c>
      <c r="T20" s="319">
        <v>0</v>
      </c>
      <c r="U20" s="319">
        <v>0</v>
      </c>
      <c r="V20" s="319">
        <v>0</v>
      </c>
      <c r="W20" s="319">
        <v>0</v>
      </c>
    </row>
    <row r="21" spans="1:36" ht="27" customHeight="1" x14ac:dyDescent="0.25">
      <c r="B21" s="24" t="s">
        <v>396</v>
      </c>
      <c r="C21" s="319">
        <v>-42119</v>
      </c>
      <c r="D21" s="319">
        <v>-223714</v>
      </c>
      <c r="E21" s="319">
        <v>-190869</v>
      </c>
      <c r="F21" s="319">
        <v>-129212</v>
      </c>
      <c r="G21" s="319">
        <v>-90501</v>
      </c>
      <c r="H21" s="319">
        <v>-432493</v>
      </c>
      <c r="I21" s="319">
        <v>-293238</v>
      </c>
      <c r="J21" s="319">
        <v>-222322</v>
      </c>
      <c r="K21" s="319">
        <v>-153041</v>
      </c>
      <c r="L21" s="319">
        <v>-842543</v>
      </c>
      <c r="M21" s="319">
        <v>-768440</v>
      </c>
      <c r="N21" s="319">
        <v>-520896</v>
      </c>
      <c r="O21" s="319">
        <v>-184428</v>
      </c>
      <c r="P21" s="319">
        <v>-182076</v>
      </c>
      <c r="Q21" s="319">
        <v>-438798</v>
      </c>
      <c r="R21" s="319">
        <v>-151479</v>
      </c>
      <c r="S21" s="319">
        <v>-118687</v>
      </c>
      <c r="T21" s="319">
        <v>-356698</v>
      </c>
      <c r="U21" s="319">
        <v>-262298</v>
      </c>
      <c r="V21" s="319">
        <v>-164476</v>
      </c>
      <c r="W21" s="319">
        <v>-81942</v>
      </c>
    </row>
    <row r="22" spans="1:36" ht="27" customHeight="1" x14ac:dyDescent="0.25">
      <c r="B22" s="24" t="s">
        <v>417</v>
      </c>
      <c r="C22" s="319">
        <v>-405044</v>
      </c>
      <c r="D22" s="319">
        <v>-1205621</v>
      </c>
      <c r="E22" s="319">
        <v>-782004</v>
      </c>
      <c r="F22" s="319">
        <v>-684709</v>
      </c>
      <c r="G22" s="319">
        <v>-368243</v>
      </c>
      <c r="H22" s="319">
        <v>-1246341</v>
      </c>
      <c r="I22" s="319">
        <v>-956879</v>
      </c>
      <c r="J22" s="319">
        <v>-671817</v>
      </c>
      <c r="K22" s="319">
        <v>-377909</v>
      </c>
      <c r="L22" s="319">
        <v>-1245142</v>
      </c>
      <c r="M22" s="319">
        <v>-924340</v>
      </c>
      <c r="N22" s="319">
        <v>-771515</v>
      </c>
      <c r="O22" s="319">
        <v>-360971</v>
      </c>
      <c r="P22" s="319">
        <v>-1305900</v>
      </c>
      <c r="Q22" s="319">
        <v>-905323</v>
      </c>
      <c r="R22" s="319">
        <v>-575561</v>
      </c>
      <c r="S22" s="319">
        <v>-296107</v>
      </c>
      <c r="T22" s="319">
        <v>-800968</v>
      </c>
      <c r="U22" s="319">
        <v>-520248</v>
      </c>
      <c r="V22" s="319">
        <v>-290728</v>
      </c>
      <c r="W22" s="319">
        <v>-188310</v>
      </c>
    </row>
    <row r="23" spans="1:36" ht="27" customHeight="1" x14ac:dyDescent="0.25">
      <c r="B23" s="24" t="s">
        <v>418</v>
      </c>
      <c r="C23" s="319">
        <v>313767</v>
      </c>
      <c r="D23" s="319">
        <v>427823</v>
      </c>
      <c r="E23" s="319">
        <v>205029</v>
      </c>
      <c r="F23" s="319">
        <v>417964</v>
      </c>
      <c r="G23" s="319">
        <v>212293</v>
      </c>
      <c r="H23" s="319">
        <v>675605</v>
      </c>
      <c r="I23" s="319">
        <v>522749</v>
      </c>
      <c r="J23" s="319">
        <v>446995</v>
      </c>
      <c r="K23" s="319">
        <v>158560</v>
      </c>
      <c r="L23" s="319">
        <v>493096</v>
      </c>
      <c r="M23" s="319">
        <v>2059745</v>
      </c>
      <c r="N23" s="319">
        <v>823750</v>
      </c>
      <c r="O23" s="319">
        <v>226861</v>
      </c>
      <c r="P23" s="319">
        <v>1381422</v>
      </c>
      <c r="Q23" s="319">
        <v>1053980</v>
      </c>
      <c r="R23" s="319">
        <v>706941</v>
      </c>
      <c r="S23" s="319">
        <v>419438</v>
      </c>
      <c r="T23" s="319">
        <v>1202087</v>
      </c>
      <c r="U23" s="319">
        <v>835735</v>
      </c>
      <c r="V23" s="319">
        <v>516348</v>
      </c>
      <c r="W23" s="319">
        <v>341147</v>
      </c>
    </row>
    <row r="24" spans="1:36" ht="27" customHeight="1" x14ac:dyDescent="0.25">
      <c r="B24" s="24" t="s">
        <v>419</v>
      </c>
      <c r="C24" s="319">
        <v>0</v>
      </c>
      <c r="D24" s="319">
        <v>463887</v>
      </c>
      <c r="E24" s="319">
        <v>231258</v>
      </c>
      <c r="F24" s="319">
        <v>273485</v>
      </c>
      <c r="G24" s="319">
        <v>59034</v>
      </c>
      <c r="H24" s="319">
        <v>-276687</v>
      </c>
      <c r="I24" s="319">
        <v>-158859</v>
      </c>
      <c r="J24" s="319">
        <v>-301310</v>
      </c>
      <c r="K24" s="319">
        <v>-103814</v>
      </c>
      <c r="L24" s="319">
        <v>-338265</v>
      </c>
      <c r="M24" s="319">
        <v>-173900</v>
      </c>
      <c r="N24" s="319">
        <v>-342500</v>
      </c>
      <c r="O24" s="319">
        <v>-842700</v>
      </c>
      <c r="P24" s="319">
        <v>353321</v>
      </c>
      <c r="Q24" s="319">
        <v>212221</v>
      </c>
      <c r="R24" s="319">
        <v>-292379</v>
      </c>
      <c r="S24" s="319">
        <v>751781</v>
      </c>
      <c r="T24" s="319">
        <v>1742494</v>
      </c>
      <c r="U24" s="319">
        <v>2409658</v>
      </c>
      <c r="V24" s="319">
        <v>2162364</v>
      </c>
      <c r="W24" s="319">
        <v>1756536</v>
      </c>
    </row>
    <row r="25" spans="1:36" ht="27" customHeight="1" x14ac:dyDescent="0.25">
      <c r="B25" s="24" t="s">
        <v>420</v>
      </c>
      <c r="C25" s="319">
        <v>0</v>
      </c>
      <c r="D25" s="319">
        <v>-512852</v>
      </c>
      <c r="E25" s="319">
        <v>-512852</v>
      </c>
      <c r="F25" s="319">
        <v>-512852</v>
      </c>
      <c r="G25" s="319">
        <v>-322666</v>
      </c>
      <c r="H25" s="319">
        <v>-1908658</v>
      </c>
      <c r="I25" s="319">
        <v>-1569255</v>
      </c>
      <c r="J25" s="319">
        <v>-1257507</v>
      </c>
      <c r="K25" s="319">
        <v>-695989</v>
      </c>
      <c r="L25" s="319">
        <v>-2360056</v>
      </c>
      <c r="M25" s="319">
        <v>-1641578</v>
      </c>
      <c r="N25" s="319">
        <v>-935491</v>
      </c>
      <c r="O25" s="319">
        <v>-436718</v>
      </c>
      <c r="P25" s="319">
        <v>-1316995</v>
      </c>
      <c r="Q25" s="319">
        <v>-876000</v>
      </c>
      <c r="R25" s="319">
        <v>-430911</v>
      </c>
      <c r="S25" s="319">
        <v>-178373</v>
      </c>
      <c r="T25" s="319">
        <v>-266320</v>
      </c>
      <c r="U25" s="319">
        <v>-83346</v>
      </c>
      <c r="V25" s="319">
        <v>0</v>
      </c>
      <c r="W25" s="319">
        <v>0</v>
      </c>
    </row>
    <row r="26" spans="1:36" ht="27" customHeight="1" x14ac:dyDescent="0.25">
      <c r="B26" s="24" t="s">
        <v>573</v>
      </c>
      <c r="C26" s="319">
        <v>-90712</v>
      </c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</row>
    <row r="27" spans="1:36" ht="27" customHeight="1" x14ac:dyDescent="0.25">
      <c r="B27" s="24" t="s">
        <v>421</v>
      </c>
      <c r="C27" s="319">
        <v>0</v>
      </c>
      <c r="D27" s="319">
        <v>-410626</v>
      </c>
      <c r="E27" s="319">
        <v>-410626</v>
      </c>
      <c r="F27" s="319">
        <v>-410626</v>
      </c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</row>
    <row r="28" spans="1:36" s="93" customFormat="1" ht="27" customHeight="1" x14ac:dyDescent="0.25">
      <c r="A28"/>
      <c r="B28" s="24" t="s">
        <v>495</v>
      </c>
      <c r="C28" s="319">
        <v>0</v>
      </c>
      <c r="D28" s="319">
        <v>-1616911</v>
      </c>
      <c r="E28" s="319">
        <v>-1616911</v>
      </c>
      <c r="F28" s="319" t="s">
        <v>66</v>
      </c>
      <c r="G28" s="319" t="s">
        <v>66</v>
      </c>
      <c r="H28" s="319">
        <f>-318795-H15</f>
        <v>-288308</v>
      </c>
      <c r="I28" s="319">
        <v>-30487</v>
      </c>
      <c r="J28" s="319">
        <v>0</v>
      </c>
      <c r="K28" s="319">
        <v>0</v>
      </c>
      <c r="L28" s="319">
        <v>-51512</v>
      </c>
      <c r="M28" s="319"/>
      <c r="N28" s="319"/>
      <c r="O28" s="319" t="s">
        <v>66</v>
      </c>
      <c r="P28" s="319"/>
      <c r="Q28" s="319"/>
      <c r="R28" s="319"/>
      <c r="S28" s="319"/>
      <c r="T28" s="319"/>
      <c r="U28" s="319"/>
      <c r="V28" s="319">
        <v>0</v>
      </c>
      <c r="W28" s="319">
        <v>0</v>
      </c>
      <c r="X28"/>
      <c r="Y28"/>
      <c r="AF28"/>
      <c r="AG28"/>
      <c r="AH28"/>
      <c r="AI28"/>
      <c r="AJ28"/>
    </row>
    <row r="29" spans="1:36" ht="27" customHeight="1" x14ac:dyDescent="0.25">
      <c r="B29" s="24" t="s">
        <v>422</v>
      </c>
      <c r="C29" s="319">
        <v>5553</v>
      </c>
      <c r="D29" s="319">
        <v>18752</v>
      </c>
      <c r="E29" s="319">
        <v>12900</v>
      </c>
      <c r="F29" s="319">
        <v>8392</v>
      </c>
      <c r="G29" s="319">
        <v>3789</v>
      </c>
      <c r="H29" s="319">
        <v>13908</v>
      </c>
      <c r="I29" s="319">
        <v>9655</v>
      </c>
      <c r="J29" s="319">
        <v>6198</v>
      </c>
      <c r="K29" s="319">
        <v>3542</v>
      </c>
      <c r="L29" s="319">
        <v>7422</v>
      </c>
      <c r="M29" s="319">
        <v>5298</v>
      </c>
      <c r="N29" s="319">
        <v>3210</v>
      </c>
      <c r="O29" s="319">
        <v>1600</v>
      </c>
      <c r="P29" s="319">
        <v>20456</v>
      </c>
      <c r="Q29" s="319">
        <v>18870</v>
      </c>
      <c r="R29" s="319">
        <v>12606</v>
      </c>
      <c r="S29" s="319">
        <v>4137</v>
      </c>
      <c r="T29" s="319">
        <v>15107</v>
      </c>
      <c r="U29" s="319">
        <v>10910</v>
      </c>
      <c r="V29" s="319">
        <v>7101</v>
      </c>
      <c r="W29" s="319">
        <v>3545</v>
      </c>
    </row>
    <row r="30" spans="1:36" ht="27" customHeight="1" x14ac:dyDescent="0.25">
      <c r="B30" s="24" t="s">
        <v>224</v>
      </c>
      <c r="C30" s="319">
        <v>50628</v>
      </c>
      <c r="D30" s="319">
        <v>174801</v>
      </c>
      <c r="E30" s="319">
        <v>102597</v>
      </c>
      <c r="F30" s="319">
        <v>153153</v>
      </c>
      <c r="G30" s="319">
        <v>75853</v>
      </c>
      <c r="H30" s="319">
        <v>174663</v>
      </c>
      <c r="I30" s="319">
        <v>72352</v>
      </c>
      <c r="J30" s="319" t="s">
        <v>66</v>
      </c>
      <c r="K30" s="319">
        <v>7926</v>
      </c>
      <c r="L30" s="319">
        <v>108731</v>
      </c>
      <c r="M30" s="319" t="s">
        <v>66</v>
      </c>
      <c r="N30" s="319" t="s">
        <v>66</v>
      </c>
      <c r="O30" s="319" t="s">
        <v>66</v>
      </c>
      <c r="P30" s="319" t="s">
        <v>66</v>
      </c>
      <c r="Q30" s="319" t="s">
        <v>66</v>
      </c>
      <c r="R30" s="319" t="s">
        <v>66</v>
      </c>
      <c r="S30" s="319" t="s">
        <v>66</v>
      </c>
      <c r="T30" s="319" t="s">
        <v>66</v>
      </c>
      <c r="U30" s="319" t="s">
        <v>66</v>
      </c>
      <c r="V30" s="319" t="s">
        <v>66</v>
      </c>
      <c r="W30" s="319" t="s">
        <v>66</v>
      </c>
    </row>
    <row r="31" spans="1:36" ht="27" customHeight="1" x14ac:dyDescent="0.25">
      <c r="B31" s="24" t="s">
        <v>423</v>
      </c>
      <c r="C31" s="319">
        <v>0</v>
      </c>
      <c r="D31" s="319">
        <v>-146577</v>
      </c>
      <c r="E31" s="319">
        <v>-125335</v>
      </c>
      <c r="F31" s="319">
        <v>-112050</v>
      </c>
      <c r="G31" s="319">
        <v>-42032</v>
      </c>
      <c r="H31" s="319">
        <v>177326</v>
      </c>
      <c r="I31" s="319">
        <v>60307</v>
      </c>
      <c r="J31" s="319">
        <v>162735</v>
      </c>
      <c r="K31" s="319">
        <v>12725</v>
      </c>
      <c r="L31" s="319">
        <v>437887</v>
      </c>
      <c r="M31" s="319">
        <v>301940</v>
      </c>
      <c r="N31" s="319">
        <v>402027</v>
      </c>
      <c r="O31" s="319">
        <v>456647</v>
      </c>
      <c r="P31" s="319">
        <v>537976</v>
      </c>
      <c r="Q31" s="319">
        <v>577129</v>
      </c>
      <c r="R31" s="319">
        <v>612765</v>
      </c>
      <c r="S31" s="319">
        <v>187348</v>
      </c>
      <c r="T31" s="319">
        <v>-1752688</v>
      </c>
      <c r="U31" s="319">
        <v>-1803611</v>
      </c>
      <c r="V31" s="319">
        <v>-1800960</v>
      </c>
      <c r="W31" s="319">
        <v>-1314240</v>
      </c>
    </row>
    <row r="32" spans="1:36" ht="27" customHeight="1" x14ac:dyDescent="0.25">
      <c r="B32" s="24" t="s">
        <v>424</v>
      </c>
      <c r="C32" s="319">
        <v>-126320</v>
      </c>
      <c r="D32" s="319">
        <v>-423293</v>
      </c>
      <c r="E32" s="319">
        <v>-376494</v>
      </c>
      <c r="F32" s="319">
        <v>-19119</v>
      </c>
      <c r="G32" s="319">
        <v>-75674</v>
      </c>
      <c r="H32" s="319">
        <v>213038</v>
      </c>
      <c r="I32" s="319">
        <v>63572</v>
      </c>
      <c r="J32" s="319">
        <v>143809</v>
      </c>
      <c r="K32" s="319">
        <v>-20840</v>
      </c>
      <c r="L32" s="319">
        <v>1146560</v>
      </c>
      <c r="M32" s="319">
        <v>1367693</v>
      </c>
      <c r="N32" s="319">
        <v>972040</v>
      </c>
      <c r="O32" s="319">
        <v>700107</v>
      </c>
      <c r="P32" s="319">
        <v>-2146043</v>
      </c>
      <c r="Q32" s="319">
        <v>-1908899</v>
      </c>
      <c r="R32" s="319">
        <v>-792651</v>
      </c>
      <c r="S32" s="319">
        <v>-338907</v>
      </c>
      <c r="T32" s="319">
        <v>-454741</v>
      </c>
      <c r="U32" s="319">
        <v>-98844</v>
      </c>
      <c r="V32" s="319">
        <v>-81652</v>
      </c>
      <c r="W32" s="319">
        <v>54602</v>
      </c>
    </row>
    <row r="33" spans="1:36" ht="27" customHeight="1" x14ac:dyDescent="0.25">
      <c r="B33" s="24" t="s">
        <v>218</v>
      </c>
      <c r="C33" s="319">
        <v>102405</v>
      </c>
      <c r="D33" s="319">
        <v>487674</v>
      </c>
      <c r="E33" s="319">
        <v>365865</v>
      </c>
      <c r="F33" s="319">
        <v>243837</v>
      </c>
      <c r="G33" s="319">
        <v>144729</v>
      </c>
      <c r="H33" s="319">
        <v>610871</v>
      </c>
      <c r="I33" s="319">
        <v>446853</v>
      </c>
      <c r="J33" s="319">
        <v>275310</v>
      </c>
      <c r="K33" s="319">
        <v>111292</v>
      </c>
      <c r="L33" s="319">
        <v>665781</v>
      </c>
      <c r="M33" s="319">
        <v>502558</v>
      </c>
      <c r="N33" s="319">
        <v>335038</v>
      </c>
      <c r="O33" s="319">
        <v>167520</v>
      </c>
      <c r="P33" s="319">
        <v>84798</v>
      </c>
      <c r="Q33" s="319">
        <v>375177</v>
      </c>
      <c r="R33" s="319">
        <v>250119</v>
      </c>
      <c r="S33" s="319">
        <v>125059</v>
      </c>
      <c r="T33" s="319">
        <v>490953</v>
      </c>
      <c r="U33" s="319">
        <v>368216</v>
      </c>
      <c r="V33" s="319">
        <v>245476</v>
      </c>
      <c r="W33" s="319">
        <v>122738</v>
      </c>
    </row>
    <row r="34" spans="1:36" ht="27" customHeight="1" x14ac:dyDescent="0.25">
      <c r="B34" s="38" t="s">
        <v>425</v>
      </c>
      <c r="C34" s="319">
        <v>0</v>
      </c>
      <c r="D34" s="319" t="s">
        <v>66</v>
      </c>
      <c r="E34" s="319">
        <v>0</v>
      </c>
      <c r="F34" s="319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-19197</v>
      </c>
      <c r="N34" s="319">
        <v>-7053</v>
      </c>
      <c r="O34" s="319">
        <v>0</v>
      </c>
      <c r="P34" s="319">
        <v>0</v>
      </c>
      <c r="Q34" s="319">
        <v>-3722</v>
      </c>
      <c r="R34" s="319">
        <v>-3722</v>
      </c>
      <c r="S34" s="319">
        <v>0</v>
      </c>
      <c r="T34" s="319">
        <v>-12254</v>
      </c>
      <c r="U34" s="319">
        <v>-7942</v>
      </c>
      <c r="V34" s="319">
        <v>-7942</v>
      </c>
      <c r="W34" s="319">
        <v>0</v>
      </c>
    </row>
    <row r="35" spans="1:36" ht="27" customHeight="1" x14ac:dyDescent="0.25">
      <c r="B35" s="38" t="s">
        <v>390</v>
      </c>
      <c r="C35" s="319">
        <v>0</v>
      </c>
      <c r="D35" s="319" t="s">
        <v>66</v>
      </c>
      <c r="E35" s="319">
        <v>0</v>
      </c>
      <c r="F35" s="319">
        <v>0</v>
      </c>
      <c r="G35" s="319">
        <v>0</v>
      </c>
      <c r="H35" s="319" t="s">
        <v>66</v>
      </c>
      <c r="I35" s="319" t="s">
        <v>66</v>
      </c>
      <c r="J35" s="319" t="s">
        <v>66</v>
      </c>
      <c r="K35" s="319">
        <v>0</v>
      </c>
      <c r="L35" s="319" t="s">
        <v>66</v>
      </c>
      <c r="M35" s="319" t="s">
        <v>66</v>
      </c>
      <c r="N35" s="319" t="s">
        <v>66</v>
      </c>
      <c r="O35" s="319" t="s">
        <v>66</v>
      </c>
      <c r="P35" s="319">
        <v>-1031809</v>
      </c>
      <c r="Q35" s="319">
        <v>-1031809</v>
      </c>
      <c r="R35" s="319">
        <v>-909601</v>
      </c>
      <c r="S35" s="319" t="s">
        <v>66</v>
      </c>
      <c r="T35" s="319" t="s">
        <v>66</v>
      </c>
      <c r="U35" s="319" t="s">
        <v>66</v>
      </c>
      <c r="V35" s="319" t="s">
        <v>66</v>
      </c>
      <c r="W35" s="319" t="s">
        <v>66</v>
      </c>
    </row>
    <row r="36" spans="1:36" ht="27" customHeight="1" x14ac:dyDescent="0.25">
      <c r="B36" s="38" t="s">
        <v>394</v>
      </c>
      <c r="C36" s="319">
        <v>0</v>
      </c>
      <c r="D36" s="319" t="s">
        <v>66</v>
      </c>
      <c r="E36" s="319">
        <v>0</v>
      </c>
      <c r="F36" s="319">
        <v>0</v>
      </c>
      <c r="G36" s="319">
        <v>0</v>
      </c>
      <c r="H36" s="319" t="s">
        <v>66</v>
      </c>
      <c r="I36" s="319" t="s">
        <v>66</v>
      </c>
      <c r="J36" s="319" t="s">
        <v>66</v>
      </c>
      <c r="K36" s="319">
        <v>0</v>
      </c>
      <c r="L36" s="319" t="s">
        <v>66</v>
      </c>
      <c r="M36" s="319" t="s">
        <v>66</v>
      </c>
      <c r="N36" s="319" t="s">
        <v>66</v>
      </c>
      <c r="O36" s="319" t="s">
        <v>66</v>
      </c>
      <c r="P36" s="319" t="s">
        <v>66</v>
      </c>
      <c r="Q36" s="319" t="s">
        <v>66</v>
      </c>
      <c r="R36" s="319" t="s">
        <v>66</v>
      </c>
      <c r="S36" s="319" t="s">
        <v>66</v>
      </c>
      <c r="T36" s="319" t="s">
        <v>66</v>
      </c>
      <c r="U36" s="319">
        <v>270267</v>
      </c>
      <c r="V36" s="319">
        <v>134023</v>
      </c>
      <c r="W36" s="319">
        <v>609160</v>
      </c>
    </row>
    <row r="37" spans="1:36" ht="27" customHeight="1" x14ac:dyDescent="0.25">
      <c r="B37" s="38" t="s">
        <v>426</v>
      </c>
      <c r="C37" s="319">
        <v>0</v>
      </c>
      <c r="D37" s="319">
        <v>-1675626</v>
      </c>
      <c r="E37" s="319">
        <v>-1675627</v>
      </c>
      <c r="F37" s="319">
        <v>0</v>
      </c>
      <c r="G37" s="319">
        <v>0</v>
      </c>
      <c r="H37" s="319" t="s">
        <v>66</v>
      </c>
      <c r="I37" s="319" t="s">
        <v>66</v>
      </c>
      <c r="J37" s="319" t="s">
        <v>66</v>
      </c>
      <c r="K37" s="319">
        <v>0</v>
      </c>
      <c r="L37" s="319" t="s">
        <v>66</v>
      </c>
      <c r="M37" s="319" t="s">
        <v>66</v>
      </c>
      <c r="N37" s="319" t="s">
        <v>66</v>
      </c>
      <c r="O37" s="319" t="s">
        <v>66</v>
      </c>
      <c r="P37" s="319">
        <v>-236627</v>
      </c>
      <c r="Q37" s="319">
        <v>-238815</v>
      </c>
      <c r="R37" s="319">
        <v>-238815</v>
      </c>
      <c r="S37" s="319">
        <v>-6036</v>
      </c>
      <c r="T37" s="319">
        <v>-551852</v>
      </c>
      <c r="U37" s="319">
        <v>-528598</v>
      </c>
      <c r="V37" s="319">
        <v>-528598</v>
      </c>
      <c r="W37" s="319" t="s">
        <v>66</v>
      </c>
    </row>
    <row r="38" spans="1:36" s="93" customFormat="1" ht="27" customHeight="1" x14ac:dyDescent="0.25">
      <c r="A38"/>
      <c r="B38" s="38" t="s">
        <v>427</v>
      </c>
      <c r="C38" s="319">
        <v>0</v>
      </c>
      <c r="D38" s="319" t="s">
        <v>66</v>
      </c>
      <c r="E38" s="319">
        <v>0</v>
      </c>
      <c r="F38" s="319">
        <v>0</v>
      </c>
      <c r="G38" s="319">
        <v>0</v>
      </c>
      <c r="H38" s="319" t="s">
        <v>66</v>
      </c>
      <c r="I38" s="319" t="s">
        <v>66</v>
      </c>
      <c r="J38" s="319" t="s">
        <v>66</v>
      </c>
      <c r="K38" s="319">
        <v>0</v>
      </c>
      <c r="L38" s="319" t="s">
        <v>66</v>
      </c>
      <c r="M38" s="319">
        <v>-6644</v>
      </c>
      <c r="N38" s="319"/>
      <c r="O38" s="319"/>
      <c r="P38" s="319">
        <v>-108550</v>
      </c>
      <c r="Q38" s="319">
        <v>-108550</v>
      </c>
      <c r="R38" s="319">
        <v>-108550</v>
      </c>
      <c r="S38" s="319">
        <v>-108550</v>
      </c>
      <c r="T38" s="319"/>
      <c r="U38" s="319"/>
      <c r="V38" s="319"/>
      <c r="W38" s="319"/>
      <c r="X38"/>
      <c r="Y38"/>
      <c r="AF38"/>
      <c r="AG38"/>
      <c r="AH38"/>
      <c r="AI38"/>
      <c r="AJ38"/>
    </row>
    <row r="39" spans="1:36" ht="27" customHeight="1" x14ac:dyDescent="0.25">
      <c r="B39" s="38" t="s">
        <v>222</v>
      </c>
      <c r="C39" s="319">
        <v>136141</v>
      </c>
      <c r="D39" s="319">
        <v>-90277</v>
      </c>
      <c r="E39" s="319">
        <v>-241747</v>
      </c>
      <c r="F39" s="319">
        <v>-327046</v>
      </c>
      <c r="G39" s="319">
        <v>133768</v>
      </c>
      <c r="H39" s="319">
        <v>419354</v>
      </c>
      <c r="I39" s="319">
        <f>277040+58080</f>
        <v>335120</v>
      </c>
      <c r="J39" s="319">
        <v>265256</v>
      </c>
      <c r="K39" s="319">
        <v>110866</v>
      </c>
      <c r="L39" s="319">
        <v>324141</v>
      </c>
      <c r="M39" s="319">
        <v>246667</v>
      </c>
      <c r="N39" s="319">
        <v>1673697</v>
      </c>
      <c r="O39" s="319">
        <v>163330</v>
      </c>
      <c r="P39" s="319">
        <v>374678</v>
      </c>
      <c r="Q39" s="319">
        <v>169496</v>
      </c>
      <c r="R39" s="319">
        <v>93379</v>
      </c>
      <c r="S39" s="319">
        <v>24204</v>
      </c>
      <c r="T39" s="319">
        <v>423286</v>
      </c>
      <c r="U39" s="319">
        <v>255123</v>
      </c>
      <c r="V39" s="319">
        <v>356729</v>
      </c>
      <c r="W39" s="319">
        <v>159116</v>
      </c>
    </row>
    <row r="40" spans="1:36" ht="27" customHeight="1" x14ac:dyDescent="0.25">
      <c r="B40" s="24" t="s">
        <v>428</v>
      </c>
      <c r="C40" s="319">
        <v>-1716</v>
      </c>
      <c r="D40" s="319">
        <v>-94002</v>
      </c>
      <c r="E40" s="319">
        <f>-19737 -E19</f>
        <v>-5601</v>
      </c>
      <c r="F40" s="319">
        <v>-6841</v>
      </c>
      <c r="G40" s="319">
        <v>-1368</v>
      </c>
      <c r="H40" s="319">
        <v>-46727</v>
      </c>
      <c r="I40" s="319">
        <v>2165</v>
      </c>
      <c r="J40" s="319">
        <v>2485</v>
      </c>
      <c r="K40" s="319">
        <v>5557</v>
      </c>
      <c r="L40" s="319">
        <v>130038</v>
      </c>
      <c r="M40" s="319">
        <v>118936</v>
      </c>
      <c r="N40" s="319">
        <v>-13353</v>
      </c>
      <c r="O40" s="319">
        <v>-7009</v>
      </c>
      <c r="P40" s="319">
        <v>-24051</v>
      </c>
      <c r="Q40" s="319">
        <v>-33546</v>
      </c>
      <c r="R40" s="319">
        <v>12294</v>
      </c>
      <c r="S40" s="319">
        <v>5218</v>
      </c>
      <c r="T40" s="319">
        <v>57865</v>
      </c>
      <c r="U40" s="319">
        <v>56500</v>
      </c>
      <c r="V40" s="319">
        <v>45211</v>
      </c>
      <c r="W40" s="319">
        <v>1175</v>
      </c>
    </row>
    <row r="41" spans="1:36" ht="27" customHeight="1" x14ac:dyDescent="0.25">
      <c r="B41" s="24"/>
      <c r="C41" s="343">
        <v>1551544</v>
      </c>
      <c r="D41" s="343">
        <v>6003660</v>
      </c>
      <c r="E41" s="343">
        <f>SUM(E10:E40)</f>
        <v>4213567</v>
      </c>
      <c r="F41" s="343">
        <v>3214337</v>
      </c>
      <c r="G41" s="343">
        <v>1535273</v>
      </c>
      <c r="H41" s="343">
        <v>6270257</v>
      </c>
      <c r="I41" s="343">
        <f>SUM(I10:I40)</f>
        <v>4313398</v>
      </c>
      <c r="J41" s="343">
        <v>2311434</v>
      </c>
      <c r="K41" s="343">
        <v>1131160</v>
      </c>
      <c r="L41" s="343">
        <v>4066192</v>
      </c>
      <c r="M41" s="343">
        <v>4014827</v>
      </c>
      <c r="N41" s="343">
        <v>3154673</v>
      </c>
      <c r="O41" s="343">
        <v>1549245</v>
      </c>
      <c r="P41" s="343">
        <v>1536732</v>
      </c>
      <c r="Q41" s="343">
        <v>851388</v>
      </c>
      <c r="R41" s="343">
        <v>987611</v>
      </c>
      <c r="S41" s="343">
        <v>801372</v>
      </c>
      <c r="T41" s="343">
        <v>3829783</v>
      </c>
      <c r="U41" s="343">
        <v>3179556</v>
      </c>
      <c r="V41" s="343">
        <v>2058766</v>
      </c>
      <c r="W41" s="343">
        <v>1287803</v>
      </c>
    </row>
    <row r="42" spans="1:36" s="93" customFormat="1" ht="27" customHeight="1" x14ac:dyDescent="0.25">
      <c r="A42"/>
      <c r="B42" s="26" t="s">
        <v>429</v>
      </c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/>
      <c r="Y42"/>
      <c r="AF42"/>
      <c r="AG42"/>
      <c r="AH42"/>
      <c r="AI42"/>
      <c r="AJ42"/>
    </row>
    <row r="43" spans="1:36" s="93" customFormat="1" ht="27" customHeight="1" x14ac:dyDescent="0.25">
      <c r="A43"/>
      <c r="B43" s="24" t="s">
        <v>430</v>
      </c>
      <c r="C43" s="319">
        <v>6382</v>
      </c>
      <c r="D43" s="319">
        <v>-553041</v>
      </c>
      <c r="E43" s="319">
        <v>-65070</v>
      </c>
      <c r="F43" s="319">
        <v>64273</v>
      </c>
      <c r="G43" s="319">
        <v>133412</v>
      </c>
      <c r="H43" s="319">
        <v>-838945</v>
      </c>
      <c r="I43" s="319">
        <v>-296940</v>
      </c>
      <c r="J43" s="319">
        <v>48297</v>
      </c>
      <c r="K43" s="319">
        <v>-152336</v>
      </c>
      <c r="L43" s="319">
        <v>-440188</v>
      </c>
      <c r="M43" s="319">
        <v>-254645</v>
      </c>
      <c r="N43" s="319">
        <v>-104043</v>
      </c>
      <c r="O43" s="319">
        <v>-408167</v>
      </c>
      <c r="P43" s="319">
        <v>-90382</v>
      </c>
      <c r="Q43" s="319">
        <v>-604578</v>
      </c>
      <c r="R43" s="319">
        <v>70863</v>
      </c>
      <c r="S43" s="319">
        <v>39436</v>
      </c>
      <c r="T43" s="319">
        <v>-78420</v>
      </c>
      <c r="U43" s="319">
        <v>-54932</v>
      </c>
      <c r="V43" s="319">
        <v>139744</v>
      </c>
      <c r="W43" s="319">
        <v>101211</v>
      </c>
      <c r="X43"/>
      <c r="Y43"/>
      <c r="AF43"/>
      <c r="AG43"/>
      <c r="AH43"/>
      <c r="AI43"/>
      <c r="AJ43"/>
    </row>
    <row r="44" spans="1:36" ht="27" customHeight="1" x14ac:dyDescent="0.25">
      <c r="B44" s="38" t="s">
        <v>431</v>
      </c>
      <c r="C44" s="319">
        <v>0</v>
      </c>
      <c r="D44" s="319" t="s">
        <v>66</v>
      </c>
      <c r="E44" s="319">
        <v>0</v>
      </c>
      <c r="F44" s="319">
        <v>0</v>
      </c>
      <c r="G44" s="319">
        <v>0</v>
      </c>
      <c r="H44" s="319" t="s">
        <v>66</v>
      </c>
      <c r="I44" s="319">
        <v>0</v>
      </c>
      <c r="J44" s="319"/>
      <c r="K44" s="319">
        <v>0</v>
      </c>
      <c r="L44" s="319">
        <v>190658</v>
      </c>
      <c r="M44" s="319" t="s">
        <v>66</v>
      </c>
      <c r="N44" s="319" t="s">
        <v>66</v>
      </c>
      <c r="O44" s="319" t="s">
        <v>66</v>
      </c>
      <c r="P44" s="319">
        <v>15120</v>
      </c>
      <c r="Q44" s="319">
        <v>15121</v>
      </c>
      <c r="R44" s="319">
        <v>15121</v>
      </c>
      <c r="S44" s="319"/>
      <c r="T44" s="319">
        <v>1466945</v>
      </c>
      <c r="U44" s="319">
        <v>1343115</v>
      </c>
      <c r="V44" s="319">
        <v>62771</v>
      </c>
      <c r="W44" s="319">
        <v>62771</v>
      </c>
    </row>
    <row r="45" spans="1:36" ht="27" customHeight="1" x14ac:dyDescent="0.25">
      <c r="B45" s="24" t="s">
        <v>511</v>
      </c>
      <c r="C45" s="319">
        <v>-49219</v>
      </c>
      <c r="D45" s="319">
        <v>274534</v>
      </c>
      <c r="E45" s="319">
        <v>331973</v>
      </c>
      <c r="F45" s="319">
        <v>36632</v>
      </c>
      <c r="G45" s="319">
        <v>94752</v>
      </c>
      <c r="H45" s="319">
        <v>174638</v>
      </c>
      <c r="I45" s="319">
        <v>868966</v>
      </c>
      <c r="J45" s="319">
        <v>359080</v>
      </c>
      <c r="K45" s="319">
        <v>-104737</v>
      </c>
      <c r="L45" s="319">
        <v>2490079</v>
      </c>
      <c r="M45" s="319">
        <v>997234</v>
      </c>
      <c r="N45" s="319">
        <v>514199</v>
      </c>
      <c r="O45" s="319">
        <v>259715</v>
      </c>
      <c r="P45" s="319">
        <v>1667775</v>
      </c>
      <c r="Q45" s="319">
        <v>-55073</v>
      </c>
      <c r="R45" s="319">
        <v>-23863</v>
      </c>
      <c r="S45" s="319">
        <v>75368</v>
      </c>
      <c r="T45" s="319">
        <v>-59383</v>
      </c>
      <c r="U45" s="319">
        <v>-35086</v>
      </c>
      <c r="V45" s="319">
        <v>18144</v>
      </c>
      <c r="W45" s="319">
        <v>-9351</v>
      </c>
    </row>
    <row r="46" spans="1:36" ht="27" customHeight="1" x14ac:dyDescent="0.25">
      <c r="B46" s="24" t="s">
        <v>432</v>
      </c>
      <c r="C46" s="319">
        <v>-216349</v>
      </c>
      <c r="D46" s="319">
        <v>109904</v>
      </c>
      <c r="E46" s="319">
        <v>177610</v>
      </c>
      <c r="F46" s="319">
        <v>236053</v>
      </c>
      <c r="G46" s="319">
        <v>58024</v>
      </c>
      <c r="H46" s="319">
        <v>6377</v>
      </c>
      <c r="I46" s="319">
        <v>21625</v>
      </c>
      <c r="J46" s="319">
        <v>-7958</v>
      </c>
      <c r="K46" s="319">
        <v>121429</v>
      </c>
      <c r="L46" s="319">
        <v>148672</v>
      </c>
      <c r="M46" s="319">
        <v>248082</v>
      </c>
      <c r="N46" s="319">
        <v>259108</v>
      </c>
      <c r="O46" s="319">
        <v>-148888</v>
      </c>
      <c r="P46" s="319">
        <v>-554685</v>
      </c>
      <c r="Q46" s="319">
        <v>-35954</v>
      </c>
      <c r="R46" s="319">
        <v>22399</v>
      </c>
      <c r="S46" s="319">
        <v>3450</v>
      </c>
      <c r="T46" s="319">
        <v>-162380</v>
      </c>
      <c r="U46" s="319">
        <v>5706</v>
      </c>
      <c r="V46" s="319">
        <v>84987</v>
      </c>
      <c r="W46" s="319">
        <v>116227</v>
      </c>
    </row>
    <row r="47" spans="1:36" ht="27" customHeight="1" x14ac:dyDescent="0.25">
      <c r="B47" s="24" t="s">
        <v>433</v>
      </c>
      <c r="C47" s="319">
        <v>13001</v>
      </c>
      <c r="D47" s="319">
        <v>115709</v>
      </c>
      <c r="E47" s="319">
        <v>18042</v>
      </c>
      <c r="F47" s="319">
        <v>61</v>
      </c>
      <c r="G47" s="319">
        <v>-6254</v>
      </c>
      <c r="H47" s="319">
        <v>45285</v>
      </c>
      <c r="I47" s="319">
        <v>35776</v>
      </c>
      <c r="J47" s="319">
        <v>29407</v>
      </c>
      <c r="K47" s="319">
        <v>16716</v>
      </c>
      <c r="L47" s="319">
        <v>30884</v>
      </c>
      <c r="M47" s="319">
        <v>-34852</v>
      </c>
      <c r="N47" s="319">
        <v>-30521</v>
      </c>
      <c r="O47" s="319">
        <v>-25595</v>
      </c>
      <c r="P47" s="319">
        <v>-70354</v>
      </c>
      <c r="Q47" s="319">
        <v>-79400</v>
      </c>
      <c r="R47" s="319">
        <v>-48301</v>
      </c>
      <c r="S47" s="319">
        <v>-48164</v>
      </c>
      <c r="T47" s="319">
        <v>1537655</v>
      </c>
      <c r="U47" s="319">
        <v>1506112</v>
      </c>
      <c r="V47" s="319">
        <v>1424416</v>
      </c>
      <c r="W47" s="319">
        <v>1419404</v>
      </c>
    </row>
    <row r="48" spans="1:36" s="93" customFormat="1" ht="27" customHeight="1" x14ac:dyDescent="0.25">
      <c r="A48"/>
      <c r="B48" s="24" t="s">
        <v>434</v>
      </c>
      <c r="C48" s="319">
        <v>45476</v>
      </c>
      <c r="D48" s="319">
        <v>349534</v>
      </c>
      <c r="E48" s="319">
        <v>290508</v>
      </c>
      <c r="F48" s="319">
        <v>212939</v>
      </c>
      <c r="G48" s="319">
        <v>56311</v>
      </c>
      <c r="H48" s="319">
        <v>592368</v>
      </c>
      <c r="I48" s="319">
        <v>278906</v>
      </c>
      <c r="J48" s="319">
        <v>204368</v>
      </c>
      <c r="K48" s="319">
        <v>99708</v>
      </c>
      <c r="L48" s="319">
        <v>707695</v>
      </c>
      <c r="M48" s="319">
        <v>480332</v>
      </c>
      <c r="N48" s="319">
        <v>181747</v>
      </c>
      <c r="O48" s="319"/>
      <c r="P48" s="319">
        <v>499065</v>
      </c>
      <c r="Q48" s="319">
        <v>354136</v>
      </c>
      <c r="R48" s="319">
        <v>324677</v>
      </c>
      <c r="S48" s="319">
        <v>970</v>
      </c>
      <c r="T48" s="319">
        <v>386555</v>
      </c>
      <c r="U48" s="319">
        <v>247212</v>
      </c>
      <c r="V48" s="319">
        <v>169064</v>
      </c>
      <c r="W48" s="319">
        <v>492</v>
      </c>
      <c r="X48"/>
      <c r="Y48"/>
      <c r="AF48"/>
      <c r="AG48"/>
      <c r="AH48"/>
      <c r="AI48"/>
      <c r="AJ48"/>
    </row>
    <row r="49" spans="1:36" ht="27" customHeight="1" x14ac:dyDescent="0.25">
      <c r="B49" s="24" t="s">
        <v>435</v>
      </c>
      <c r="C49" s="319">
        <v>278984</v>
      </c>
      <c r="D49" s="319">
        <v>851757</v>
      </c>
      <c r="E49" s="319">
        <v>570049</v>
      </c>
      <c r="F49" s="319">
        <v>515649</v>
      </c>
      <c r="G49" s="319">
        <v>287217</v>
      </c>
      <c r="H49" s="319">
        <v>904806</v>
      </c>
      <c r="I49" s="319">
        <v>685665</v>
      </c>
      <c r="J49" s="319">
        <v>428264</v>
      </c>
      <c r="K49" s="319">
        <v>223937</v>
      </c>
      <c r="L49" s="319">
        <v>620439</v>
      </c>
      <c r="M49" s="319">
        <v>652218</v>
      </c>
      <c r="N49" s="319">
        <v>475881</v>
      </c>
      <c r="O49" s="319">
        <v>155765</v>
      </c>
      <c r="P49" s="319">
        <v>713641</v>
      </c>
      <c r="Q49" s="319">
        <v>593776</v>
      </c>
      <c r="R49" s="319">
        <v>439273</v>
      </c>
      <c r="S49" s="319">
        <v>220540</v>
      </c>
      <c r="T49" s="319">
        <v>688104</v>
      </c>
      <c r="U49" s="319">
        <v>536179</v>
      </c>
      <c r="V49" s="319">
        <v>340341</v>
      </c>
      <c r="W49" s="319">
        <v>158756</v>
      </c>
    </row>
    <row r="50" spans="1:36" ht="27" customHeight="1" x14ac:dyDescent="0.25">
      <c r="B50" s="24" t="s">
        <v>428</v>
      </c>
      <c r="C50" s="319">
        <v>-97677</v>
      </c>
      <c r="D50" s="319">
        <v>-192519</v>
      </c>
      <c r="E50" s="319">
        <v>-197520</v>
      </c>
      <c r="F50" s="319">
        <v>-90246</v>
      </c>
      <c r="G50" s="319">
        <v>9177</v>
      </c>
      <c r="H50" s="319">
        <v>152420</v>
      </c>
      <c r="I50" s="319">
        <v>-110602</v>
      </c>
      <c r="J50" s="319">
        <v>-157581</v>
      </c>
      <c r="K50" s="319">
        <v>-106035</v>
      </c>
      <c r="L50" s="319">
        <v>87080</v>
      </c>
      <c r="M50" s="319">
        <v>55730</v>
      </c>
      <c r="N50" s="319">
        <v>48538</v>
      </c>
      <c r="O50" s="319">
        <v>94210</v>
      </c>
      <c r="P50" s="319">
        <v>-267030</v>
      </c>
      <c r="Q50" s="319">
        <v>-68860</v>
      </c>
      <c r="R50" s="319">
        <v>-170371</v>
      </c>
      <c r="S50" s="319">
        <v>-10850</v>
      </c>
      <c r="T50" s="319">
        <v>187886</v>
      </c>
      <c r="U50" s="319">
        <v>150521</v>
      </c>
      <c r="V50" s="319">
        <v>85197</v>
      </c>
      <c r="W50" s="319">
        <v>75199</v>
      </c>
    </row>
    <row r="51" spans="1:36" ht="27" customHeight="1" x14ac:dyDescent="0.25">
      <c r="B51" s="26"/>
      <c r="C51" s="343">
        <v>-19402</v>
      </c>
      <c r="D51" s="343">
        <v>955878</v>
      </c>
      <c r="E51" s="343">
        <v>1125592</v>
      </c>
      <c r="F51" s="343">
        <v>975361</v>
      </c>
      <c r="G51" s="343">
        <v>632639</v>
      </c>
      <c r="H51" s="343">
        <v>1036949</v>
      </c>
      <c r="I51" s="343">
        <v>1483396</v>
      </c>
      <c r="J51" s="343">
        <v>903877</v>
      </c>
      <c r="K51" s="343">
        <v>98682</v>
      </c>
      <c r="L51" s="343">
        <v>3835319</v>
      </c>
      <c r="M51" s="343">
        <v>2144099</v>
      </c>
      <c r="N51" s="343">
        <v>1344909</v>
      </c>
      <c r="O51" s="343">
        <v>-72960</v>
      </c>
      <c r="P51" s="343">
        <v>1913150</v>
      </c>
      <c r="Q51" s="343">
        <v>119168</v>
      </c>
      <c r="R51" s="343">
        <v>629798</v>
      </c>
      <c r="S51" s="343">
        <v>280750</v>
      </c>
      <c r="T51" s="343">
        <v>3966962</v>
      </c>
      <c r="U51" s="343">
        <v>3698827</v>
      </c>
      <c r="V51" s="343">
        <v>2324664</v>
      </c>
      <c r="W51" s="343">
        <v>1924709</v>
      </c>
    </row>
    <row r="52" spans="1:36" ht="27" customHeight="1" x14ac:dyDescent="0.25">
      <c r="B52" s="26" t="s">
        <v>436</v>
      </c>
      <c r="C52" s="329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</row>
    <row r="53" spans="1:36" ht="27" customHeight="1" x14ac:dyDescent="0.25">
      <c r="B53" s="24" t="s">
        <v>437</v>
      </c>
      <c r="C53" s="319">
        <v>29770</v>
      </c>
      <c r="D53" s="319">
        <v>-65125</v>
      </c>
      <c r="E53" s="319">
        <v>142829</v>
      </c>
      <c r="F53" s="319">
        <v>-257013</v>
      </c>
      <c r="G53" s="319">
        <v>-349649</v>
      </c>
      <c r="H53" s="319">
        <v>184647</v>
      </c>
      <c r="I53" s="319">
        <v>-48684</v>
      </c>
      <c r="J53" s="319">
        <v>-339078</v>
      </c>
      <c r="K53" s="319">
        <v>-384381</v>
      </c>
      <c r="L53" s="319">
        <v>148706</v>
      </c>
      <c r="M53" s="319">
        <v>57393</v>
      </c>
      <c r="N53" s="319">
        <v>-297763</v>
      </c>
      <c r="O53" s="319">
        <v>-440688</v>
      </c>
      <c r="P53" s="319">
        <v>324857</v>
      </c>
      <c r="Q53" s="319">
        <v>1012234</v>
      </c>
      <c r="R53" s="319">
        <v>23376</v>
      </c>
      <c r="S53" s="319">
        <v>-401546</v>
      </c>
      <c r="T53" s="319">
        <v>278382</v>
      </c>
      <c r="U53" s="319">
        <v>-88887</v>
      </c>
      <c r="V53" s="319">
        <v>-134442</v>
      </c>
      <c r="W53" s="319">
        <v>-357166</v>
      </c>
    </row>
    <row r="54" spans="1:36" ht="27" customHeight="1" x14ac:dyDescent="0.25">
      <c r="B54" s="24" t="s">
        <v>438</v>
      </c>
      <c r="C54" s="319">
        <v>-93172</v>
      </c>
      <c r="D54" s="319">
        <v>179756</v>
      </c>
      <c r="E54" s="319">
        <v>115797</v>
      </c>
      <c r="F54" s="319">
        <v>-148610</v>
      </c>
      <c r="G54" s="319">
        <v>-87005</v>
      </c>
      <c r="H54" s="319">
        <v>778245</v>
      </c>
      <c r="I54" s="319">
        <v>-99340</v>
      </c>
      <c r="J54" s="319">
        <v>126434</v>
      </c>
      <c r="K54" s="319">
        <v>190472</v>
      </c>
      <c r="L54" s="319">
        <v>408073</v>
      </c>
      <c r="M54" s="319">
        <v>174075</v>
      </c>
      <c r="N54" s="319">
        <v>105552</v>
      </c>
      <c r="O54" s="319">
        <v>171815</v>
      </c>
      <c r="P54" s="319">
        <v>5008</v>
      </c>
      <c r="Q54" s="319">
        <v>928248</v>
      </c>
      <c r="R54" s="319">
        <v>625358</v>
      </c>
      <c r="S54" s="319">
        <v>235181</v>
      </c>
      <c r="T54" s="319">
        <v>823522</v>
      </c>
      <c r="U54" s="319">
        <v>468922</v>
      </c>
      <c r="V54" s="319">
        <v>268294</v>
      </c>
      <c r="W54" s="319">
        <v>-44498</v>
      </c>
    </row>
    <row r="55" spans="1:36" ht="27" customHeight="1" x14ac:dyDescent="0.25">
      <c r="B55" s="38" t="s">
        <v>439</v>
      </c>
      <c r="C55" s="319">
        <v>0</v>
      </c>
      <c r="D55" s="319" t="s">
        <v>66</v>
      </c>
      <c r="E55" s="319" t="s">
        <v>66</v>
      </c>
      <c r="F55" s="319" t="s">
        <v>66</v>
      </c>
      <c r="G55" s="319" t="s">
        <v>66</v>
      </c>
      <c r="H55" s="319">
        <v>0</v>
      </c>
      <c r="I55" s="319">
        <v>-161515</v>
      </c>
      <c r="J55" s="319">
        <v>435024</v>
      </c>
      <c r="K55" s="319">
        <v>13933</v>
      </c>
      <c r="L55" s="319">
        <v>49672</v>
      </c>
      <c r="M55" s="319">
        <v>724793</v>
      </c>
      <c r="N55" s="319">
        <v>397869</v>
      </c>
      <c r="O55" s="319">
        <v>568746</v>
      </c>
      <c r="P55" s="319">
        <v>1206026</v>
      </c>
      <c r="Q55" s="319">
        <v>987603</v>
      </c>
      <c r="R55" s="319">
        <v>868406</v>
      </c>
      <c r="S55" s="319">
        <v>200177</v>
      </c>
      <c r="T55" s="319">
        <v>689596</v>
      </c>
      <c r="U55" s="319">
        <v>533851</v>
      </c>
      <c r="V55" s="319">
        <v>325781</v>
      </c>
      <c r="W55" s="319">
        <v>107804</v>
      </c>
    </row>
    <row r="56" spans="1:36" ht="27" customHeight="1" x14ac:dyDescent="0.25">
      <c r="B56" s="24" t="s">
        <v>440</v>
      </c>
      <c r="C56" s="319">
        <v>-7307</v>
      </c>
      <c r="D56" s="319">
        <v>-21334</v>
      </c>
      <c r="E56" s="319">
        <v>67759</v>
      </c>
      <c r="F56" s="319">
        <v>100168</v>
      </c>
      <c r="G56" s="319">
        <v>-7636</v>
      </c>
      <c r="H56" s="319">
        <v>-21266</v>
      </c>
      <c r="I56" s="319">
        <v>-13036</v>
      </c>
      <c r="J56" s="319">
        <v>-26797</v>
      </c>
      <c r="K56" s="319">
        <v>-28013</v>
      </c>
      <c r="L56" s="319">
        <v>34826</v>
      </c>
      <c r="M56" s="319">
        <v>35557</v>
      </c>
      <c r="N56" s="319">
        <v>38782</v>
      </c>
      <c r="O56" s="319">
        <v>-18159</v>
      </c>
      <c r="P56" s="319">
        <v>12434</v>
      </c>
      <c r="Q56" s="319">
        <v>20396</v>
      </c>
      <c r="R56" s="319">
        <v>27079</v>
      </c>
      <c r="S56" s="319">
        <v>-22307</v>
      </c>
      <c r="T56" s="319">
        <v>12711</v>
      </c>
      <c r="U56" s="319">
        <v>37952</v>
      </c>
      <c r="V56" s="319">
        <v>34029</v>
      </c>
      <c r="W56" s="319">
        <v>-13806</v>
      </c>
    </row>
    <row r="57" spans="1:36" ht="27" customHeight="1" x14ac:dyDescent="0.25">
      <c r="B57" s="24" t="s">
        <v>441</v>
      </c>
      <c r="C57" s="319">
        <v>15175</v>
      </c>
      <c r="D57" s="319">
        <v>-61764</v>
      </c>
      <c r="E57" s="319">
        <v>-17487</v>
      </c>
      <c r="F57" s="319">
        <v>-8493</v>
      </c>
      <c r="G57" s="319">
        <v>-9113</v>
      </c>
      <c r="H57" s="319">
        <v>1994</v>
      </c>
      <c r="I57" s="319">
        <v>-7862</v>
      </c>
      <c r="J57" s="319">
        <v>11145</v>
      </c>
      <c r="K57" s="319">
        <v>2113</v>
      </c>
      <c r="L57" s="319">
        <v>-239711</v>
      </c>
      <c r="M57" s="319">
        <v>-208283</v>
      </c>
      <c r="N57" s="319">
        <v>-206941</v>
      </c>
      <c r="O57" s="319">
        <v>-239715</v>
      </c>
      <c r="P57" s="319">
        <v>77965</v>
      </c>
      <c r="Q57" s="319">
        <v>105734</v>
      </c>
      <c r="R57" s="319">
        <v>22988</v>
      </c>
      <c r="S57" s="319">
        <v>-22769</v>
      </c>
      <c r="T57" s="319">
        <v>132350</v>
      </c>
      <c r="U57" s="319">
        <v>59563</v>
      </c>
      <c r="V57" s="319">
        <v>59626</v>
      </c>
      <c r="W57" s="319">
        <v>19308</v>
      </c>
    </row>
    <row r="58" spans="1:36" s="93" customFormat="1" ht="27" customHeight="1" x14ac:dyDescent="0.25">
      <c r="A58"/>
      <c r="B58" s="24" t="s">
        <v>512</v>
      </c>
      <c r="C58" s="319">
        <v>-75492</v>
      </c>
      <c r="D58" s="319">
        <v>-439311</v>
      </c>
      <c r="E58" s="319">
        <v>-338683</v>
      </c>
      <c r="F58" s="319">
        <v>-257971</v>
      </c>
      <c r="G58" s="319">
        <v>-126351</v>
      </c>
      <c r="H58" s="319">
        <v>-535025</v>
      </c>
      <c r="I58" s="319">
        <v>-378238</v>
      </c>
      <c r="J58" s="319">
        <v>-248276</v>
      </c>
      <c r="K58" s="319">
        <v>-119515</v>
      </c>
      <c r="L58" s="319">
        <v>-481964</v>
      </c>
      <c r="M58" s="319">
        <v>-348494</v>
      </c>
      <c r="N58" s="319">
        <v>-228927</v>
      </c>
      <c r="O58" s="319">
        <v>-110912</v>
      </c>
      <c r="P58" s="319">
        <v>-421970</v>
      </c>
      <c r="Q58" s="319">
        <v>-301615</v>
      </c>
      <c r="R58" s="319">
        <v>-198972</v>
      </c>
      <c r="S58" s="319">
        <v>-99583</v>
      </c>
      <c r="T58" s="319">
        <v>-366964</v>
      </c>
      <c r="U58" s="319">
        <v>-266683</v>
      </c>
      <c r="V58" s="319">
        <v>-129584</v>
      </c>
      <c r="W58" s="319">
        <v>-87785</v>
      </c>
      <c r="X58"/>
      <c r="Y58"/>
      <c r="AF58"/>
      <c r="AG58"/>
      <c r="AH58"/>
      <c r="AI58"/>
      <c r="AJ58"/>
    </row>
    <row r="59" spans="1:36" s="93" customFormat="1" ht="27" customHeight="1" x14ac:dyDescent="0.25">
      <c r="A59"/>
      <c r="B59" s="24" t="s">
        <v>497</v>
      </c>
      <c r="C59" s="319">
        <v>183434</v>
      </c>
      <c r="D59" s="319">
        <v>508674</v>
      </c>
      <c r="E59" s="319">
        <v>402449</v>
      </c>
      <c r="F59" s="319">
        <v>185657</v>
      </c>
      <c r="G59" s="319">
        <v>77008</v>
      </c>
      <c r="H59" s="319">
        <v>249380</v>
      </c>
      <c r="I59" s="319">
        <v>153116</v>
      </c>
      <c r="J59" s="319"/>
      <c r="K59" s="319">
        <v>108124</v>
      </c>
      <c r="L59" s="319">
        <v>219273</v>
      </c>
      <c r="M59" s="319">
        <v>0</v>
      </c>
      <c r="N59" s="319">
        <v>0</v>
      </c>
      <c r="O59" s="319">
        <v>0</v>
      </c>
      <c r="P59" s="319">
        <v>0</v>
      </c>
      <c r="Q59" s="319">
        <v>0</v>
      </c>
      <c r="R59" s="319">
        <v>0</v>
      </c>
      <c r="S59" s="319">
        <v>0</v>
      </c>
      <c r="T59" s="319">
        <v>0</v>
      </c>
      <c r="U59" s="319">
        <v>0</v>
      </c>
      <c r="V59" s="319">
        <v>0</v>
      </c>
      <c r="W59" s="319">
        <v>0</v>
      </c>
      <c r="X59"/>
      <c r="Y59"/>
      <c r="AF59"/>
      <c r="AG59"/>
      <c r="AH59"/>
      <c r="AI59"/>
      <c r="AJ59"/>
    </row>
    <row r="60" spans="1:36" ht="27" customHeight="1" x14ac:dyDescent="0.25">
      <c r="B60" s="24" t="s">
        <v>442</v>
      </c>
      <c r="C60" s="319">
        <v>0</v>
      </c>
      <c r="D60" s="319" t="s">
        <v>66</v>
      </c>
      <c r="E60" s="319">
        <v>0</v>
      </c>
      <c r="F60" s="319">
        <v>-373</v>
      </c>
      <c r="G60" s="319">
        <v>0</v>
      </c>
      <c r="H60" s="319">
        <v>0</v>
      </c>
      <c r="I60" s="319">
        <v>138699</v>
      </c>
      <c r="J60" s="319">
        <v>149208</v>
      </c>
      <c r="K60" s="319">
        <v>0</v>
      </c>
      <c r="L60" s="319">
        <v>0</v>
      </c>
      <c r="M60" s="319">
        <v>47783</v>
      </c>
      <c r="N60" s="319">
        <v>-83114</v>
      </c>
      <c r="O60" s="319">
        <v>-274135</v>
      </c>
      <c r="P60" s="319">
        <v>0</v>
      </c>
      <c r="Q60" s="319">
        <v>0</v>
      </c>
      <c r="R60" s="319">
        <v>0</v>
      </c>
      <c r="S60" s="319">
        <v>0</v>
      </c>
      <c r="T60" s="319">
        <v>0</v>
      </c>
      <c r="U60" s="319">
        <v>0</v>
      </c>
      <c r="V60" s="319">
        <v>0</v>
      </c>
      <c r="W60" s="319">
        <v>0</v>
      </c>
    </row>
    <row r="61" spans="1:36" ht="27" customHeight="1" x14ac:dyDescent="0.25">
      <c r="B61" s="38" t="s">
        <v>428</v>
      </c>
      <c r="C61" s="319">
        <v>54672</v>
      </c>
      <c r="D61" s="319">
        <v>-253164</v>
      </c>
      <c r="E61" s="319">
        <v>-322335</v>
      </c>
      <c r="F61" s="319">
        <v>-249886</v>
      </c>
      <c r="G61" s="319">
        <v>62303</v>
      </c>
      <c r="H61" s="319">
        <v>-41315</v>
      </c>
      <c r="I61" s="319">
        <v>-70837</v>
      </c>
      <c r="J61" s="319">
        <v>5609</v>
      </c>
      <c r="K61" s="319">
        <v>148027</v>
      </c>
      <c r="L61" s="319">
        <v>-198025</v>
      </c>
      <c r="M61" s="319">
        <v>-38379</v>
      </c>
      <c r="N61" s="319">
        <v>-121158</v>
      </c>
      <c r="O61" s="319">
        <v>42742</v>
      </c>
      <c r="P61" s="319">
        <v>100969</v>
      </c>
      <c r="Q61" s="319">
        <v>26387</v>
      </c>
      <c r="R61" s="319">
        <v>-58057</v>
      </c>
      <c r="S61" s="319">
        <v>-20287</v>
      </c>
      <c r="T61" s="319">
        <v>106909</v>
      </c>
      <c r="U61" s="319">
        <v>-72203</v>
      </c>
      <c r="V61" s="319">
        <v>49995</v>
      </c>
      <c r="W61" s="319">
        <v>-11255</v>
      </c>
    </row>
    <row r="62" spans="1:36" ht="27" customHeight="1" x14ac:dyDescent="0.25">
      <c r="B62" s="26"/>
      <c r="C62" s="343">
        <v>107080</v>
      </c>
      <c r="D62" s="343">
        <v>-152268</v>
      </c>
      <c r="E62" s="343">
        <v>50329</v>
      </c>
      <c r="F62" s="343">
        <v>-636521</v>
      </c>
      <c r="G62" s="343">
        <v>-440443</v>
      </c>
      <c r="H62" s="343">
        <v>616660</v>
      </c>
      <c r="I62" s="343">
        <v>-487697</v>
      </c>
      <c r="J62" s="343">
        <v>113269</v>
      </c>
      <c r="K62" s="343">
        <v>-69240</v>
      </c>
      <c r="L62" s="343">
        <v>-59150</v>
      </c>
      <c r="M62" s="343">
        <v>444445</v>
      </c>
      <c r="N62" s="343">
        <v>-395700</v>
      </c>
      <c r="O62" s="343">
        <v>-300306</v>
      </c>
      <c r="P62" s="343">
        <v>1305289</v>
      </c>
      <c r="Q62" s="343">
        <v>2778987</v>
      </c>
      <c r="R62" s="343">
        <v>1310178</v>
      </c>
      <c r="S62" s="343">
        <v>-131134</v>
      </c>
      <c r="T62" s="343">
        <v>1676506</v>
      </c>
      <c r="U62" s="343">
        <v>672515</v>
      </c>
      <c r="V62" s="343">
        <v>473699</v>
      </c>
      <c r="W62" s="343">
        <v>-387398</v>
      </c>
    </row>
    <row r="63" spans="1:36" ht="27" customHeight="1" x14ac:dyDescent="0.25">
      <c r="B63" s="26" t="s">
        <v>443</v>
      </c>
      <c r="C63" s="318">
        <v>1639222</v>
      </c>
      <c r="D63" s="318">
        <v>6807270</v>
      </c>
      <c r="E63" s="318">
        <v>5389488</v>
      </c>
      <c r="F63" s="318">
        <v>3553177</v>
      </c>
      <c r="G63" s="318">
        <v>1727469</v>
      </c>
      <c r="H63" s="318">
        <v>7923866</v>
      </c>
      <c r="I63" s="318">
        <v>5309097</v>
      </c>
      <c r="J63" s="318">
        <v>3328580</v>
      </c>
      <c r="K63" s="318">
        <v>1160602</v>
      </c>
      <c r="L63" s="318">
        <v>7842361</v>
      </c>
      <c r="M63" s="318">
        <v>6603371</v>
      </c>
      <c r="N63" s="318">
        <v>4103882</v>
      </c>
      <c r="O63" s="318">
        <v>1175979</v>
      </c>
      <c r="P63" s="318">
        <v>4755171</v>
      </c>
      <c r="Q63" s="318">
        <v>3749543</v>
      </c>
      <c r="R63" s="318">
        <v>2927587</v>
      </c>
      <c r="S63" s="318">
        <v>950988</v>
      </c>
      <c r="T63" s="318">
        <v>9473251</v>
      </c>
      <c r="U63" s="318">
        <v>7550898</v>
      </c>
      <c r="V63" s="318">
        <v>4857129</v>
      </c>
      <c r="W63" s="318">
        <v>2825114</v>
      </c>
    </row>
    <row r="64" spans="1:36" ht="27" customHeight="1" x14ac:dyDescent="0.25">
      <c r="B64" s="24" t="s">
        <v>444</v>
      </c>
      <c r="C64" s="319">
        <v>36700</v>
      </c>
      <c r="D64" s="319">
        <v>351095</v>
      </c>
      <c r="E64" s="319">
        <v>179549</v>
      </c>
      <c r="F64" s="319">
        <v>101344</v>
      </c>
      <c r="G64" s="319">
        <v>45119</v>
      </c>
      <c r="H64" s="319">
        <v>328217</v>
      </c>
      <c r="I64" s="125">
        <v>177076</v>
      </c>
      <c r="J64" s="329"/>
      <c r="K64" s="329">
        <v>92340</v>
      </c>
      <c r="L64" s="319">
        <v>290860</v>
      </c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</row>
    <row r="65" spans="1:36" ht="27" customHeight="1" x14ac:dyDescent="0.25">
      <c r="B65" s="24" t="s">
        <v>537</v>
      </c>
      <c r="C65" s="319">
        <v>-218966</v>
      </c>
      <c r="D65" s="319">
        <v>-955864</v>
      </c>
      <c r="E65" s="319">
        <v>-558408</v>
      </c>
      <c r="F65" s="319">
        <v>-442424</v>
      </c>
      <c r="G65" s="319">
        <v>-64338</v>
      </c>
      <c r="H65" s="319">
        <v>-1026146</v>
      </c>
      <c r="I65" s="319">
        <v>-520561</v>
      </c>
      <c r="J65" s="319">
        <v>-476435</v>
      </c>
      <c r="K65" s="319">
        <v>-97999</v>
      </c>
      <c r="L65" s="319">
        <v>-1010077</v>
      </c>
      <c r="M65" s="319">
        <v>-537616</v>
      </c>
      <c r="N65" s="319">
        <v>-475481</v>
      </c>
      <c r="O65" s="319">
        <v>-140990</v>
      </c>
      <c r="P65" s="319">
        <v>-1590268</v>
      </c>
      <c r="Q65" s="319">
        <v>-1142930</v>
      </c>
      <c r="R65" s="319">
        <v>-638160</v>
      </c>
      <c r="S65" s="319">
        <v>-154673</v>
      </c>
      <c r="T65" s="319">
        <v>-1081476</v>
      </c>
      <c r="U65" s="319">
        <v>-669538</v>
      </c>
      <c r="V65" s="319">
        <v>-616033</v>
      </c>
      <c r="W65" s="319">
        <v>-200576</v>
      </c>
    </row>
    <row r="66" spans="1:36" s="93" customFormat="1" ht="27" customHeight="1" x14ac:dyDescent="0.25">
      <c r="A66"/>
      <c r="B66" s="24" t="s">
        <v>445</v>
      </c>
      <c r="C66" s="319">
        <v>-1285</v>
      </c>
      <c r="D66" s="319">
        <v>-6311</v>
      </c>
      <c r="E66" s="319">
        <v>-4212</v>
      </c>
      <c r="F66" s="319">
        <v>-2550</v>
      </c>
      <c r="G66" s="319">
        <v>-1170</v>
      </c>
      <c r="H66" s="319">
        <v>-5207</v>
      </c>
      <c r="I66" s="319">
        <v>-2863</v>
      </c>
      <c r="J66" s="319">
        <v>1582</v>
      </c>
      <c r="K66" s="319">
        <v>-624</v>
      </c>
      <c r="L66" s="319">
        <v>-3695</v>
      </c>
      <c r="M66" s="319">
        <v>-2436</v>
      </c>
      <c r="N66" s="319">
        <v>-1147</v>
      </c>
      <c r="O66" s="319">
        <v>-331</v>
      </c>
      <c r="P66" s="319">
        <v>-2914</v>
      </c>
      <c r="Q66" s="319">
        <v>-2167</v>
      </c>
      <c r="R66" s="319">
        <v>-1030</v>
      </c>
      <c r="S66" s="319">
        <v>-295</v>
      </c>
      <c r="T66" s="319">
        <v>-3704</v>
      </c>
      <c r="U66" s="319">
        <v>-3950</v>
      </c>
      <c r="V66" s="319">
        <v>-1049</v>
      </c>
      <c r="W66" s="319">
        <v>-303</v>
      </c>
      <c r="X66"/>
      <c r="Y66"/>
      <c r="AF66"/>
      <c r="AG66"/>
      <c r="AH66"/>
      <c r="AI66"/>
      <c r="AJ66"/>
    </row>
    <row r="67" spans="1:36" s="93" customFormat="1" ht="27" customHeight="1" x14ac:dyDescent="0.25">
      <c r="A67"/>
      <c r="B67" s="24" t="s">
        <v>446</v>
      </c>
      <c r="C67" s="319">
        <v>-84152</v>
      </c>
      <c r="D67" s="319">
        <v>-1135713</v>
      </c>
      <c r="E67" s="319">
        <v>-362578</v>
      </c>
      <c r="F67" s="319">
        <v>-282248</v>
      </c>
      <c r="G67" s="319">
        <v>-67680</v>
      </c>
      <c r="H67" s="319">
        <v>-600840</v>
      </c>
      <c r="I67" s="319">
        <v>-411944</v>
      </c>
      <c r="J67" s="319">
        <v>-290606</v>
      </c>
      <c r="K67" s="319">
        <v>-199756</v>
      </c>
      <c r="L67" s="319">
        <v>-704169</v>
      </c>
      <c r="M67" s="319">
        <v>-648587</v>
      </c>
      <c r="N67" s="319">
        <v>-587594</v>
      </c>
      <c r="O67" s="319">
        <v>-57686</v>
      </c>
      <c r="P67" s="319">
        <v>-500408</v>
      </c>
      <c r="Q67" s="319">
        <v>-456653</v>
      </c>
      <c r="R67" s="319">
        <v>-254006</v>
      </c>
      <c r="S67" s="319">
        <v>-30986</v>
      </c>
      <c r="T67" s="319">
        <v>-240339</v>
      </c>
      <c r="U67" s="319">
        <v>-221502</v>
      </c>
      <c r="V67" s="319">
        <v>-210325</v>
      </c>
      <c r="W67" s="319">
        <v>-149176</v>
      </c>
      <c r="X67"/>
      <c r="Y67"/>
      <c r="AF67"/>
      <c r="AG67"/>
      <c r="AH67"/>
      <c r="AI67"/>
      <c r="AJ67"/>
    </row>
    <row r="68" spans="1:36" ht="27" customHeight="1" x14ac:dyDescent="0.25">
      <c r="B68" s="24" t="s">
        <v>447</v>
      </c>
      <c r="C68" s="319">
        <v>0</v>
      </c>
      <c r="D68" s="319">
        <v>436455</v>
      </c>
      <c r="E68" s="319">
        <v>-6524</v>
      </c>
      <c r="F68" s="319">
        <v>-6524</v>
      </c>
      <c r="G68" s="319">
        <v>0</v>
      </c>
      <c r="H68" s="319">
        <v>24388</v>
      </c>
      <c r="I68" s="319">
        <v>172669</v>
      </c>
      <c r="J68" s="319">
        <v>172668</v>
      </c>
      <c r="K68" s="319">
        <v>0</v>
      </c>
      <c r="L68" s="319">
        <v>129122</v>
      </c>
      <c r="M68" s="319">
        <v>156184</v>
      </c>
      <c r="N68" s="319">
        <v>-35505</v>
      </c>
      <c r="O68" s="319"/>
      <c r="P68" s="319">
        <v>1021776</v>
      </c>
      <c r="Q68" s="319">
        <v>912342</v>
      </c>
      <c r="R68" s="319">
        <v>888642</v>
      </c>
      <c r="S68" s="319"/>
      <c r="T68" s="319">
        <v>461375</v>
      </c>
      <c r="U68" s="319">
        <v>177086</v>
      </c>
      <c r="V68" s="319">
        <v>177086</v>
      </c>
      <c r="W68" s="319"/>
    </row>
    <row r="69" spans="1:36" ht="27" customHeight="1" x14ac:dyDescent="0.25">
      <c r="B69" s="26" t="s">
        <v>498</v>
      </c>
      <c r="C69" s="318">
        <v>1371519</v>
      </c>
      <c r="D69" s="318">
        <v>5496932</v>
      </c>
      <c r="E69" s="318">
        <v>4637315</v>
      </c>
      <c r="F69" s="318">
        <v>2920775</v>
      </c>
      <c r="G69" s="318">
        <v>1639400</v>
      </c>
      <c r="H69" s="318">
        <v>6644278</v>
      </c>
      <c r="I69" s="318">
        <v>4723474</v>
      </c>
      <c r="J69" s="318">
        <v>2735789</v>
      </c>
      <c r="K69" s="318">
        <v>954563</v>
      </c>
      <c r="L69" s="318">
        <v>6544402</v>
      </c>
      <c r="M69" s="318">
        <v>5570916</v>
      </c>
      <c r="N69" s="318">
        <v>3004155</v>
      </c>
      <c r="O69" s="318">
        <v>976972</v>
      </c>
      <c r="P69" s="318">
        <v>3683357</v>
      </c>
      <c r="Q69" s="318">
        <v>3060135</v>
      </c>
      <c r="R69" s="318">
        <v>2923033</v>
      </c>
      <c r="S69" s="318">
        <v>765034</v>
      </c>
      <c r="T69" s="318">
        <v>8609107</v>
      </c>
      <c r="U69" s="318">
        <v>6832994</v>
      </c>
      <c r="V69" s="318">
        <v>4206808</v>
      </c>
      <c r="W69" s="318">
        <v>2475059</v>
      </c>
    </row>
    <row r="70" spans="1:36" ht="27" customHeight="1" x14ac:dyDescent="0.25">
      <c r="B70" s="26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</row>
    <row r="71" spans="1:36" ht="27" customHeight="1" x14ac:dyDescent="0.25">
      <c r="B71" s="26" t="s">
        <v>448</v>
      </c>
      <c r="C71" s="329"/>
      <c r="D71" s="329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</row>
    <row r="72" spans="1:36" ht="27" customHeight="1" x14ac:dyDescent="0.25">
      <c r="B72" s="38" t="s">
        <v>449</v>
      </c>
      <c r="C72" s="319">
        <v>-4189644</v>
      </c>
      <c r="D72" s="319">
        <v>-16631213</v>
      </c>
      <c r="E72" s="319">
        <v>-13369914</v>
      </c>
      <c r="F72" s="319">
        <v>-6275493</v>
      </c>
      <c r="G72" s="319">
        <v>-4385619</v>
      </c>
      <c r="H72" s="319">
        <v>-11237620</v>
      </c>
      <c r="I72" s="319">
        <v>-9328053</v>
      </c>
      <c r="J72" s="319">
        <v>196392</v>
      </c>
      <c r="K72" s="319">
        <v>-3123000</v>
      </c>
      <c r="L72" s="319">
        <v>-14152001</v>
      </c>
      <c r="M72" s="319">
        <v>-835890</v>
      </c>
      <c r="N72" s="319">
        <v>153206</v>
      </c>
      <c r="O72" s="319">
        <v>911957</v>
      </c>
      <c r="P72" s="319">
        <v>2047952</v>
      </c>
      <c r="Q72" s="319">
        <v>1097584</v>
      </c>
      <c r="R72" s="319">
        <v>-211416</v>
      </c>
      <c r="S72" s="319">
        <v>1276371</v>
      </c>
      <c r="T72" s="319">
        <v>-3368351</v>
      </c>
      <c r="U72" s="319">
        <v>-3341925</v>
      </c>
      <c r="V72" s="319">
        <v>-1985217</v>
      </c>
      <c r="W72" s="319">
        <v>-893948</v>
      </c>
    </row>
    <row r="73" spans="1:36" ht="27" customHeight="1" x14ac:dyDescent="0.25">
      <c r="B73" s="24" t="s">
        <v>450</v>
      </c>
      <c r="C73" s="319">
        <v>3188921</v>
      </c>
      <c r="D73" s="319">
        <v>16924076</v>
      </c>
      <c r="E73" s="319">
        <v>11082280</v>
      </c>
      <c r="F73" s="319">
        <v>5654766</v>
      </c>
      <c r="G73" s="319">
        <v>2788073</v>
      </c>
      <c r="H73" s="319">
        <v>12360112</v>
      </c>
      <c r="I73" s="342">
        <v>9436940</v>
      </c>
      <c r="J73" s="319"/>
      <c r="K73" s="319">
        <v>3509777</v>
      </c>
      <c r="L73" s="319">
        <v>14420323</v>
      </c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</row>
    <row r="74" spans="1:36" ht="27" customHeight="1" x14ac:dyDescent="0.25">
      <c r="B74" s="24" t="s">
        <v>456</v>
      </c>
      <c r="C74" s="319">
        <v>-548876</v>
      </c>
      <c r="D74" s="319">
        <v>-204591</v>
      </c>
      <c r="E74" s="319" t="s">
        <v>66</v>
      </c>
      <c r="F74" s="319" t="s">
        <v>66</v>
      </c>
      <c r="G74" s="319" t="s">
        <v>66</v>
      </c>
      <c r="H74" s="319" t="s">
        <v>66</v>
      </c>
      <c r="I74" s="319" t="s">
        <v>66</v>
      </c>
      <c r="J74" s="319" t="s">
        <v>66</v>
      </c>
      <c r="K74" s="319" t="s">
        <v>66</v>
      </c>
      <c r="L74" s="319" t="s">
        <v>66</v>
      </c>
      <c r="M74" s="319" t="s">
        <v>66</v>
      </c>
      <c r="N74" s="319">
        <v>5366</v>
      </c>
      <c r="O74" s="319">
        <v>-10502</v>
      </c>
      <c r="P74" s="319">
        <v>44479</v>
      </c>
      <c r="Q74" s="319">
        <v>20802</v>
      </c>
      <c r="R74" s="319">
        <v>-11342</v>
      </c>
      <c r="S74" s="319">
        <v>226</v>
      </c>
      <c r="T74" s="319">
        <v>-51337</v>
      </c>
      <c r="U74" s="319">
        <v>-35810</v>
      </c>
      <c r="V74" s="319">
        <v>-3413</v>
      </c>
      <c r="W74" s="319">
        <v>-10397</v>
      </c>
    </row>
    <row r="75" spans="1:36" ht="27" customHeight="1" x14ac:dyDescent="0.25">
      <c r="B75" s="276" t="s">
        <v>451</v>
      </c>
      <c r="C75" s="319">
        <v>-280</v>
      </c>
      <c r="D75" s="319">
        <v>-1027</v>
      </c>
      <c r="E75" s="319">
        <v>-16357</v>
      </c>
      <c r="F75" s="319">
        <v>-16358</v>
      </c>
      <c r="G75" s="319">
        <v>-656</v>
      </c>
      <c r="H75" s="319">
        <v>-36533</v>
      </c>
      <c r="I75" s="319">
        <v>-36532</v>
      </c>
      <c r="J75" s="319">
        <v>-6300</v>
      </c>
      <c r="K75" s="319">
        <v>-6300</v>
      </c>
      <c r="L75" s="319">
        <v>-52301</v>
      </c>
      <c r="M75" s="319">
        <v>-27469</v>
      </c>
      <c r="N75" s="319">
        <v>-282</v>
      </c>
      <c r="O75" s="319" t="s">
        <v>66</v>
      </c>
      <c r="P75" s="319">
        <v>-56317</v>
      </c>
      <c r="Q75" s="319">
        <v>-15338</v>
      </c>
      <c r="R75" s="319">
        <v>-14711</v>
      </c>
      <c r="S75" s="319">
        <v>-12558</v>
      </c>
      <c r="T75" s="319">
        <v>-120320</v>
      </c>
      <c r="U75" s="319">
        <v>-64355</v>
      </c>
      <c r="V75" s="319">
        <v>-44850</v>
      </c>
      <c r="W75" s="319">
        <v>-44775</v>
      </c>
    </row>
    <row r="76" spans="1:36" ht="27" customHeight="1" x14ac:dyDescent="0.25">
      <c r="B76" s="276" t="s">
        <v>452</v>
      </c>
      <c r="C76" s="319">
        <v>0</v>
      </c>
      <c r="D76" s="319">
        <v>2736817</v>
      </c>
      <c r="E76" s="319">
        <v>2736817</v>
      </c>
      <c r="F76" s="319">
        <v>0</v>
      </c>
      <c r="G76" s="319" t="s">
        <v>66</v>
      </c>
      <c r="H76" s="319">
        <f>669220-H77</f>
        <v>638733</v>
      </c>
      <c r="I76" s="319">
        <v>0</v>
      </c>
      <c r="J76" s="319">
        <v>0</v>
      </c>
      <c r="K76" s="319">
        <v>0</v>
      </c>
      <c r="L76" s="319">
        <v>51512</v>
      </c>
      <c r="M76" s="319">
        <v>6644</v>
      </c>
      <c r="N76" s="319">
        <v>6644</v>
      </c>
      <c r="O76" s="319" t="s">
        <v>66</v>
      </c>
      <c r="P76" s="319">
        <v>1366592</v>
      </c>
      <c r="Q76" s="319">
        <v>1366592</v>
      </c>
      <c r="R76" s="319">
        <v>1366661</v>
      </c>
      <c r="S76" s="319">
        <v>1366592</v>
      </c>
      <c r="T76" s="319"/>
      <c r="U76" s="319"/>
      <c r="V76" s="319"/>
      <c r="W76" s="319"/>
    </row>
    <row r="77" spans="1:36" ht="27" customHeight="1" x14ac:dyDescent="0.25">
      <c r="B77" s="276" t="s">
        <v>453</v>
      </c>
      <c r="C77" s="319">
        <v>0</v>
      </c>
      <c r="D77" s="319">
        <v>100886</v>
      </c>
      <c r="E77" s="319">
        <v>100886</v>
      </c>
      <c r="F77" s="319">
        <v>100887</v>
      </c>
      <c r="G77" s="319">
        <v>100887</v>
      </c>
      <c r="H77" s="319">
        <v>30487</v>
      </c>
      <c r="I77" s="319" t="s">
        <v>66</v>
      </c>
      <c r="J77" s="319">
        <v>30487</v>
      </c>
      <c r="K77" s="319">
        <v>30487</v>
      </c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</row>
    <row r="78" spans="1:36" ht="27" customHeight="1" x14ac:dyDescent="0.25">
      <c r="B78" s="276" t="s">
        <v>454</v>
      </c>
      <c r="C78" s="319">
        <v>0</v>
      </c>
      <c r="D78" s="319">
        <v>56832</v>
      </c>
      <c r="E78" s="319">
        <v>47932</v>
      </c>
      <c r="F78" s="319">
        <v>47932</v>
      </c>
      <c r="G78" s="319">
        <v>46476</v>
      </c>
      <c r="H78" s="319" t="s">
        <v>66</v>
      </c>
      <c r="I78" s="319">
        <v>30487</v>
      </c>
      <c r="J78" s="319"/>
      <c r="K78" s="319" t="s">
        <v>66</v>
      </c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</row>
    <row r="79" spans="1:36" ht="27" customHeight="1" x14ac:dyDescent="0.25">
      <c r="B79" s="276" t="s">
        <v>455</v>
      </c>
      <c r="C79" s="319">
        <v>0</v>
      </c>
      <c r="D79" s="319" t="s">
        <v>66</v>
      </c>
      <c r="E79" s="319">
        <v>0</v>
      </c>
      <c r="F79" s="319" t="s">
        <v>66</v>
      </c>
      <c r="G79" s="319">
        <v>0</v>
      </c>
      <c r="H79" s="319">
        <v>-780348</v>
      </c>
      <c r="I79" s="319">
        <v>-780348</v>
      </c>
      <c r="J79" s="319">
        <v>-780348</v>
      </c>
      <c r="K79" s="319">
        <v>0</v>
      </c>
      <c r="L79" s="319">
        <v>0</v>
      </c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</row>
    <row r="80" spans="1:36" ht="27" customHeight="1" x14ac:dyDescent="0.25">
      <c r="B80" s="38" t="s">
        <v>457</v>
      </c>
      <c r="C80" s="319">
        <v>0</v>
      </c>
      <c r="D80" s="319" t="s">
        <v>66</v>
      </c>
      <c r="E80" s="319">
        <v>0</v>
      </c>
      <c r="F80" s="319"/>
      <c r="G80" s="319">
        <v>0</v>
      </c>
      <c r="H80" s="319" t="s">
        <v>66</v>
      </c>
      <c r="I80" s="125">
        <v>0</v>
      </c>
      <c r="J80" s="319"/>
      <c r="K80" s="319">
        <v>0</v>
      </c>
      <c r="L80" s="319" t="s">
        <v>66</v>
      </c>
      <c r="M80" s="319" t="s">
        <v>66</v>
      </c>
      <c r="N80" s="319"/>
      <c r="O80" s="319"/>
      <c r="P80" s="319">
        <v>155</v>
      </c>
      <c r="Q80" s="319"/>
      <c r="R80" s="319"/>
      <c r="S80" s="319"/>
      <c r="T80" s="319">
        <v>27110</v>
      </c>
      <c r="U80" s="319">
        <v>27110</v>
      </c>
      <c r="V80" s="319">
        <v>27110</v>
      </c>
      <c r="W80" s="319">
        <v>27110</v>
      </c>
    </row>
    <row r="81" spans="2:23" ht="27" customHeight="1" x14ac:dyDescent="0.25">
      <c r="B81" s="38" t="s">
        <v>458</v>
      </c>
      <c r="C81" s="319">
        <v>0</v>
      </c>
      <c r="D81" s="319" t="s">
        <v>66</v>
      </c>
      <c r="E81" s="319">
        <v>0</v>
      </c>
      <c r="F81" s="319"/>
      <c r="G81" s="319">
        <v>0</v>
      </c>
      <c r="H81" s="319" t="s">
        <v>66</v>
      </c>
      <c r="I81" s="125">
        <v>0</v>
      </c>
      <c r="J81" s="319"/>
      <c r="K81" s="319">
        <v>0</v>
      </c>
      <c r="L81" s="319" t="s">
        <v>66</v>
      </c>
      <c r="M81" s="319" t="s">
        <v>66</v>
      </c>
      <c r="N81" s="319"/>
      <c r="O81" s="319"/>
      <c r="P81" s="319"/>
      <c r="Q81" s="319"/>
      <c r="R81" s="319"/>
      <c r="S81" s="319"/>
      <c r="T81" s="319">
        <v>-26500</v>
      </c>
      <c r="U81" s="319">
        <v>-26500</v>
      </c>
      <c r="V81" s="319">
        <v>-26500</v>
      </c>
      <c r="W81" s="319">
        <v>-26500</v>
      </c>
    </row>
    <row r="82" spans="2:23" ht="27" customHeight="1" x14ac:dyDescent="0.25">
      <c r="B82" s="24" t="s">
        <v>459</v>
      </c>
      <c r="C82" s="319">
        <v>-102510</v>
      </c>
      <c r="D82" s="319">
        <v>-671323</v>
      </c>
      <c r="E82" s="319">
        <v>-490405</v>
      </c>
      <c r="F82" s="319">
        <v>-275146</v>
      </c>
      <c r="G82" s="319">
        <v>-152620</v>
      </c>
      <c r="H82" s="319">
        <v>-1075890</v>
      </c>
      <c r="I82" s="319">
        <v>-733509</v>
      </c>
      <c r="J82" s="319">
        <v>-338980</v>
      </c>
      <c r="K82" s="319">
        <v>-93295</v>
      </c>
      <c r="L82" s="319">
        <v>-173410</v>
      </c>
      <c r="M82" s="319">
        <v>-121502</v>
      </c>
      <c r="N82" s="319">
        <v>-46977</v>
      </c>
      <c r="O82" s="319">
        <v>-12181</v>
      </c>
      <c r="P82" s="319">
        <v>-182518</v>
      </c>
      <c r="Q82" s="319">
        <v>-104901</v>
      </c>
      <c r="R82" s="319">
        <v>-71924</v>
      </c>
      <c r="S82" s="319">
        <v>-27791</v>
      </c>
      <c r="T82" s="319">
        <v>-133045</v>
      </c>
      <c r="U82" s="319">
        <v>-94684</v>
      </c>
      <c r="V82" s="319">
        <v>-63225</v>
      </c>
      <c r="W82" s="319">
        <v>-25158</v>
      </c>
    </row>
    <row r="83" spans="2:23" ht="27" customHeight="1" x14ac:dyDescent="0.25">
      <c r="B83" s="24" t="s">
        <v>460</v>
      </c>
      <c r="C83" s="319">
        <v>-32583</v>
      </c>
      <c r="D83" s="319">
        <v>-248448</v>
      </c>
      <c r="E83" s="319">
        <v>-177296</v>
      </c>
      <c r="F83" s="319">
        <v>-116213</v>
      </c>
      <c r="G83" s="319">
        <v>-40735</v>
      </c>
      <c r="H83" s="319">
        <v>-187649</v>
      </c>
      <c r="I83" s="319">
        <v>-95977</v>
      </c>
      <c r="J83" s="319">
        <v>-61873</v>
      </c>
      <c r="K83" s="319">
        <v>-27222</v>
      </c>
      <c r="L83" s="319">
        <v>-119115</v>
      </c>
      <c r="M83" s="319">
        <v>-63602</v>
      </c>
      <c r="N83" s="319">
        <v>-27270</v>
      </c>
      <c r="O83" s="319">
        <v>-14775</v>
      </c>
      <c r="P83" s="319">
        <v>-50849</v>
      </c>
      <c r="Q83" s="319">
        <v>-23009</v>
      </c>
      <c r="R83" s="319">
        <v>-16461</v>
      </c>
      <c r="S83" s="319">
        <v>-9076</v>
      </c>
      <c r="T83" s="319">
        <v>-40980</v>
      </c>
      <c r="U83" s="319">
        <v>-28474</v>
      </c>
      <c r="V83" s="319">
        <v>-13514</v>
      </c>
      <c r="W83" s="319">
        <v>-3102</v>
      </c>
    </row>
    <row r="84" spans="2:23" ht="27" customHeight="1" x14ac:dyDescent="0.25">
      <c r="B84" s="24" t="s">
        <v>461</v>
      </c>
      <c r="C84" s="319">
        <v>-1077808</v>
      </c>
      <c r="D84" s="319">
        <v>-4438739</v>
      </c>
      <c r="E84" s="319">
        <v>-3113700</v>
      </c>
      <c r="F84" s="319">
        <v>-1910406</v>
      </c>
      <c r="G84" s="319">
        <v>-842182</v>
      </c>
      <c r="H84" s="319">
        <v>-3678536</v>
      </c>
      <c r="I84" s="319">
        <v>-2605573</v>
      </c>
      <c r="J84" s="319">
        <v>-1509774</v>
      </c>
      <c r="K84" s="319">
        <v>-641225</v>
      </c>
      <c r="L84" s="319">
        <v>-3112423</v>
      </c>
      <c r="M84" s="319">
        <v>-2127312</v>
      </c>
      <c r="N84" s="319">
        <v>-1094157</v>
      </c>
      <c r="O84" s="319">
        <v>-418905</v>
      </c>
      <c r="P84" s="319">
        <v>-1798296</v>
      </c>
      <c r="Q84" s="319">
        <v>-1216244</v>
      </c>
      <c r="R84" s="319">
        <v>-714542</v>
      </c>
      <c r="S84" s="319">
        <v>-317395</v>
      </c>
      <c r="T84" s="319">
        <v>-1363564</v>
      </c>
      <c r="U84" s="319">
        <v>-957164</v>
      </c>
      <c r="V84" s="319">
        <v>-574678</v>
      </c>
      <c r="W84" s="319">
        <v>-243336</v>
      </c>
    </row>
    <row r="85" spans="2:23" ht="27" customHeight="1" x14ac:dyDescent="0.25">
      <c r="B85" s="26" t="s">
        <v>499</v>
      </c>
      <c r="C85" s="318">
        <v>-2762780</v>
      </c>
      <c r="D85" s="318">
        <v>-2376730</v>
      </c>
      <c r="E85" s="318">
        <v>-3199757</v>
      </c>
      <c r="F85" s="318">
        <v>-2790031</v>
      </c>
      <c r="G85" s="318">
        <v>-2486376</v>
      </c>
      <c r="H85" s="318">
        <v>-3967244</v>
      </c>
      <c r="I85" s="318">
        <v>-4112565</v>
      </c>
      <c r="J85" s="318">
        <v>-2470396</v>
      </c>
      <c r="K85" s="318">
        <v>-350778</v>
      </c>
      <c r="L85" s="318">
        <v>-3137415</v>
      </c>
      <c r="M85" s="318">
        <v>-3169131</v>
      </c>
      <c r="N85" s="318">
        <v>-1003470</v>
      </c>
      <c r="O85" s="318">
        <v>455594</v>
      </c>
      <c r="P85" s="318">
        <v>1371198</v>
      </c>
      <c r="Q85" s="318">
        <v>1125486</v>
      </c>
      <c r="R85" s="318">
        <v>326265</v>
      </c>
      <c r="S85" s="318">
        <v>2276369</v>
      </c>
      <c r="T85" s="318">
        <v>-5076987</v>
      </c>
      <c r="U85" s="318">
        <v>-4521802</v>
      </c>
      <c r="V85" s="318">
        <v>-2684287</v>
      </c>
      <c r="W85" s="318">
        <v>-1220106</v>
      </c>
    </row>
    <row r="86" spans="2:23" ht="27" customHeight="1" x14ac:dyDescent="0.25">
      <c r="B86" s="24"/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</row>
    <row r="87" spans="2:23" ht="27" customHeight="1" x14ac:dyDescent="0.25">
      <c r="B87" s="26" t="s">
        <v>462</v>
      </c>
      <c r="C87" s="329"/>
      <c r="D87" s="329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</row>
    <row r="88" spans="2:23" ht="27" customHeight="1" x14ac:dyDescent="0.25">
      <c r="B88" s="24" t="s">
        <v>463</v>
      </c>
      <c r="C88" s="319">
        <v>3076366</v>
      </c>
      <c r="D88" s="319">
        <v>4582208</v>
      </c>
      <c r="E88" s="319">
        <v>4382727</v>
      </c>
      <c r="F88" s="319">
        <v>1946302</v>
      </c>
      <c r="G88" s="319">
        <v>1946302</v>
      </c>
      <c r="H88" s="319">
        <v>1987943</v>
      </c>
      <c r="I88" s="319">
        <v>1987943</v>
      </c>
      <c r="J88" s="319">
        <v>1988311</v>
      </c>
      <c r="K88" s="319" t="s">
        <v>66</v>
      </c>
      <c r="L88" s="319">
        <v>1981390</v>
      </c>
      <c r="M88" s="319">
        <v>987534</v>
      </c>
      <c r="N88" s="319">
        <v>987575</v>
      </c>
      <c r="O88" s="319"/>
      <c r="P88" s="319">
        <v>13406</v>
      </c>
      <c r="Q88" s="319"/>
      <c r="R88" s="319"/>
      <c r="S88" s="319"/>
      <c r="T88" s="319">
        <v>825562</v>
      </c>
      <c r="U88" s="319">
        <v>825375</v>
      </c>
      <c r="V88" s="319"/>
      <c r="W88" s="319"/>
    </row>
    <row r="89" spans="2:23" ht="27" customHeight="1" x14ac:dyDescent="0.25">
      <c r="B89" s="24" t="s">
        <v>464</v>
      </c>
      <c r="C89" s="319">
        <v>0</v>
      </c>
      <c r="D89" s="319">
        <v>-4294458</v>
      </c>
      <c r="E89" s="319">
        <v>-2976615</v>
      </c>
      <c r="F89" s="319">
        <v>-1437823</v>
      </c>
      <c r="G89" s="319">
        <v>0</v>
      </c>
      <c r="H89" s="319">
        <v>-1823019</v>
      </c>
      <c r="I89" s="319">
        <v>-912093</v>
      </c>
      <c r="J89" s="319">
        <v>-912093</v>
      </c>
      <c r="K89" s="319">
        <v>0</v>
      </c>
      <c r="L89" s="319">
        <v>-2093907</v>
      </c>
      <c r="M89" s="319">
        <v>-1034686</v>
      </c>
      <c r="N89" s="319">
        <v>-935676</v>
      </c>
      <c r="O89" s="319"/>
      <c r="P89" s="319">
        <v>-1416333</v>
      </c>
      <c r="Q89" s="319">
        <v>-701655</v>
      </c>
      <c r="R89" s="319">
        <v>-700998</v>
      </c>
      <c r="S89" s="319">
        <v>-5</v>
      </c>
      <c r="T89" s="319">
        <v>-598135</v>
      </c>
      <c r="U89" s="319">
        <v>-170</v>
      </c>
      <c r="V89" s="319">
        <v>-147</v>
      </c>
      <c r="W89" s="319">
        <v>-120</v>
      </c>
    </row>
    <row r="90" spans="2:23" ht="27" customHeight="1" x14ac:dyDescent="0.25">
      <c r="B90" s="24" t="s">
        <v>465</v>
      </c>
      <c r="C90" s="319">
        <v>-319865</v>
      </c>
      <c r="D90" s="319">
        <v>-2974871</v>
      </c>
      <c r="E90" s="319">
        <v>-665915</v>
      </c>
      <c r="F90" s="319">
        <v>-575916</v>
      </c>
      <c r="G90" s="319">
        <v>-440917</v>
      </c>
      <c r="H90" s="319">
        <v>-2678503</v>
      </c>
      <c r="I90" s="319">
        <v>-719848</v>
      </c>
      <c r="J90" s="319">
        <v>-564339</v>
      </c>
      <c r="K90" s="319">
        <v>-428532</v>
      </c>
      <c r="L90" s="319">
        <v>-2613340</v>
      </c>
      <c r="M90" s="319">
        <v>-1136489</v>
      </c>
      <c r="N90" s="319">
        <v>-973089</v>
      </c>
      <c r="O90" s="319">
        <v>-829673</v>
      </c>
      <c r="P90" s="319">
        <v>-4436672</v>
      </c>
      <c r="Q90" s="319">
        <v>-4284754</v>
      </c>
      <c r="R90" s="319">
        <v>-1533724</v>
      </c>
      <c r="S90" s="319">
        <v>-1372571</v>
      </c>
      <c r="T90" s="319">
        <v>-2531026</v>
      </c>
      <c r="U90" s="319">
        <v>-2187264</v>
      </c>
      <c r="V90" s="319">
        <v>-1042496</v>
      </c>
      <c r="W90" s="319">
        <v>-972447</v>
      </c>
    </row>
    <row r="91" spans="2:23" ht="27" customHeight="1" x14ac:dyDescent="0.25">
      <c r="B91" s="24" t="s">
        <v>466</v>
      </c>
      <c r="C91" s="319">
        <v>-19434</v>
      </c>
      <c r="D91" s="319">
        <v>-72339</v>
      </c>
      <c r="E91" s="319">
        <v>-54450</v>
      </c>
      <c r="F91" s="319">
        <v>-36540</v>
      </c>
      <c r="G91" s="319">
        <v>-18490</v>
      </c>
      <c r="H91" s="319">
        <v>-66634</v>
      </c>
      <c r="I91" s="319">
        <v>-51892</v>
      </c>
      <c r="J91" s="319">
        <v>-35114</v>
      </c>
      <c r="K91" s="319">
        <v>-15736</v>
      </c>
      <c r="L91" s="319">
        <v>-65677</v>
      </c>
      <c r="M91" s="319">
        <v>-52640</v>
      </c>
      <c r="N91" s="319">
        <v>-36922</v>
      </c>
      <c r="O91" s="319">
        <v>-18729</v>
      </c>
      <c r="P91" s="319">
        <v>-70145</v>
      </c>
      <c r="Q91" s="319">
        <v>-51825</v>
      </c>
      <c r="R91" s="319">
        <v>-33377</v>
      </c>
      <c r="S91" s="319">
        <v>-16813</v>
      </c>
      <c r="T91" s="319">
        <v>-83881</v>
      </c>
      <c r="U91" s="319">
        <v>-64139</v>
      </c>
      <c r="V91" s="319">
        <v>-44321</v>
      </c>
      <c r="W91" s="319">
        <v>-22412</v>
      </c>
    </row>
    <row r="92" spans="2:23" ht="27" customHeight="1" x14ac:dyDescent="0.25">
      <c r="B92" s="26" t="s">
        <v>500</v>
      </c>
      <c r="C92" s="318">
        <v>2737067</v>
      </c>
      <c r="D92" s="318">
        <v>-2759460</v>
      </c>
      <c r="E92" s="318">
        <v>685747</v>
      </c>
      <c r="F92" s="318">
        <v>-103977</v>
      </c>
      <c r="G92" s="318">
        <v>1486895</v>
      </c>
      <c r="H92" s="318">
        <v>-2580213</v>
      </c>
      <c r="I92" s="318">
        <v>304110</v>
      </c>
      <c r="J92" s="318">
        <v>476765</v>
      </c>
      <c r="K92" s="318">
        <v>-444268</v>
      </c>
      <c r="L92" s="318">
        <v>-2791534</v>
      </c>
      <c r="M92" s="318">
        <v>-1236281</v>
      </c>
      <c r="N92" s="318">
        <v>-958112</v>
      </c>
      <c r="O92" s="318">
        <v>-848402</v>
      </c>
      <c r="P92" s="318">
        <v>-5909744</v>
      </c>
      <c r="Q92" s="318">
        <v>-5038234</v>
      </c>
      <c r="R92" s="318">
        <v>-2268099</v>
      </c>
      <c r="S92" s="318">
        <v>-1389389</v>
      </c>
      <c r="T92" s="318">
        <v>-2387480</v>
      </c>
      <c r="U92" s="318">
        <v>-1426198</v>
      </c>
      <c r="V92" s="318">
        <v>-1086964</v>
      </c>
      <c r="W92" s="318">
        <v>-994979</v>
      </c>
    </row>
    <row r="93" spans="2:23" ht="27" customHeight="1" x14ac:dyDescent="0.25">
      <c r="B93" s="26" t="s">
        <v>467</v>
      </c>
      <c r="C93" s="318">
        <v>1345806</v>
      </c>
      <c r="D93" s="318">
        <v>360742</v>
      </c>
      <c r="E93" s="318">
        <v>2123305</v>
      </c>
      <c r="F93" s="318">
        <v>26767</v>
      </c>
      <c r="G93" s="318">
        <v>639919</v>
      </c>
      <c r="H93" s="318">
        <v>96821</v>
      </c>
      <c r="I93" s="318">
        <v>915019</v>
      </c>
      <c r="J93" s="318">
        <v>742158</v>
      </c>
      <c r="K93" s="318">
        <v>159517</v>
      </c>
      <c r="L93" s="318">
        <v>615453</v>
      </c>
      <c r="M93" s="318">
        <v>1165504</v>
      </c>
      <c r="N93" s="318">
        <v>1042573</v>
      </c>
      <c r="O93" s="318">
        <v>584164</v>
      </c>
      <c r="P93" s="318">
        <v>-855189</v>
      </c>
      <c r="Q93" s="318">
        <v>-852613</v>
      </c>
      <c r="R93" s="318">
        <v>981199</v>
      </c>
      <c r="S93" s="318">
        <v>1652014</v>
      </c>
      <c r="T93" s="318">
        <v>1144640</v>
      </c>
      <c r="U93" s="318">
        <v>884994</v>
      </c>
      <c r="V93" s="318">
        <v>435557</v>
      </c>
      <c r="W93" s="318">
        <v>259974</v>
      </c>
    </row>
    <row r="94" spans="2:23" ht="27" customHeight="1" x14ac:dyDescent="0.25">
      <c r="B94" s="24" t="s">
        <v>468</v>
      </c>
      <c r="C94" s="319">
        <v>1898224</v>
      </c>
      <c r="D94" s="319">
        <v>1537482</v>
      </c>
      <c r="E94" s="319">
        <v>1537482</v>
      </c>
      <c r="F94" s="319">
        <v>1537482</v>
      </c>
      <c r="G94" s="319">
        <v>1537482</v>
      </c>
      <c r="H94" s="319">
        <v>1440661</v>
      </c>
      <c r="I94" s="319">
        <v>1440661</v>
      </c>
      <c r="J94" s="319">
        <v>1440661</v>
      </c>
      <c r="K94" s="319">
        <v>1440661</v>
      </c>
      <c r="L94" s="319">
        <v>825208</v>
      </c>
      <c r="M94" s="319">
        <v>825208</v>
      </c>
      <c r="N94" s="319">
        <v>825208</v>
      </c>
      <c r="O94" s="319">
        <v>825208</v>
      </c>
      <c r="P94" s="319">
        <v>1680397</v>
      </c>
      <c r="Q94" s="319">
        <v>1680397</v>
      </c>
      <c r="R94" s="319">
        <v>1680397</v>
      </c>
      <c r="S94" s="319">
        <v>1680397</v>
      </c>
      <c r="T94" s="319">
        <v>535757</v>
      </c>
      <c r="U94" s="319">
        <v>535757</v>
      </c>
      <c r="V94" s="319">
        <v>535757</v>
      </c>
      <c r="W94" s="319">
        <v>535757</v>
      </c>
    </row>
    <row r="95" spans="2:23" ht="27" customHeight="1" x14ac:dyDescent="0.25">
      <c r="B95" s="24" t="s">
        <v>469</v>
      </c>
      <c r="C95" s="319">
        <v>3244030</v>
      </c>
      <c r="D95" s="319">
        <v>1898224</v>
      </c>
      <c r="E95" s="319">
        <v>3660787</v>
      </c>
      <c r="F95" s="319">
        <v>1564249</v>
      </c>
      <c r="G95" s="319">
        <v>2177401</v>
      </c>
      <c r="H95" s="319">
        <v>1537482</v>
      </c>
      <c r="I95" s="319">
        <v>2355680</v>
      </c>
      <c r="J95" s="319">
        <v>2182819</v>
      </c>
      <c r="K95" s="319">
        <v>1600178</v>
      </c>
      <c r="L95" s="319">
        <v>1440661</v>
      </c>
      <c r="M95" s="319">
        <v>1990712</v>
      </c>
      <c r="N95" s="319">
        <v>1867781</v>
      </c>
      <c r="O95" s="319">
        <v>1409372</v>
      </c>
      <c r="P95" s="319">
        <v>825208</v>
      </c>
      <c r="Q95" s="319">
        <v>827784</v>
      </c>
      <c r="R95" s="319">
        <v>2661596</v>
      </c>
      <c r="S95" s="319">
        <v>3332411</v>
      </c>
      <c r="T95" s="319">
        <v>1680397</v>
      </c>
      <c r="U95" s="319">
        <v>1420751</v>
      </c>
      <c r="V95" s="319">
        <v>971314</v>
      </c>
      <c r="W95" s="319">
        <v>795731</v>
      </c>
    </row>
    <row r="96" spans="2:23" ht="27" customHeight="1" x14ac:dyDescent="0.25">
      <c r="L96" s="52"/>
    </row>
    <row r="97" spans="3:25" ht="27" customHeight="1" x14ac:dyDescent="0.25"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</row>
    <row r="98" spans="3:25" ht="27" customHeight="1" x14ac:dyDescent="0.25">
      <c r="C98" s="354"/>
      <c r="D98" s="354"/>
      <c r="E98" s="354"/>
      <c r="F98" s="354"/>
      <c r="G98" s="354"/>
      <c r="H98" s="354"/>
      <c r="I98" s="354"/>
      <c r="J98" s="354"/>
      <c r="K98" s="354"/>
      <c r="L98" s="354"/>
      <c r="M98" s="354"/>
      <c r="N98" s="354"/>
      <c r="O98" s="354"/>
      <c r="P98" s="354"/>
      <c r="Q98" s="354"/>
      <c r="R98" s="354"/>
      <c r="S98" s="354"/>
      <c r="T98" s="354"/>
      <c r="U98" s="354"/>
      <c r="V98" s="354"/>
      <c r="W98" s="354"/>
      <c r="X98" s="108"/>
      <c r="Y98" s="108"/>
    </row>
    <row r="99" spans="3:25" ht="27" customHeight="1" x14ac:dyDescent="0.25">
      <c r="C99" s="354"/>
      <c r="D99" s="354"/>
      <c r="E99" s="354"/>
      <c r="F99" s="354"/>
      <c r="G99" s="354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4"/>
      <c r="X99" s="108"/>
      <c r="Y99" s="108"/>
    </row>
    <row r="100" spans="3:25" ht="27" customHeight="1" x14ac:dyDescent="0.25">
      <c r="C100" s="354"/>
      <c r="D100" s="354"/>
      <c r="E100" s="354"/>
      <c r="F100" s="354"/>
      <c r="G100" s="354"/>
      <c r="H100" s="354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4"/>
      <c r="X100" s="108"/>
      <c r="Y100" s="108"/>
    </row>
    <row r="101" spans="3:25" ht="27" customHeight="1" x14ac:dyDescent="0.25">
      <c r="C101" s="354"/>
      <c r="D101" s="354"/>
      <c r="E101" s="354"/>
      <c r="F101" s="354"/>
      <c r="G101" s="354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X101" s="108"/>
      <c r="Y101" s="108"/>
    </row>
    <row r="102" spans="3:25" ht="27" customHeight="1" x14ac:dyDescent="0.25">
      <c r="C102" s="354"/>
      <c r="D102" s="354"/>
      <c r="E102" s="354"/>
      <c r="F102" s="354"/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4"/>
      <c r="X102" s="108"/>
      <c r="Y102" s="108"/>
    </row>
    <row r="103" spans="3:25" ht="27" customHeight="1" x14ac:dyDescent="0.25">
      <c r="C103" s="354"/>
      <c r="D103" s="354"/>
      <c r="E103" s="354"/>
      <c r="F103" s="354"/>
      <c r="G103" s="354"/>
      <c r="H103" s="354"/>
      <c r="I103" s="354"/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4"/>
      <c r="X103" s="108"/>
      <c r="Y103" s="108"/>
    </row>
    <row r="104" spans="3:25" ht="27" customHeight="1" x14ac:dyDescent="0.25">
      <c r="C104" s="354"/>
      <c r="D104" s="354"/>
      <c r="E104" s="354"/>
      <c r="F104" s="354"/>
      <c r="G104" s="354"/>
      <c r="H104" s="354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108"/>
      <c r="Y104" s="108"/>
    </row>
    <row r="105" spans="3:25" ht="27" customHeight="1" x14ac:dyDescent="0.25">
      <c r="C105" s="354"/>
      <c r="D105" s="354"/>
      <c r="E105" s="354"/>
      <c r="F105" s="354"/>
      <c r="G105" s="354"/>
      <c r="H105" s="354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  <c r="S105" s="354"/>
      <c r="T105" s="354"/>
      <c r="U105" s="354"/>
      <c r="V105" s="354"/>
      <c r="W105" s="354"/>
      <c r="X105" s="108"/>
      <c r="Y105" s="108"/>
    </row>
    <row r="106" spans="3:25" ht="27" customHeight="1" x14ac:dyDescent="0.25">
      <c r="C106" s="354"/>
      <c r="D106" s="354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  <c r="O106" s="354"/>
      <c r="P106" s="354"/>
      <c r="Q106" s="354"/>
      <c r="R106" s="354"/>
      <c r="S106" s="354"/>
      <c r="T106" s="354"/>
      <c r="U106" s="354"/>
      <c r="V106" s="354"/>
      <c r="W106" s="354"/>
      <c r="X106" s="108"/>
      <c r="Y106" s="108"/>
    </row>
    <row r="107" spans="3:25" ht="27" customHeight="1" x14ac:dyDescent="0.25">
      <c r="D107" s="354"/>
      <c r="E107" s="354"/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108"/>
      <c r="Y107" s="108"/>
    </row>
    <row r="108" spans="3:25" ht="27" customHeight="1" x14ac:dyDescent="0.25"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</row>
    <row r="109" spans="3:25" ht="27" customHeight="1" x14ac:dyDescent="0.25"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</row>
    <row r="110" spans="3:25" ht="27" customHeight="1" x14ac:dyDescent="0.25"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</row>
    <row r="111" spans="3:25" ht="27" customHeight="1" x14ac:dyDescent="0.25">
      <c r="L111" s="52"/>
    </row>
    <row r="112" spans="3:25" ht="27" customHeight="1" x14ac:dyDescent="0.25">
      <c r="L112" s="52"/>
    </row>
    <row r="113" spans="12:12" ht="27" customHeight="1" x14ac:dyDescent="0.25">
      <c r="L113" s="52"/>
    </row>
  </sheetData>
  <mergeCells count="1">
    <mergeCell ref="B6:K6"/>
  </mergeCells>
  <conditionalFormatting sqref="B9:W95">
    <cfRule type="expression" dxfId="1" priority="24">
      <formula>MOD(ROW(),2)=0</formula>
    </cfRule>
  </conditionalFormatting>
  <conditionalFormatting sqref="X98:Y107 E108:Y110">
    <cfRule type="cellIs" dxfId="0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1:J33"/>
  <sheetViews>
    <sheetView showGridLines="0" showRowColHeaders="0" workbookViewId="0">
      <selection activeCell="C38" sqref="C38"/>
    </sheetView>
  </sheetViews>
  <sheetFormatPr defaultColWidth="8.85546875" defaultRowHeight="14.25" customHeight="1" x14ac:dyDescent="0.2"/>
  <cols>
    <col min="1" max="1" width="9.85546875" style="2" customWidth="1"/>
    <col min="2" max="2" width="33.42578125" style="2" customWidth="1"/>
    <col min="3" max="3" width="11.7109375" style="3" bestFit="1" customWidth="1"/>
    <col min="4" max="4" width="16.140625" style="4" bestFit="1" customWidth="1"/>
    <col min="5" max="5" width="10.7109375" style="3" bestFit="1" customWidth="1"/>
    <col min="6" max="6" width="12.140625" style="2" customWidth="1"/>
    <col min="7" max="7" width="10.5703125" style="2" bestFit="1" customWidth="1"/>
    <col min="8" max="8" width="8.7109375" style="2" customWidth="1"/>
    <col min="9" max="9" width="10.28515625" style="2" bestFit="1" customWidth="1"/>
    <col min="10" max="10" width="14" style="2" customWidth="1"/>
    <col min="11" max="11" width="8.7109375" style="2" customWidth="1"/>
    <col min="12" max="16384" width="8.85546875" style="2"/>
  </cols>
  <sheetData>
    <row r="1" spans="2:10" ht="14.25" customHeight="1" x14ac:dyDescent="0.2">
      <c r="B1" s="380"/>
      <c r="C1" s="381"/>
      <c r="D1" s="381"/>
      <c r="E1" s="381"/>
      <c r="F1" s="381"/>
      <c r="G1" s="381"/>
    </row>
    <row r="2" spans="2:10" ht="14.25" customHeight="1" x14ac:dyDescent="0.2">
      <c r="B2" s="381"/>
      <c r="C2" s="381"/>
      <c r="D2" s="381"/>
      <c r="E2" s="381"/>
      <c r="F2" s="381"/>
      <c r="G2" s="381"/>
    </row>
    <row r="3" spans="2:10" ht="14.25" customHeight="1" x14ac:dyDescent="0.2">
      <c r="B3" s="381"/>
      <c r="C3" s="381"/>
      <c r="D3" s="381"/>
      <c r="E3" s="381"/>
      <c r="F3" s="381"/>
      <c r="G3" s="381"/>
    </row>
    <row r="4" spans="2:10" ht="14.25" customHeight="1" x14ac:dyDescent="0.2">
      <c r="B4" s="381"/>
      <c r="C4" s="381"/>
      <c r="D4" s="381"/>
      <c r="E4" s="381"/>
      <c r="F4" s="381"/>
      <c r="G4" s="381"/>
    </row>
    <row r="5" spans="2:10" ht="14.25" customHeight="1" x14ac:dyDescent="0.2">
      <c r="B5" s="381"/>
      <c r="C5" s="381"/>
      <c r="D5" s="381"/>
      <c r="E5" s="381"/>
      <c r="F5" s="381"/>
      <c r="G5" s="381"/>
    </row>
    <row r="6" spans="2:10" ht="14.25" customHeight="1" x14ac:dyDescent="0.2">
      <c r="B6" s="381"/>
      <c r="C6" s="381"/>
      <c r="D6" s="381"/>
      <c r="E6" s="381"/>
      <c r="F6" s="381"/>
      <c r="G6" s="381"/>
    </row>
    <row r="7" spans="2:10" x14ac:dyDescent="0.2">
      <c r="B7" s="381"/>
      <c r="C7" s="381"/>
      <c r="D7" s="381"/>
      <c r="E7" s="381"/>
      <c r="F7" s="381"/>
      <c r="G7" s="381"/>
    </row>
    <row r="8" spans="2:10" ht="25.5" customHeight="1" x14ac:dyDescent="0.2">
      <c r="B8" s="378" t="s">
        <v>0</v>
      </c>
      <c r="C8" s="378"/>
      <c r="D8" s="378"/>
      <c r="E8" s="378"/>
      <c r="F8" s="379"/>
      <c r="H8" s="89"/>
      <c r="I8" s="89"/>
      <c r="J8" s="89"/>
    </row>
    <row r="9" spans="2:10" ht="14.25" customHeight="1" x14ac:dyDescent="0.2">
      <c r="B9" s="295" t="s">
        <v>1</v>
      </c>
      <c r="C9" s="294" t="s">
        <v>2</v>
      </c>
      <c r="D9" s="294" t="s">
        <v>3</v>
      </c>
      <c r="E9" s="294" t="s">
        <v>4</v>
      </c>
      <c r="F9" s="294" t="s">
        <v>5</v>
      </c>
      <c r="H9" s="89"/>
      <c r="I9" s="89"/>
      <c r="J9" s="89"/>
    </row>
    <row r="10" spans="2:10" ht="14.25" customHeight="1" x14ac:dyDescent="0.2">
      <c r="B10" s="96" t="s">
        <v>6</v>
      </c>
      <c r="C10" s="296">
        <v>1243011</v>
      </c>
      <c r="D10" s="296">
        <v>115284</v>
      </c>
      <c r="E10" s="296">
        <v>1358295</v>
      </c>
      <c r="F10" s="296"/>
      <c r="H10" s="89"/>
      <c r="I10" s="89"/>
      <c r="J10" s="89"/>
    </row>
    <row r="11" spans="2:10" ht="14.25" customHeight="1" x14ac:dyDescent="0.2">
      <c r="B11" s="97" t="s">
        <v>7</v>
      </c>
      <c r="C11" s="297">
        <v>1161990</v>
      </c>
      <c r="D11" s="297">
        <v>117855</v>
      </c>
      <c r="E11" s="297">
        <v>1279845</v>
      </c>
      <c r="F11" s="300">
        <v>15676</v>
      </c>
      <c r="H11" s="89"/>
      <c r="I11" s="89"/>
      <c r="J11" s="89"/>
    </row>
    <row r="12" spans="2:10" ht="14.25" customHeight="1" x14ac:dyDescent="0.2">
      <c r="B12" s="98" t="s">
        <v>8</v>
      </c>
      <c r="C12" s="297">
        <v>43096</v>
      </c>
      <c r="D12" s="297">
        <v>-1524</v>
      </c>
      <c r="E12" s="297">
        <v>41572</v>
      </c>
      <c r="F12" s="300">
        <v>11232</v>
      </c>
      <c r="H12" s="89"/>
      <c r="I12" s="89"/>
      <c r="J12" s="89"/>
    </row>
    <row r="13" spans="2:10" ht="14.25" customHeight="1" x14ac:dyDescent="0.2">
      <c r="B13" s="98" t="s">
        <v>9</v>
      </c>
      <c r="C13" s="298">
        <v>26008</v>
      </c>
      <c r="D13" s="298">
        <v>-1284</v>
      </c>
      <c r="E13" s="298">
        <v>24724</v>
      </c>
      <c r="F13" s="301">
        <v>12844</v>
      </c>
      <c r="H13" s="89"/>
      <c r="I13" s="89"/>
      <c r="J13" s="89"/>
    </row>
    <row r="14" spans="2:10" ht="14.25" customHeight="1" x14ac:dyDescent="0.2">
      <c r="B14" s="98" t="s">
        <v>10</v>
      </c>
      <c r="C14" s="298">
        <v>11917</v>
      </c>
      <c r="D14" s="298">
        <v>237</v>
      </c>
      <c r="E14" s="298">
        <v>12154</v>
      </c>
      <c r="F14" s="301">
        <v>15128</v>
      </c>
      <c r="H14" s="89"/>
      <c r="I14" s="89"/>
      <c r="J14" s="89"/>
    </row>
    <row r="15" spans="2:10" ht="14.25" customHeight="1" x14ac:dyDescent="0.2">
      <c r="B15" s="96" t="s">
        <v>581</v>
      </c>
      <c r="C15" s="299">
        <v>804260</v>
      </c>
      <c r="D15" s="299">
        <v>-40672</v>
      </c>
      <c r="E15" s="299">
        <v>763588</v>
      </c>
      <c r="F15" s="302"/>
      <c r="H15" s="89"/>
      <c r="I15" s="89"/>
      <c r="J15" s="89"/>
    </row>
    <row r="16" spans="2:10" ht="14.25" customHeight="1" x14ac:dyDescent="0.2">
      <c r="B16" s="107" t="s">
        <v>11</v>
      </c>
      <c r="C16" s="106"/>
      <c r="D16" s="106"/>
      <c r="E16" s="106">
        <v>2121883</v>
      </c>
      <c r="F16" s="106"/>
      <c r="H16" s="89"/>
      <c r="I16" s="89"/>
      <c r="J16" s="89"/>
    </row>
    <row r="17" spans="2:7" ht="14.25" customHeight="1" x14ac:dyDescent="0.2">
      <c r="B17" s="115"/>
      <c r="C17" s="113"/>
      <c r="D17" s="113"/>
      <c r="E17" s="113"/>
      <c r="F17" s="113"/>
    </row>
    <row r="18" spans="2:7" ht="14.25" customHeight="1" x14ac:dyDescent="0.2">
      <c r="B18" s="115"/>
      <c r="C18" s="113"/>
      <c r="D18" s="113"/>
      <c r="E18" s="113"/>
      <c r="F18" s="113"/>
    </row>
    <row r="19" spans="2:7" ht="14.25" customHeight="1" x14ac:dyDescent="0.2">
      <c r="B19" s="115"/>
      <c r="C19" s="113"/>
      <c r="D19" s="114"/>
      <c r="E19" s="113"/>
    </row>
    <row r="20" spans="2:7" ht="14.25" customHeight="1" x14ac:dyDescent="0.2">
      <c r="B20" s="378" t="s">
        <v>12</v>
      </c>
      <c r="C20" s="378"/>
      <c r="D20" s="378"/>
      <c r="E20" s="378"/>
      <c r="F20" s="378"/>
      <c r="G20" s="378"/>
    </row>
    <row r="21" spans="2:7" ht="36" customHeight="1" x14ac:dyDescent="0.2">
      <c r="B21" s="294" t="s">
        <v>13</v>
      </c>
      <c r="C21" s="294" t="s">
        <v>14</v>
      </c>
      <c r="D21" s="294" t="s">
        <v>15</v>
      </c>
      <c r="E21" s="294" t="s">
        <v>16</v>
      </c>
      <c r="F21" s="294" t="s">
        <v>17</v>
      </c>
      <c r="G21" s="294" t="s">
        <v>18</v>
      </c>
    </row>
    <row r="22" spans="2:7" ht="14.25" customHeight="1" x14ac:dyDescent="0.2">
      <c r="B22" s="159" t="s">
        <v>19</v>
      </c>
      <c r="C22" s="303">
        <v>144547</v>
      </c>
      <c r="D22" s="303">
        <v>144375</v>
      </c>
      <c r="E22" s="303">
        <v>21662</v>
      </c>
      <c r="F22" s="303">
        <v>83019</v>
      </c>
      <c r="G22" s="303">
        <v>26039</v>
      </c>
    </row>
    <row r="23" spans="2:7" ht="14.25" customHeight="1" x14ac:dyDescent="0.2">
      <c r="B23" s="160" t="s">
        <v>20</v>
      </c>
      <c r="C23" s="304">
        <v>129953</v>
      </c>
      <c r="D23" s="304">
        <v>275556</v>
      </c>
      <c r="E23" s="304">
        <v>275556</v>
      </c>
      <c r="F23" s="304">
        <v>275556</v>
      </c>
      <c r="G23" s="304" t="s">
        <v>21</v>
      </c>
    </row>
    <row r="24" spans="2:7" x14ac:dyDescent="0.2">
      <c r="B24" s="107" t="s">
        <v>22</v>
      </c>
      <c r="C24" s="106">
        <v>274500</v>
      </c>
      <c r="D24" s="106">
        <v>419931</v>
      </c>
      <c r="E24" s="106">
        <v>297218</v>
      </c>
      <c r="F24" s="106">
        <v>358575</v>
      </c>
      <c r="G24" s="106">
        <v>26039</v>
      </c>
    </row>
    <row r="25" spans="2:7" ht="14.25" customHeight="1" x14ac:dyDescent="0.2">
      <c r="B25" s="377" t="s">
        <v>23</v>
      </c>
      <c r="C25" s="377"/>
      <c r="D25" s="377"/>
      <c r="E25" s="377"/>
      <c r="F25" s="377"/>
    </row>
    <row r="26" spans="2:7" ht="14.25" customHeight="1" x14ac:dyDescent="0.2">
      <c r="B26" s="377" t="s">
        <v>24</v>
      </c>
      <c r="C26" s="377"/>
      <c r="D26" s="377"/>
      <c r="E26" s="377"/>
      <c r="F26" s="377"/>
    </row>
    <row r="27" spans="2:7" ht="14.25" customHeight="1" x14ac:dyDescent="0.2">
      <c r="C27" s="2"/>
      <c r="D27" s="2"/>
      <c r="E27" s="2"/>
    </row>
    <row r="28" spans="2:7" ht="14.25" customHeight="1" x14ac:dyDescent="0.25">
      <c r="C28" s="2"/>
      <c r="D28" s="2"/>
      <c r="E28" s="2"/>
      <c r="F28"/>
    </row>
    <row r="29" spans="2:7" ht="14.25" customHeight="1" x14ac:dyDescent="0.2">
      <c r="C29" s="2"/>
      <c r="D29" s="2"/>
      <c r="E29" s="2"/>
    </row>
    <row r="30" spans="2:7" ht="14.25" customHeight="1" x14ac:dyDescent="0.2">
      <c r="C30" s="2"/>
      <c r="D30" s="2"/>
      <c r="E30" s="2"/>
    </row>
    <row r="31" spans="2:7" ht="14.25" customHeight="1" x14ac:dyDescent="0.2">
      <c r="C31" s="2"/>
      <c r="D31" s="2"/>
      <c r="E31" s="2"/>
    </row>
    <row r="32" spans="2:7" ht="14.25" customHeight="1" x14ac:dyDescent="0.2">
      <c r="C32" s="2"/>
      <c r="D32" s="2"/>
      <c r="E32" s="2"/>
    </row>
    <row r="33" s="2" customFormat="1" ht="14.25" customHeight="1" x14ac:dyDescent="0.2"/>
  </sheetData>
  <mergeCells count="5">
    <mergeCell ref="B25:F25"/>
    <mergeCell ref="B26:F26"/>
    <mergeCell ref="B8:F8"/>
    <mergeCell ref="B1:G7"/>
    <mergeCell ref="B20:G20"/>
  </mergeCells>
  <conditionalFormatting sqref="B10:B14 B16">
    <cfRule type="expression" dxfId="68" priority="17">
      <formula>MOD(ROW(),2)=0</formula>
    </cfRule>
  </conditionalFormatting>
  <conditionalFormatting sqref="B10:B14 B16:E16 B22:G23">
    <cfRule type="expression" dxfId="67" priority="18">
      <formula>MOD(ROW(),2)=0</formula>
    </cfRule>
  </conditionalFormatting>
  <conditionalFormatting sqref="B10:B16">
    <cfRule type="expression" dxfId="66" priority="15">
      <formula>MOD(ROW(),2)=0</formula>
    </cfRule>
  </conditionalFormatting>
  <conditionalFormatting sqref="B15 C22:G24">
    <cfRule type="expression" dxfId="65" priority="14">
      <formula>MOD(ROW(),2)=0</formula>
    </cfRule>
  </conditionalFormatting>
  <conditionalFormatting sqref="B15">
    <cfRule type="expression" dxfId="64" priority="13">
      <formula>MOD(ROW(),2)=0</formula>
    </cfRule>
  </conditionalFormatting>
  <conditionalFormatting sqref="B22:B24">
    <cfRule type="expression" dxfId="63" priority="2">
      <formula>MOD(ROW(),2)=0</formula>
    </cfRule>
  </conditionalFormatting>
  <conditionalFormatting sqref="B24">
    <cfRule type="expression" dxfId="62" priority="1">
      <formula>MOD(ROW(),2)=0</formula>
    </cfRule>
  </conditionalFormatting>
  <conditionalFormatting sqref="B22:G24">
    <cfRule type="expression" dxfId="61" priority="3">
      <formula>MOD(ROW(),2)=0</formula>
    </cfRule>
  </conditionalFormatting>
  <conditionalFormatting sqref="C10:C15">
    <cfRule type="expression" dxfId="60" priority="31">
      <formula>MOD(ROW(),2)=0</formula>
    </cfRule>
    <cfRule type="expression" dxfId="59" priority="32">
      <formula>MOD(ROW(),2)=0</formula>
    </cfRule>
  </conditionalFormatting>
  <conditionalFormatting sqref="C10:C16">
    <cfRule type="expression" dxfId="58" priority="30">
      <formula>MOD(ROW(),2)=0</formula>
    </cfRule>
  </conditionalFormatting>
  <conditionalFormatting sqref="C16:E16">
    <cfRule type="expression" dxfId="57" priority="29">
      <formula>MOD(ROW(),2)=0</formula>
    </cfRule>
  </conditionalFormatting>
  <conditionalFormatting sqref="D10:E15">
    <cfRule type="expression" dxfId="56" priority="23">
      <formula>MOD(ROW(),2)=0</formula>
    </cfRule>
    <cfRule type="expression" dxfId="55" priority="24">
      <formula>MOD(ROW(),2)=0</formula>
    </cfRule>
  </conditionalFormatting>
  <conditionalFormatting sqref="D10:F16">
    <cfRule type="expression" dxfId="54" priority="21">
      <formula>MOD(ROW(),2)=0</formula>
    </cfRule>
  </conditionalFormatting>
  <conditionalFormatting sqref="F10:F16">
    <cfRule type="expression" dxfId="53" priority="19">
      <formula>MOD(ROW(),2)=0</formula>
    </cfRule>
    <cfRule type="expression" dxfId="52" priority="20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1"/>
  <dimension ref="B8:E34"/>
  <sheetViews>
    <sheetView showGridLines="0" showRowColHeaders="0" workbookViewId="0">
      <selection activeCell="C9" sqref="C9"/>
    </sheetView>
  </sheetViews>
  <sheetFormatPr defaultColWidth="8.7109375" defaultRowHeight="15" x14ac:dyDescent="0.25"/>
  <cols>
    <col min="1" max="1" width="9.85546875" customWidth="1"/>
    <col min="2" max="2" width="67.5703125" customWidth="1"/>
    <col min="3" max="4" width="12.140625" customWidth="1"/>
    <col min="5" max="5" width="10.85546875" customWidth="1"/>
    <col min="6" max="6" width="8.7109375" customWidth="1"/>
    <col min="7" max="7" width="54.7109375" customWidth="1"/>
  </cols>
  <sheetData>
    <row r="8" spans="2:5" ht="18.75" x14ac:dyDescent="0.25">
      <c r="B8" s="57"/>
      <c r="C8" s="15"/>
      <c r="D8" s="15"/>
    </row>
    <row r="9" spans="2:5" x14ac:dyDescent="0.25">
      <c r="B9" s="58" t="s">
        <v>470</v>
      </c>
      <c r="C9" s="374">
        <v>45717</v>
      </c>
      <c r="D9" s="279">
        <v>2024</v>
      </c>
      <c r="E9" s="279" t="s">
        <v>471</v>
      </c>
    </row>
    <row r="10" spans="2:5" ht="15.75" thickBot="1" x14ac:dyDescent="0.3">
      <c r="B10" s="34"/>
      <c r="C10" s="34"/>
      <c r="D10" s="34"/>
      <c r="E10" s="34"/>
    </row>
    <row r="11" spans="2:5" ht="15.75" thickBot="1" x14ac:dyDescent="0.3">
      <c r="B11" s="427" t="s">
        <v>472</v>
      </c>
      <c r="C11" s="427"/>
      <c r="D11" s="427"/>
      <c r="E11" s="427"/>
    </row>
    <row r="12" spans="2:5" x14ac:dyDescent="0.25">
      <c r="B12" s="77" t="s">
        <v>473</v>
      </c>
      <c r="C12" s="81">
        <v>9.6427023617999996</v>
      </c>
      <c r="D12" s="81">
        <v>10.256145223000001</v>
      </c>
      <c r="E12" s="344">
        <v>-5.981222456019053E-2</v>
      </c>
    </row>
    <row r="13" spans="2:5" x14ac:dyDescent="0.25">
      <c r="B13" s="77" t="s">
        <v>474</v>
      </c>
      <c r="C13" s="81">
        <v>14.150641297</v>
      </c>
      <c r="D13" s="81">
        <v>13.819296136</v>
      </c>
      <c r="E13" s="344">
        <v>2.3976992586245194E-2</v>
      </c>
    </row>
    <row r="14" spans="2:5" x14ac:dyDescent="0.25">
      <c r="B14" s="77" t="s">
        <v>475</v>
      </c>
      <c r="C14" s="81">
        <v>1.76</v>
      </c>
      <c r="D14" s="81">
        <v>1.79</v>
      </c>
      <c r="E14" s="344">
        <v>-1.6759776536312887E-2</v>
      </c>
    </row>
    <row r="15" spans="2:5" x14ac:dyDescent="0.25">
      <c r="B15" s="77" t="s">
        <v>476</v>
      </c>
      <c r="C15" s="81">
        <v>2.5499999999999998</v>
      </c>
      <c r="D15" s="81">
        <v>2.3206000000000002</v>
      </c>
      <c r="E15" s="344">
        <v>9.8853744721192571E-2</v>
      </c>
    </row>
    <row r="16" spans="2:5" ht="15.75" thickBot="1" x14ac:dyDescent="0.3">
      <c r="B16" s="77" t="s">
        <v>477</v>
      </c>
      <c r="C16" s="78">
        <v>1.68</v>
      </c>
      <c r="D16" s="79">
        <v>1.71</v>
      </c>
      <c r="E16" s="344">
        <v>-1.7543859649122862E-2</v>
      </c>
    </row>
    <row r="17" spans="2:5" ht="15.75" thickBot="1" x14ac:dyDescent="0.3">
      <c r="B17" s="427" t="s">
        <v>478</v>
      </c>
      <c r="C17" s="427"/>
      <c r="D17" s="427"/>
      <c r="E17" s="427"/>
    </row>
    <row r="18" spans="2:5" x14ac:dyDescent="0.25">
      <c r="B18" s="77" t="s">
        <v>479</v>
      </c>
      <c r="C18" s="80">
        <v>142.09</v>
      </c>
      <c r="D18" s="81">
        <v>143.11000000000001</v>
      </c>
      <c r="E18" s="344">
        <v>-7.1273845293831073E-3</v>
      </c>
    </row>
    <row r="19" spans="2:5" x14ac:dyDescent="0.25">
      <c r="B19" s="77" t="s">
        <v>480</v>
      </c>
      <c r="C19" s="81">
        <v>3.82</v>
      </c>
      <c r="D19" s="81">
        <v>3.75</v>
      </c>
      <c r="E19" s="344">
        <v>1.8666666666666609E-2</v>
      </c>
    </row>
    <row r="20" spans="2:5" x14ac:dyDescent="0.25">
      <c r="B20" s="77" t="s">
        <v>481</v>
      </c>
      <c r="C20" s="81">
        <v>5.42</v>
      </c>
      <c r="D20" s="81">
        <v>4.3</v>
      </c>
      <c r="E20" s="344">
        <v>0.26046511627906987</v>
      </c>
    </row>
    <row r="21" spans="2:5" ht="15.75" thickBot="1" x14ac:dyDescent="0.3">
      <c r="B21" s="77" t="s">
        <v>482</v>
      </c>
      <c r="C21" s="81">
        <v>0.11</v>
      </c>
      <c r="D21" s="81">
        <v>0.33</v>
      </c>
      <c r="E21" s="344">
        <v>-0.66666666666666674</v>
      </c>
    </row>
    <row r="22" spans="2:5" ht="15.75" thickBot="1" x14ac:dyDescent="0.3">
      <c r="B22" s="427" t="s">
        <v>483</v>
      </c>
      <c r="C22" s="427"/>
      <c r="D22" s="427"/>
      <c r="E22" s="427"/>
    </row>
    <row r="23" spans="2:5" x14ac:dyDescent="0.25">
      <c r="B23" s="82" t="s">
        <v>484</v>
      </c>
      <c r="C23" s="83">
        <v>85279.93</v>
      </c>
      <c r="D23" s="83">
        <v>77455.44</v>
      </c>
      <c r="E23" s="344">
        <v>0.10101924409699303</v>
      </c>
    </row>
    <row r="24" spans="2:5" x14ac:dyDescent="0.25">
      <c r="B24" s="82" t="s">
        <v>485</v>
      </c>
      <c r="C24" s="83">
        <v>130259.54</v>
      </c>
      <c r="D24" s="83">
        <v>120283.4</v>
      </c>
      <c r="E24" s="344">
        <v>8.2938626610155719E-2</v>
      </c>
    </row>
    <row r="25" spans="2:5" ht="15.75" thickBot="1" x14ac:dyDescent="0.3">
      <c r="B25" s="82" t="s">
        <v>271</v>
      </c>
      <c r="C25" s="83">
        <v>9246</v>
      </c>
      <c r="D25" s="83">
        <v>8978</v>
      </c>
      <c r="E25" s="344">
        <v>2.9850746268656803E-2</v>
      </c>
    </row>
    <row r="26" spans="2:5" ht="15.75" thickBot="1" x14ac:dyDescent="0.3">
      <c r="B26" s="427" t="s">
        <v>486</v>
      </c>
      <c r="C26" s="427"/>
      <c r="D26" s="427"/>
      <c r="E26" s="427"/>
    </row>
    <row r="27" spans="2:5" x14ac:dyDescent="0.25">
      <c r="B27" s="84" t="s">
        <v>487</v>
      </c>
      <c r="C27" s="177">
        <v>33679.021379999998</v>
      </c>
      <c r="D27" s="85">
        <v>35149.416060000003</v>
      </c>
      <c r="E27" s="344">
        <v>-4.1832691544293144E-2</v>
      </c>
    </row>
    <row r="28" spans="2:5" x14ac:dyDescent="0.25">
      <c r="B28" s="82" t="s">
        <v>488</v>
      </c>
      <c r="C28" s="177">
        <v>43707.477379999997</v>
      </c>
      <c r="D28" s="85">
        <v>42667.804060000002</v>
      </c>
      <c r="E28" s="344">
        <v>2.4366693878550505E-2</v>
      </c>
    </row>
    <row r="29" spans="2:5" x14ac:dyDescent="0.25">
      <c r="B29" s="82" t="s">
        <v>489</v>
      </c>
      <c r="C29" s="178">
        <v>13.480115941999999</v>
      </c>
      <c r="D29" s="81">
        <v>11.962130661</v>
      </c>
      <c r="E29" s="344" t="s">
        <v>578</v>
      </c>
    </row>
    <row r="30" spans="2:5" ht="15.75" thickBot="1" x14ac:dyDescent="0.3">
      <c r="B30" s="87" t="s">
        <v>490</v>
      </c>
      <c r="C30" s="179">
        <v>9.3513177529</v>
      </c>
      <c r="D30" s="88">
        <v>9.0840240363000007</v>
      </c>
      <c r="E30" s="345" t="s">
        <v>579</v>
      </c>
    </row>
    <row r="31" spans="2:5" x14ac:dyDescent="0.25">
      <c r="B31" s="82"/>
      <c r="C31" s="78"/>
      <c r="D31" s="78"/>
      <c r="E31" s="86"/>
    </row>
    <row r="32" spans="2:5" x14ac:dyDescent="0.25">
      <c r="B32" s="426" t="s">
        <v>491</v>
      </c>
      <c r="C32" s="426"/>
      <c r="D32" s="426"/>
      <c r="E32" s="426"/>
    </row>
    <row r="33" spans="2:5" x14ac:dyDescent="0.25">
      <c r="B33" s="426" t="s">
        <v>492</v>
      </c>
      <c r="C33" s="426"/>
      <c r="D33" s="426"/>
      <c r="E33" s="426"/>
    </row>
    <row r="34" spans="2:5" x14ac:dyDescent="0.25">
      <c r="B34" s="426" t="s">
        <v>493</v>
      </c>
      <c r="C34" s="426"/>
      <c r="D34" s="426"/>
      <c r="E34" s="426"/>
    </row>
  </sheetData>
  <mergeCells count="7">
    <mergeCell ref="B32:E32"/>
    <mergeCell ref="B33:E33"/>
    <mergeCell ref="B34:E34"/>
    <mergeCell ref="B11:E11"/>
    <mergeCell ref="B17:E17"/>
    <mergeCell ref="B22:E22"/>
    <mergeCell ref="B26:E26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I98"/>
  <sheetViews>
    <sheetView showGridLines="0" showRowColHeaders="0" zoomScale="85" zoomScaleNormal="85" workbookViewId="0">
      <selection activeCell="G9" sqref="G9"/>
    </sheetView>
  </sheetViews>
  <sheetFormatPr defaultColWidth="23.5703125" defaultRowHeight="15.75" x14ac:dyDescent="0.25"/>
  <cols>
    <col min="1" max="1" width="5.7109375" style="6" customWidth="1"/>
    <col min="2" max="2" width="34" style="12" bestFit="1" customWidth="1"/>
    <col min="3" max="3" width="21.28515625" style="11" customWidth="1"/>
    <col min="4" max="4" width="19.85546875" style="10" customWidth="1"/>
    <col min="5" max="5" width="20.7109375" style="9" customWidth="1"/>
    <col min="6" max="6" width="25.5703125" style="8" customWidth="1"/>
    <col min="7" max="7" width="13.42578125" style="8" customWidth="1"/>
    <col min="8" max="8" width="29" style="7" bestFit="1" customWidth="1"/>
    <col min="9" max="16384" width="23.5703125" style="6"/>
  </cols>
  <sheetData>
    <row r="1" spans="1:9" ht="15.75" customHeight="1" x14ac:dyDescent="0.25">
      <c r="A1"/>
      <c r="B1" s="116"/>
      <c r="C1" s="14"/>
      <c r="D1" s="14"/>
      <c r="E1" s="14"/>
      <c r="F1" s="14"/>
      <c r="G1" s="14"/>
      <c r="H1" s="14"/>
    </row>
    <row r="2" spans="1:9" ht="15.75" customHeight="1" x14ac:dyDescent="0.25">
      <c r="A2"/>
      <c r="B2" s="14"/>
      <c r="C2" s="14"/>
      <c r="D2" s="14"/>
      <c r="E2" s="14"/>
      <c r="F2" s="14"/>
      <c r="G2" s="14"/>
      <c r="H2" s="14"/>
    </row>
    <row r="3" spans="1:9" ht="15.75" customHeight="1" x14ac:dyDescent="0.25">
      <c r="A3"/>
      <c r="B3" s="14"/>
      <c r="C3" s="14"/>
      <c r="D3" s="14"/>
      <c r="E3" s="14"/>
      <c r="F3" s="14"/>
      <c r="G3" s="14"/>
      <c r="H3" s="14"/>
    </row>
    <row r="4" spans="1:9" ht="15.75" customHeight="1" x14ac:dyDescent="0.25">
      <c r="A4"/>
      <c r="B4" s="14"/>
      <c r="C4" s="14"/>
      <c r="D4" s="14"/>
      <c r="E4" s="14"/>
      <c r="F4" s="14"/>
      <c r="G4" s="14"/>
      <c r="H4" s="14"/>
    </row>
    <row r="5" spans="1:9" ht="15.75" customHeight="1" x14ac:dyDescent="0.25">
      <c r="A5"/>
      <c r="B5" s="14"/>
      <c r="C5" s="14"/>
      <c r="D5" s="14"/>
      <c r="E5" s="14"/>
      <c r="F5" s="14"/>
      <c r="G5" s="14"/>
      <c r="H5" s="14"/>
    </row>
    <row r="6" spans="1:9" ht="15.75" customHeight="1" x14ac:dyDescent="0.25">
      <c r="A6"/>
      <c r="B6" s="14"/>
      <c r="C6" s="14"/>
      <c r="D6" s="14"/>
      <c r="E6" s="14"/>
      <c r="F6" s="14"/>
      <c r="G6" s="14"/>
      <c r="H6" s="14"/>
    </row>
    <row r="7" spans="1:9" ht="15.75" customHeight="1" x14ac:dyDescent="0.25">
      <c r="A7"/>
      <c r="B7" s="14"/>
      <c r="C7" s="14"/>
      <c r="D7" s="14"/>
      <c r="E7" s="14"/>
      <c r="F7" s="14"/>
      <c r="G7" s="14"/>
      <c r="H7" s="14"/>
    </row>
    <row r="8" spans="1:9" ht="15.75" customHeight="1" x14ac:dyDescent="0.25">
      <c r="A8"/>
      <c r="B8" s="14"/>
      <c r="C8" s="14"/>
      <c r="D8" s="14"/>
      <c r="E8" s="14"/>
      <c r="F8" s="14"/>
      <c r="G8" s="14"/>
      <c r="H8" s="14"/>
    </row>
    <row r="9" spans="1:9" ht="17.25" customHeight="1" x14ac:dyDescent="0.25">
      <c r="A9"/>
      <c r="B9" s="15"/>
      <c r="C9" s="15"/>
      <c r="D9" s="15"/>
      <c r="E9" s="15"/>
      <c r="F9" s="15"/>
      <c r="G9" s="15"/>
      <c r="H9" s="14"/>
    </row>
    <row r="10" spans="1:9" ht="37.5" customHeight="1" x14ac:dyDescent="0.25">
      <c r="A10" s="16"/>
      <c r="B10" s="383" t="s">
        <v>25</v>
      </c>
      <c r="C10" s="384" t="s">
        <v>26</v>
      </c>
      <c r="D10" s="382" t="s">
        <v>27</v>
      </c>
      <c r="E10" s="382" t="s">
        <v>28</v>
      </c>
      <c r="F10" s="382" t="s">
        <v>29</v>
      </c>
      <c r="G10" s="382" t="s">
        <v>30</v>
      </c>
      <c r="H10" s="382" t="s">
        <v>31</v>
      </c>
    </row>
    <row r="11" spans="1:9" x14ac:dyDescent="0.25">
      <c r="A11" s="16"/>
      <c r="B11" s="383"/>
      <c r="C11" s="384"/>
      <c r="D11" s="382"/>
      <c r="E11" s="382"/>
      <c r="F11" s="382"/>
      <c r="G11" s="382"/>
      <c r="H11" s="382"/>
    </row>
    <row r="12" spans="1:9" ht="19.5" customHeight="1" thickBot="1" x14ac:dyDescent="0.3">
      <c r="A12" s="16"/>
      <c r="B12" s="163" t="s">
        <v>32</v>
      </c>
      <c r="C12" s="163" t="s">
        <v>33</v>
      </c>
      <c r="D12" s="244">
        <v>1192</v>
      </c>
      <c r="E12" s="244">
        <v>474.8</v>
      </c>
      <c r="F12" s="166">
        <v>46533</v>
      </c>
      <c r="G12" s="167" t="s">
        <v>34</v>
      </c>
      <c r="H12" s="168">
        <v>1</v>
      </c>
      <c r="I12" s="162"/>
    </row>
    <row r="13" spans="1:9" ht="19.5" customHeight="1" thickBot="1" x14ac:dyDescent="0.3">
      <c r="A13" s="16"/>
      <c r="B13" s="163" t="s">
        <v>35</v>
      </c>
      <c r="C13" s="163" t="s">
        <v>33</v>
      </c>
      <c r="D13" s="245">
        <v>510</v>
      </c>
      <c r="E13" s="245">
        <v>256.60000000000002</v>
      </c>
      <c r="F13" s="170">
        <v>46611</v>
      </c>
      <c r="G13" s="171" t="s">
        <v>34</v>
      </c>
      <c r="H13" s="168">
        <v>1</v>
      </c>
      <c r="I13" s="162"/>
    </row>
    <row r="14" spans="1:9" ht="19.5" customHeight="1" thickBot="1" x14ac:dyDescent="0.3">
      <c r="A14" s="16"/>
      <c r="B14" s="163" t="s">
        <v>37</v>
      </c>
      <c r="C14" s="163" t="s">
        <v>33</v>
      </c>
      <c r="D14" s="244">
        <v>399</v>
      </c>
      <c r="E14" s="244">
        <v>197.9</v>
      </c>
      <c r="F14" s="166">
        <v>50302</v>
      </c>
      <c r="G14" s="167" t="s">
        <v>34</v>
      </c>
      <c r="H14" s="168">
        <v>1</v>
      </c>
      <c r="I14" s="162"/>
    </row>
    <row r="15" spans="1:9" ht="19.5" customHeight="1" thickBot="1" x14ac:dyDescent="0.3">
      <c r="A15" s="16"/>
      <c r="B15" s="163" t="s">
        <v>36</v>
      </c>
      <c r="C15" s="163" t="s">
        <v>33</v>
      </c>
      <c r="D15" s="245">
        <v>396</v>
      </c>
      <c r="E15" s="245">
        <v>227.1</v>
      </c>
      <c r="F15" s="170">
        <v>55887</v>
      </c>
      <c r="G15" s="171" t="s">
        <v>34</v>
      </c>
      <c r="H15" s="168">
        <v>1</v>
      </c>
      <c r="I15" s="162"/>
    </row>
    <row r="16" spans="1:9" ht="19.5" customHeight="1" thickBot="1" x14ac:dyDescent="0.3">
      <c r="A16" s="16"/>
      <c r="B16" s="163" t="s">
        <v>38</v>
      </c>
      <c r="C16" s="163" t="s">
        <v>33</v>
      </c>
      <c r="D16" s="244">
        <v>102</v>
      </c>
      <c r="E16" s="244">
        <v>73.8</v>
      </c>
      <c r="F16" s="166">
        <v>55885</v>
      </c>
      <c r="G16" s="167" t="s">
        <v>34</v>
      </c>
      <c r="H16" s="168">
        <v>1</v>
      </c>
      <c r="I16" s="162"/>
    </row>
    <row r="17" spans="1:9" ht="19.5" customHeight="1" thickBot="1" x14ac:dyDescent="0.3">
      <c r="A17" s="16"/>
      <c r="B17" s="163" t="s">
        <v>517</v>
      </c>
      <c r="C17" s="163" t="s">
        <v>33</v>
      </c>
      <c r="D17" s="245">
        <v>85</v>
      </c>
      <c r="E17" s="245">
        <v>25</v>
      </c>
      <c r="F17" s="170">
        <v>57558</v>
      </c>
      <c r="G17" s="171" t="s">
        <v>67</v>
      </c>
      <c r="H17" s="168">
        <v>1</v>
      </c>
      <c r="I17" s="162"/>
    </row>
    <row r="18" spans="1:9" ht="19.5" customHeight="1" thickBot="1" x14ac:dyDescent="0.3">
      <c r="A18" s="16"/>
      <c r="B18" s="163" t="s">
        <v>39</v>
      </c>
      <c r="C18" s="163" t="s">
        <v>518</v>
      </c>
      <c r="D18" s="244">
        <v>78</v>
      </c>
      <c r="E18" s="244">
        <v>54.4</v>
      </c>
      <c r="F18" s="166">
        <v>46262</v>
      </c>
      <c r="G18" s="167" t="s">
        <v>34</v>
      </c>
      <c r="H18" s="168">
        <v>1</v>
      </c>
      <c r="I18" s="162"/>
    </row>
    <row r="19" spans="1:9" ht="19.5" customHeight="1" thickBot="1" x14ac:dyDescent="0.3">
      <c r="A19" s="16"/>
      <c r="B19" s="163" t="s">
        <v>519</v>
      </c>
      <c r="C19" s="163" t="s">
        <v>33</v>
      </c>
      <c r="D19" s="245">
        <v>70</v>
      </c>
      <c r="E19" s="245">
        <v>20</v>
      </c>
      <c r="F19" s="170">
        <v>57755</v>
      </c>
      <c r="G19" s="171" t="s">
        <v>67</v>
      </c>
      <c r="H19" s="168">
        <v>1</v>
      </c>
      <c r="I19" s="162"/>
    </row>
    <row r="20" spans="1:9" ht="19.5" customHeight="1" thickBot="1" x14ac:dyDescent="0.3">
      <c r="A20" s="16"/>
      <c r="B20" s="163" t="s">
        <v>40</v>
      </c>
      <c r="C20" s="163" t="s">
        <v>520</v>
      </c>
      <c r="D20" s="244">
        <v>55</v>
      </c>
      <c r="E20" s="244">
        <v>27.7</v>
      </c>
      <c r="F20" s="166">
        <v>49656</v>
      </c>
      <c r="G20" s="167" t="s">
        <v>34</v>
      </c>
      <c r="H20" s="168">
        <v>1</v>
      </c>
      <c r="I20" s="162"/>
    </row>
    <row r="21" spans="1:9" ht="19.5" customHeight="1" thickBot="1" x14ac:dyDescent="0.3">
      <c r="A21" s="16"/>
      <c r="B21" s="163" t="s">
        <v>41</v>
      </c>
      <c r="C21" s="163" t="s">
        <v>42</v>
      </c>
      <c r="D21" s="245">
        <v>52</v>
      </c>
      <c r="E21" s="245">
        <v>26.6</v>
      </c>
      <c r="F21" s="170">
        <v>55887</v>
      </c>
      <c r="G21" s="171" t="s">
        <v>34</v>
      </c>
      <c r="H21" s="168">
        <v>1</v>
      </c>
      <c r="I21" s="162"/>
    </row>
    <row r="22" spans="1:9" ht="19.5" customHeight="1" thickBot="1" x14ac:dyDescent="0.3">
      <c r="A22" s="16"/>
      <c r="B22" s="163" t="s">
        <v>43</v>
      </c>
      <c r="C22" s="163" t="s">
        <v>44</v>
      </c>
      <c r="D22" s="244">
        <v>46</v>
      </c>
      <c r="E22" s="244">
        <v>21.6</v>
      </c>
      <c r="F22" s="166">
        <v>55887</v>
      </c>
      <c r="G22" s="167" t="s">
        <v>34</v>
      </c>
      <c r="H22" s="168">
        <v>1</v>
      </c>
      <c r="I22" s="162"/>
    </row>
    <row r="23" spans="1:9" ht="19.5" customHeight="1" thickBot="1" x14ac:dyDescent="0.3">
      <c r="A23" s="16"/>
      <c r="B23" s="163" t="s">
        <v>45</v>
      </c>
      <c r="C23" s="163" t="s">
        <v>33</v>
      </c>
      <c r="D23" s="245">
        <v>42</v>
      </c>
      <c r="E23" s="245">
        <v>18.41</v>
      </c>
      <c r="F23" s="170">
        <v>48208</v>
      </c>
      <c r="G23" s="171" t="s">
        <v>46</v>
      </c>
      <c r="H23" s="168">
        <v>1</v>
      </c>
      <c r="I23" s="162"/>
    </row>
    <row r="24" spans="1:9" ht="19.5" customHeight="1" thickBot="1" x14ac:dyDescent="0.3">
      <c r="A24" s="16"/>
      <c r="B24" s="163" t="s">
        <v>47</v>
      </c>
      <c r="C24" s="163" t="s">
        <v>33</v>
      </c>
      <c r="D24" s="244">
        <v>30</v>
      </c>
      <c r="E24" s="244">
        <v>16.809999999999999</v>
      </c>
      <c r="F24" s="166">
        <v>55666</v>
      </c>
      <c r="G24" s="167" t="s">
        <v>48</v>
      </c>
      <c r="H24" s="168">
        <v>1</v>
      </c>
      <c r="I24" s="162"/>
    </row>
    <row r="25" spans="1:9" ht="19.5" customHeight="1" thickBot="1" x14ac:dyDescent="0.3">
      <c r="A25" s="16"/>
      <c r="B25" s="163" t="s">
        <v>51</v>
      </c>
      <c r="C25" s="163" t="s">
        <v>33</v>
      </c>
      <c r="D25" s="245">
        <v>28.8</v>
      </c>
      <c r="E25" s="245">
        <v>8.39</v>
      </c>
      <c r="F25" s="170">
        <v>48481</v>
      </c>
      <c r="G25" s="171" t="s">
        <v>46</v>
      </c>
      <c r="H25" s="168">
        <v>1</v>
      </c>
      <c r="I25" s="162"/>
    </row>
    <row r="26" spans="1:9" ht="19.5" customHeight="1" thickBot="1" x14ac:dyDescent="0.3">
      <c r="A26" s="16"/>
      <c r="B26" s="163" t="s">
        <v>49</v>
      </c>
      <c r="C26" s="163" t="s">
        <v>521</v>
      </c>
      <c r="D26" s="244">
        <v>23</v>
      </c>
      <c r="E26" s="244">
        <v>13.91</v>
      </c>
      <c r="F26" s="166">
        <v>48867</v>
      </c>
      <c r="G26" s="167" t="s">
        <v>48</v>
      </c>
      <c r="H26" s="168">
        <v>1</v>
      </c>
      <c r="I26" s="162"/>
    </row>
    <row r="27" spans="1:9" ht="19.5" customHeight="1" thickBot="1" x14ac:dyDescent="0.3">
      <c r="A27" s="16"/>
      <c r="B27" s="163" t="s">
        <v>522</v>
      </c>
      <c r="C27" s="163" t="s">
        <v>50</v>
      </c>
      <c r="D27" s="245">
        <v>18.012</v>
      </c>
      <c r="E27" s="245">
        <v>13.53</v>
      </c>
      <c r="F27" s="170">
        <v>55887</v>
      </c>
      <c r="G27" s="171" t="s">
        <v>34</v>
      </c>
      <c r="H27" s="168">
        <v>1</v>
      </c>
      <c r="I27" s="162"/>
    </row>
    <row r="28" spans="1:9" ht="19.5" customHeight="1" thickBot="1" x14ac:dyDescent="0.3">
      <c r="A28" s="16"/>
      <c r="B28" s="163" t="s">
        <v>52</v>
      </c>
      <c r="C28" s="163" t="s">
        <v>53</v>
      </c>
      <c r="D28" s="244">
        <v>14</v>
      </c>
      <c r="E28" s="244">
        <v>6.68</v>
      </c>
      <c r="F28" s="166">
        <v>55887</v>
      </c>
      <c r="G28" s="167" t="s">
        <v>34</v>
      </c>
      <c r="H28" s="168">
        <v>1</v>
      </c>
      <c r="I28" s="162"/>
    </row>
    <row r="29" spans="1:9" ht="19.5" customHeight="1" thickBot="1" x14ac:dyDescent="0.3">
      <c r="A29" s="16"/>
      <c r="B29" s="163" t="s">
        <v>54</v>
      </c>
      <c r="C29" s="163" t="s">
        <v>55</v>
      </c>
      <c r="D29" s="245">
        <v>9.4</v>
      </c>
      <c r="E29" s="245">
        <v>6.18</v>
      </c>
      <c r="F29" s="170">
        <v>55885</v>
      </c>
      <c r="G29" s="171" t="s">
        <v>34</v>
      </c>
      <c r="H29" s="168">
        <v>1</v>
      </c>
      <c r="I29" s="162"/>
    </row>
    <row r="30" spans="1:9" ht="19.5" customHeight="1" thickBot="1" x14ac:dyDescent="0.3">
      <c r="A30" s="16"/>
      <c r="B30" s="163" t="s">
        <v>76</v>
      </c>
      <c r="C30" s="163" t="s">
        <v>55</v>
      </c>
      <c r="D30" s="244">
        <v>8.5</v>
      </c>
      <c r="E30" s="244">
        <v>3.39</v>
      </c>
      <c r="F30" s="166">
        <v>53668</v>
      </c>
      <c r="G30" s="167" t="s">
        <v>34</v>
      </c>
      <c r="H30" s="168">
        <v>1</v>
      </c>
      <c r="I30" s="162"/>
    </row>
    <row r="31" spans="1:9" ht="19.5" customHeight="1" thickBot="1" x14ac:dyDescent="0.3">
      <c r="A31" s="16"/>
      <c r="B31" s="163" t="s">
        <v>523</v>
      </c>
      <c r="C31" s="163" t="s">
        <v>50</v>
      </c>
      <c r="D31" s="245">
        <v>8.4</v>
      </c>
      <c r="E31" s="245">
        <v>5.2</v>
      </c>
      <c r="F31" s="170">
        <v>55887</v>
      </c>
      <c r="G31" s="171" t="s">
        <v>34</v>
      </c>
      <c r="H31" s="168">
        <v>1</v>
      </c>
      <c r="I31" s="162"/>
    </row>
    <row r="32" spans="1:9" ht="19.5" customHeight="1" thickBot="1" x14ac:dyDescent="0.3">
      <c r="A32" s="16"/>
      <c r="B32" s="163" t="s">
        <v>56</v>
      </c>
      <c r="C32" s="163" t="s">
        <v>33</v>
      </c>
      <c r="D32" s="245">
        <v>86.625</v>
      </c>
      <c r="E32" s="245">
        <v>64.599999999999994</v>
      </c>
      <c r="F32" s="170">
        <v>49137</v>
      </c>
      <c r="G32" s="171" t="s">
        <v>34</v>
      </c>
      <c r="H32" s="168">
        <v>0.82499999999999996</v>
      </c>
      <c r="I32" s="162"/>
    </row>
    <row r="33" spans="1:9" ht="19.5" customHeight="1" thickBot="1" x14ac:dyDescent="0.3">
      <c r="A33" s="16"/>
      <c r="B33" s="163" t="s">
        <v>57</v>
      </c>
      <c r="C33" s="163" t="s">
        <v>524</v>
      </c>
      <c r="D33" s="244">
        <v>1312.9975093769999</v>
      </c>
      <c r="E33" s="244">
        <v>534.28819150000004</v>
      </c>
      <c r="F33" s="166">
        <v>53519</v>
      </c>
      <c r="G33" s="167" t="s">
        <v>34</v>
      </c>
      <c r="H33" s="168">
        <v>0.11688649999999999</v>
      </c>
      <c r="I33" s="162"/>
    </row>
    <row r="34" spans="1:9" ht="16.5" thickBot="1" x14ac:dyDescent="0.3">
      <c r="A34" s="16"/>
      <c r="B34" s="163" t="s">
        <v>59</v>
      </c>
      <c r="C34" s="163" t="s">
        <v>60</v>
      </c>
      <c r="D34" s="244">
        <v>13.23</v>
      </c>
      <c r="E34" s="244">
        <v>8.0213000000000001</v>
      </c>
      <c r="F34" s="166">
        <v>48826</v>
      </c>
      <c r="G34" s="167" t="s">
        <v>48</v>
      </c>
      <c r="H34" s="168">
        <v>0.49</v>
      </c>
      <c r="I34" s="162"/>
    </row>
    <row r="35" spans="1:9" ht="19.5" customHeight="1" thickBot="1" x14ac:dyDescent="0.3">
      <c r="A35" s="16"/>
      <c r="B35" s="163" t="s">
        <v>58</v>
      </c>
      <c r="C35" s="163" t="s">
        <v>525</v>
      </c>
      <c r="D35" s="245">
        <v>12.25</v>
      </c>
      <c r="E35" s="245">
        <v>9.569700000000001</v>
      </c>
      <c r="F35" s="170">
        <v>48949</v>
      </c>
      <c r="G35" s="171" t="s">
        <v>34</v>
      </c>
      <c r="H35" s="168">
        <v>0.49</v>
      </c>
      <c r="I35" s="162"/>
    </row>
    <row r="36" spans="1:9" ht="19.5" customHeight="1" x14ac:dyDescent="0.25">
      <c r="A36" s="16"/>
      <c r="B36" s="366" t="s">
        <v>61</v>
      </c>
      <c r="C36" s="366" t="s">
        <v>62</v>
      </c>
      <c r="D36" s="367">
        <v>9.8000000000000007</v>
      </c>
      <c r="E36" s="367">
        <v>5.8310000000000004</v>
      </c>
      <c r="F36" s="368">
        <v>49285</v>
      </c>
      <c r="G36" s="369" t="s">
        <v>48</v>
      </c>
      <c r="H36" s="370">
        <v>0.49000000000000005</v>
      </c>
      <c r="I36" s="162"/>
    </row>
    <row r="37" spans="1:9" ht="19.5" customHeight="1" x14ac:dyDescent="0.25">
      <c r="A37" s="16"/>
      <c r="B37" s="366" t="s">
        <v>526</v>
      </c>
      <c r="C37" s="366"/>
      <c r="D37" s="367">
        <v>74</v>
      </c>
      <c r="E37" s="367">
        <v>37.367000000000004</v>
      </c>
      <c r="F37" s="368"/>
      <c r="G37" s="369"/>
      <c r="H37" s="370"/>
      <c r="I37" s="162"/>
    </row>
    <row r="38" spans="1:9" ht="19.5" customHeight="1" thickBot="1" x14ac:dyDescent="0.3">
      <c r="A38" s="16"/>
      <c r="B38" s="175" t="s">
        <v>63</v>
      </c>
      <c r="C38" s="175"/>
      <c r="D38" s="246">
        <f>SUM(D12:D37)</f>
        <v>4676.0145093769997</v>
      </c>
      <c r="E38" s="246">
        <f>SUM(E12:E37)</f>
        <v>2157.6771915000004</v>
      </c>
      <c r="F38" s="176"/>
      <c r="G38" s="176"/>
      <c r="H38" s="176"/>
    </row>
    <row r="39" spans="1:9" s="161" customFormat="1" ht="19.5" customHeight="1" thickBot="1" x14ac:dyDescent="0.3">
      <c r="A39" s="16"/>
      <c r="B39" s="163" t="s">
        <v>64</v>
      </c>
      <c r="C39" s="163" t="s">
        <v>65</v>
      </c>
      <c r="D39" s="244">
        <v>23</v>
      </c>
      <c r="E39" s="244">
        <v>5.5</v>
      </c>
      <c r="F39" s="165"/>
      <c r="G39" s="167" t="s">
        <v>67</v>
      </c>
      <c r="H39" s="168">
        <v>0.49</v>
      </c>
      <c r="I39" s="6"/>
    </row>
    <row r="40" spans="1:9" ht="19.5" customHeight="1" thickBot="1" x14ac:dyDescent="0.3">
      <c r="A40" s="16"/>
      <c r="B40" s="163" t="s">
        <v>64</v>
      </c>
      <c r="C40" s="163" t="s">
        <v>68</v>
      </c>
      <c r="D40" s="375">
        <v>28</v>
      </c>
      <c r="E40" s="244">
        <v>7.1</v>
      </c>
      <c r="F40" s="165"/>
      <c r="G40" s="167" t="s">
        <v>67</v>
      </c>
      <c r="H40" s="168">
        <v>1</v>
      </c>
    </row>
    <row r="41" spans="1:9" ht="19.5" customHeight="1" thickBot="1" x14ac:dyDescent="0.3">
      <c r="A41" s="16"/>
      <c r="B41" s="175" t="s">
        <v>4</v>
      </c>
      <c r="C41" s="175"/>
      <c r="D41" s="246">
        <f>SUM(D38:D40)</f>
        <v>4727.0145093769997</v>
      </c>
      <c r="E41" s="246">
        <f>SUM(E38:E40)</f>
        <v>2170.2771915000003</v>
      </c>
      <c r="F41" s="176"/>
      <c r="G41" s="176"/>
      <c r="H41" s="176"/>
    </row>
    <row r="42" spans="1:9" ht="19.5" customHeight="1" x14ac:dyDescent="0.25">
      <c r="A42" s="16"/>
      <c r="C42" s="12"/>
      <c r="D42" s="12"/>
      <c r="E42" s="12"/>
      <c r="F42" s="12"/>
      <c r="G42" s="12"/>
      <c r="H42" s="12"/>
      <c r="I42" s="12"/>
    </row>
    <row r="43" spans="1:9" x14ac:dyDescent="0.25">
      <c r="C43" s="12"/>
      <c r="D43" s="12"/>
      <c r="E43" s="12"/>
      <c r="F43" s="12"/>
      <c r="G43" s="12"/>
      <c r="H43" s="12"/>
      <c r="I43" s="12"/>
    </row>
    <row r="45" spans="1:9" x14ac:dyDescent="0.25">
      <c r="B45" s="247" t="s">
        <v>69</v>
      </c>
    </row>
    <row r="46" spans="1:9" x14ac:dyDescent="0.25">
      <c r="B46" s="93"/>
    </row>
    <row r="47" spans="1:9" x14ac:dyDescent="0.25">
      <c r="B47" s="383" t="s">
        <v>25</v>
      </c>
      <c r="C47" s="384" t="s">
        <v>26</v>
      </c>
      <c r="D47" s="382" t="s">
        <v>27</v>
      </c>
      <c r="E47" s="382" t="s">
        <v>28</v>
      </c>
      <c r="F47" s="382" t="s">
        <v>29</v>
      </c>
      <c r="G47" s="382" t="s">
        <v>30</v>
      </c>
      <c r="H47" s="382" t="s">
        <v>31</v>
      </c>
    </row>
    <row r="48" spans="1:9" ht="15.75" customHeight="1" x14ac:dyDescent="0.25">
      <c r="B48" s="383"/>
      <c r="C48" s="384"/>
      <c r="D48" s="382"/>
      <c r="E48" s="382"/>
      <c r="F48" s="382"/>
      <c r="G48" s="382"/>
      <c r="H48" s="382"/>
    </row>
    <row r="49" spans="2:9" ht="17.25" customHeight="1" thickBot="1" x14ac:dyDescent="0.3">
      <c r="B49" s="163" t="s">
        <v>74</v>
      </c>
      <c r="C49" s="164" t="s">
        <v>53</v>
      </c>
      <c r="D49" s="165">
        <v>7.7</v>
      </c>
      <c r="E49" s="165">
        <v>0.55000000000000004</v>
      </c>
      <c r="F49" s="166">
        <v>55887</v>
      </c>
      <c r="G49" s="167" t="s">
        <v>34</v>
      </c>
      <c r="H49" s="168">
        <v>1</v>
      </c>
      <c r="I49" s="265"/>
    </row>
    <row r="50" spans="2:9" ht="17.25" customHeight="1" thickBot="1" x14ac:dyDescent="0.3">
      <c r="B50" s="163" t="s">
        <v>75</v>
      </c>
      <c r="C50" s="164" t="s">
        <v>53</v>
      </c>
      <c r="D50" s="165">
        <v>7.2</v>
      </c>
      <c r="E50" s="165">
        <v>0.81</v>
      </c>
      <c r="F50" s="166">
        <v>55887</v>
      </c>
      <c r="G50" s="167" t="s">
        <v>34</v>
      </c>
      <c r="H50" s="168">
        <v>1</v>
      </c>
      <c r="I50" s="265"/>
    </row>
    <row r="51" spans="2:9" ht="17.25" customHeight="1" thickBot="1" x14ac:dyDescent="0.3">
      <c r="B51" s="163" t="s">
        <v>77</v>
      </c>
      <c r="C51" s="164" t="s">
        <v>55</v>
      </c>
      <c r="D51" s="169">
        <v>6.97</v>
      </c>
      <c r="E51" s="169">
        <v>0.96</v>
      </c>
      <c r="F51" s="170">
        <v>53802</v>
      </c>
      <c r="G51" s="167" t="s">
        <v>34</v>
      </c>
      <c r="H51" s="168">
        <v>1</v>
      </c>
      <c r="I51" s="265"/>
    </row>
    <row r="52" spans="2:9" ht="17.25" customHeight="1" thickBot="1" x14ac:dyDescent="0.3">
      <c r="B52" s="163" t="s">
        <v>78</v>
      </c>
      <c r="C52" s="164" t="s">
        <v>55</v>
      </c>
      <c r="D52" s="165">
        <v>6.47</v>
      </c>
      <c r="E52" s="165">
        <v>1.4</v>
      </c>
      <c r="F52" s="166">
        <v>53802</v>
      </c>
      <c r="G52" s="167" t="s">
        <v>34</v>
      </c>
      <c r="H52" s="168">
        <v>1</v>
      </c>
      <c r="I52" s="265"/>
    </row>
    <row r="53" spans="2:9" ht="17.25" customHeight="1" thickBot="1" x14ac:dyDescent="0.3">
      <c r="B53" s="163" t="s">
        <v>81</v>
      </c>
      <c r="C53" s="164" t="s">
        <v>50</v>
      </c>
      <c r="D53" s="169">
        <v>5.04</v>
      </c>
      <c r="E53" s="169">
        <v>0.98</v>
      </c>
      <c r="F53" s="170">
        <v>53794</v>
      </c>
      <c r="G53" s="167" t="s">
        <v>34</v>
      </c>
      <c r="H53" s="168">
        <v>1</v>
      </c>
      <c r="I53" s="265"/>
    </row>
    <row r="54" spans="2:9" ht="17.25" customHeight="1" thickBot="1" x14ac:dyDescent="0.3">
      <c r="B54" s="163" t="s">
        <v>70</v>
      </c>
      <c r="C54" s="164" t="s">
        <v>33</v>
      </c>
      <c r="D54" s="165">
        <v>4.28</v>
      </c>
      <c r="E54" s="165">
        <v>1.9</v>
      </c>
      <c r="F54" s="166" t="s">
        <v>71</v>
      </c>
      <c r="G54" s="167" t="s">
        <v>48</v>
      </c>
      <c r="H54" s="168">
        <v>1</v>
      </c>
      <c r="I54" s="265"/>
    </row>
    <row r="55" spans="2:9" ht="17.25" customHeight="1" thickBot="1" x14ac:dyDescent="0.3">
      <c r="B55" s="163" t="s">
        <v>82</v>
      </c>
      <c r="C55" s="164" t="s">
        <v>50</v>
      </c>
      <c r="D55" s="169">
        <v>4.08</v>
      </c>
      <c r="E55" s="169">
        <v>0.71</v>
      </c>
      <c r="F55" s="170">
        <v>55887</v>
      </c>
      <c r="G55" s="167" t="s">
        <v>34</v>
      </c>
      <c r="H55" s="168">
        <v>1</v>
      </c>
      <c r="I55" s="265"/>
    </row>
    <row r="56" spans="2:9" ht="17.25" customHeight="1" thickBot="1" x14ac:dyDescent="0.3">
      <c r="B56" s="163" t="s">
        <v>83</v>
      </c>
      <c r="C56" s="164" t="s">
        <v>50</v>
      </c>
      <c r="D56" s="169">
        <v>4</v>
      </c>
      <c r="E56" s="169">
        <v>0.82</v>
      </c>
      <c r="F56" s="170">
        <v>55887</v>
      </c>
      <c r="G56" s="167" t="s">
        <v>34</v>
      </c>
      <c r="H56" s="168">
        <v>1</v>
      </c>
      <c r="I56" s="265"/>
    </row>
    <row r="57" spans="2:9" ht="17.25" customHeight="1" thickBot="1" x14ac:dyDescent="0.3">
      <c r="B57" s="163" t="s">
        <v>79</v>
      </c>
      <c r="C57" s="164" t="s">
        <v>55</v>
      </c>
      <c r="D57" s="165">
        <v>2.41</v>
      </c>
      <c r="E57" s="165">
        <v>0.31</v>
      </c>
      <c r="F57" s="166">
        <v>54988</v>
      </c>
      <c r="G57" s="167" t="s">
        <v>34</v>
      </c>
      <c r="H57" s="168">
        <v>1</v>
      </c>
      <c r="I57" s="265"/>
    </row>
    <row r="58" spans="2:9" ht="17.25" customHeight="1" thickBot="1" x14ac:dyDescent="0.3">
      <c r="B58" s="163" t="s">
        <v>84</v>
      </c>
      <c r="C58" s="164" t="s">
        <v>33</v>
      </c>
      <c r="D58" s="165">
        <v>1.72</v>
      </c>
      <c r="E58" s="165">
        <v>1.1399999999999999</v>
      </c>
      <c r="F58" s="166">
        <v>46528</v>
      </c>
      <c r="G58" s="167" t="s">
        <v>48</v>
      </c>
      <c r="H58" s="168">
        <v>1</v>
      </c>
      <c r="I58" s="265"/>
    </row>
    <row r="59" spans="2:9" ht="17.25" customHeight="1" thickBot="1" x14ac:dyDescent="0.3">
      <c r="B59" s="163" t="s">
        <v>80</v>
      </c>
      <c r="C59" s="164" t="s">
        <v>55</v>
      </c>
      <c r="D59" s="165">
        <v>1.42</v>
      </c>
      <c r="E59" s="165">
        <v>0.18</v>
      </c>
      <c r="F59" s="166">
        <v>53763</v>
      </c>
      <c r="G59" s="167" t="s">
        <v>34</v>
      </c>
      <c r="H59" s="168">
        <v>1</v>
      </c>
      <c r="I59" s="265"/>
    </row>
    <row r="60" spans="2:9" ht="17.25" customHeight="1" thickBot="1" x14ac:dyDescent="0.3">
      <c r="B60" s="163" t="s">
        <v>73</v>
      </c>
      <c r="C60" s="164" t="s">
        <v>33</v>
      </c>
      <c r="D60" s="165">
        <v>1.4184000000000001</v>
      </c>
      <c r="E60" s="165">
        <v>0.18</v>
      </c>
      <c r="F60" s="166" t="s">
        <v>72</v>
      </c>
      <c r="G60" s="167" t="s">
        <v>67</v>
      </c>
      <c r="H60" s="168">
        <v>1</v>
      </c>
      <c r="I60" s="265"/>
    </row>
    <row r="61" spans="2:9" ht="17.25" customHeight="1" thickBot="1" x14ac:dyDescent="0.3">
      <c r="B61" s="163" t="s">
        <v>88</v>
      </c>
      <c r="C61" s="164" t="s">
        <v>86</v>
      </c>
      <c r="D61" s="169">
        <v>4.41</v>
      </c>
      <c r="E61" s="169">
        <v>2.2799999999999998</v>
      </c>
      <c r="F61" s="170">
        <v>48228</v>
      </c>
      <c r="G61" s="167" t="s">
        <v>48</v>
      </c>
      <c r="H61" s="168">
        <v>0.49</v>
      </c>
      <c r="I61" s="265"/>
    </row>
    <row r="62" spans="2:9" ht="17.25" customHeight="1" thickBot="1" x14ac:dyDescent="0.3">
      <c r="B62" s="163" t="s">
        <v>89</v>
      </c>
      <c r="C62" s="164" t="s">
        <v>86</v>
      </c>
      <c r="D62" s="165">
        <v>4.41</v>
      </c>
      <c r="E62" s="165">
        <v>2.4500000000000002</v>
      </c>
      <c r="F62" s="166">
        <v>48522</v>
      </c>
      <c r="G62" s="167" t="s">
        <v>48</v>
      </c>
      <c r="H62" s="168">
        <v>0.49</v>
      </c>
      <c r="I62" s="265"/>
    </row>
    <row r="63" spans="2:9" ht="17.25" customHeight="1" thickBot="1" x14ac:dyDescent="0.3">
      <c r="B63" s="163" t="s">
        <v>85</v>
      </c>
      <c r="C63" s="164" t="s">
        <v>86</v>
      </c>
      <c r="D63" s="169">
        <v>6.86</v>
      </c>
      <c r="E63" s="169">
        <v>3.5</v>
      </c>
      <c r="F63" s="170">
        <v>48589</v>
      </c>
      <c r="G63" s="167" t="s">
        <v>48</v>
      </c>
      <c r="H63" s="168">
        <v>0.48999999999999994</v>
      </c>
      <c r="I63" s="265"/>
    </row>
    <row r="64" spans="2:9" ht="17.25" customHeight="1" thickBot="1" x14ac:dyDescent="0.3">
      <c r="B64" s="163" t="s">
        <v>87</v>
      </c>
      <c r="C64" s="164" t="s">
        <v>86</v>
      </c>
      <c r="D64" s="165">
        <v>5.88</v>
      </c>
      <c r="E64" s="165">
        <v>3.19</v>
      </c>
      <c r="F64" s="166">
        <v>48567</v>
      </c>
      <c r="G64" s="167" t="s">
        <v>48</v>
      </c>
      <c r="H64" s="168">
        <v>0.49</v>
      </c>
      <c r="I64" s="265"/>
    </row>
    <row r="65" spans="2:8" ht="16.5" thickBot="1" x14ac:dyDescent="0.3">
      <c r="B65" s="248" t="s">
        <v>90</v>
      </c>
      <c r="C65" s="248"/>
      <c r="D65" s="249">
        <f>SUM(D49:D64)</f>
        <v>74.2684</v>
      </c>
      <c r="E65" s="249">
        <f>SUM(E49:E64)</f>
        <v>21.36</v>
      </c>
      <c r="F65" s="250"/>
      <c r="G65" s="250"/>
      <c r="H65" s="250"/>
    </row>
    <row r="66" spans="2:8" x14ac:dyDescent="0.25">
      <c r="B66"/>
      <c r="C66"/>
      <c r="D66" s="305">
        <f>D65-D35</f>
        <v>62.0184</v>
      </c>
      <c r="E66" s="305">
        <f>E65-E35</f>
        <v>11.790299999999998</v>
      </c>
      <c r="F66"/>
      <c r="G66"/>
      <c r="H66"/>
    </row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 s="247" t="s">
        <v>91</v>
      </c>
      <c r="C69"/>
      <c r="D69"/>
      <c r="E69"/>
      <c r="F69"/>
      <c r="G69" s="6"/>
      <c r="H69" s="6"/>
    </row>
    <row r="70" spans="2:8" x14ac:dyDescent="0.25">
      <c r="B70" s="93"/>
      <c r="C70"/>
      <c r="D70"/>
      <c r="E70"/>
      <c r="F70"/>
      <c r="G70" s="6"/>
      <c r="H70" s="6"/>
    </row>
    <row r="71" spans="2:8" x14ac:dyDescent="0.25">
      <c r="B71" s="383" t="s">
        <v>25</v>
      </c>
      <c r="C71" s="384" t="s">
        <v>26</v>
      </c>
      <c r="D71" s="382" t="s">
        <v>92</v>
      </c>
      <c r="E71" s="382" t="s">
        <v>30</v>
      </c>
      <c r="F71" s="382" t="s">
        <v>31</v>
      </c>
      <c r="G71" s="6"/>
      <c r="H71" s="6"/>
    </row>
    <row r="72" spans="2:8" x14ac:dyDescent="0.25">
      <c r="B72" s="383"/>
      <c r="C72" s="384"/>
      <c r="D72" s="382"/>
      <c r="E72" s="382"/>
      <c r="F72" s="382"/>
      <c r="G72" s="6"/>
      <c r="H72" s="6"/>
    </row>
    <row r="73" spans="2:8" ht="16.5" thickBot="1" x14ac:dyDescent="0.3">
      <c r="B73" s="163" t="s">
        <v>93</v>
      </c>
      <c r="C73" s="164" t="s">
        <v>94</v>
      </c>
      <c r="D73" s="173">
        <v>2.5</v>
      </c>
      <c r="E73" s="172" t="s">
        <v>67</v>
      </c>
      <c r="F73" s="174">
        <v>0.49</v>
      </c>
      <c r="G73" s="6"/>
      <c r="H73" s="6"/>
    </row>
    <row r="74" spans="2:8" ht="16.5" thickBot="1" x14ac:dyDescent="0.3">
      <c r="B74" s="163" t="s">
        <v>95</v>
      </c>
      <c r="C74" s="164" t="s">
        <v>94</v>
      </c>
      <c r="D74" s="173">
        <v>2.5</v>
      </c>
      <c r="E74" s="172" t="s">
        <v>67</v>
      </c>
      <c r="F74" s="174">
        <v>0.49</v>
      </c>
      <c r="G74" s="6"/>
      <c r="H74" s="6"/>
    </row>
    <row r="75" spans="2:8" ht="16.5" thickBot="1" x14ac:dyDescent="0.3">
      <c r="B75" s="163" t="s">
        <v>96</v>
      </c>
      <c r="C75" s="164" t="s">
        <v>94</v>
      </c>
      <c r="D75" s="173">
        <v>2.5</v>
      </c>
      <c r="E75" s="172" t="s">
        <v>67</v>
      </c>
      <c r="F75" s="174">
        <v>0.49</v>
      </c>
      <c r="G75" s="6"/>
      <c r="H75" s="6"/>
    </row>
    <row r="76" spans="2:8" ht="16.5" thickBot="1" x14ac:dyDescent="0.3">
      <c r="B76" s="163" t="s">
        <v>97</v>
      </c>
      <c r="C76" s="164" t="s">
        <v>94</v>
      </c>
      <c r="D76" s="173">
        <v>1.2</v>
      </c>
      <c r="E76" s="172" t="s">
        <v>67</v>
      </c>
      <c r="F76" s="174">
        <v>0.49</v>
      </c>
      <c r="G76" s="6"/>
      <c r="H76" s="6"/>
    </row>
    <row r="77" spans="2:8" ht="16.5" thickBot="1" x14ac:dyDescent="0.3">
      <c r="B77" s="163" t="s">
        <v>98</v>
      </c>
      <c r="C77" s="164" t="s">
        <v>94</v>
      </c>
      <c r="D77" s="173">
        <v>2.5</v>
      </c>
      <c r="E77" s="172" t="s">
        <v>67</v>
      </c>
      <c r="F77" s="174">
        <v>0.49</v>
      </c>
      <c r="G77" s="6"/>
      <c r="H77" s="6"/>
    </row>
    <row r="78" spans="2:8" ht="16.5" thickBot="1" x14ac:dyDescent="0.3">
      <c r="B78" s="163" t="s">
        <v>99</v>
      </c>
      <c r="C78" s="164" t="s">
        <v>94</v>
      </c>
      <c r="D78" s="173">
        <v>2.5</v>
      </c>
      <c r="E78" s="172" t="s">
        <v>67</v>
      </c>
      <c r="F78" s="174">
        <v>0.49</v>
      </c>
      <c r="G78" s="6"/>
      <c r="H78" s="6"/>
    </row>
    <row r="79" spans="2:8" ht="16.5" thickBot="1" x14ac:dyDescent="0.3">
      <c r="B79" s="163" t="s">
        <v>100</v>
      </c>
      <c r="C79" s="164" t="s">
        <v>94</v>
      </c>
      <c r="D79" s="173">
        <v>1.2</v>
      </c>
      <c r="E79" s="172" t="s">
        <v>67</v>
      </c>
      <c r="F79" s="174">
        <v>0.49</v>
      </c>
      <c r="G79" s="6"/>
      <c r="H79" s="6"/>
    </row>
    <row r="80" spans="2:8" ht="16.5" thickBot="1" x14ac:dyDescent="0.3">
      <c r="B80" s="163" t="s">
        <v>101</v>
      </c>
      <c r="C80" s="164" t="s">
        <v>94</v>
      </c>
      <c r="D80" s="173">
        <v>1</v>
      </c>
      <c r="E80" s="172" t="s">
        <v>67</v>
      </c>
      <c r="F80" s="174">
        <v>0.49</v>
      </c>
      <c r="G80" s="6"/>
      <c r="H80" s="6"/>
    </row>
    <row r="81" spans="2:8" ht="16.5" thickBot="1" x14ac:dyDescent="0.3">
      <c r="B81" s="163" t="s">
        <v>102</v>
      </c>
      <c r="C81" s="164" t="s">
        <v>94</v>
      </c>
      <c r="D81" s="173">
        <v>1.2</v>
      </c>
      <c r="E81" s="172" t="s">
        <v>67</v>
      </c>
      <c r="F81" s="174">
        <v>0.49</v>
      </c>
      <c r="G81" s="6"/>
      <c r="H81" s="6"/>
    </row>
    <row r="82" spans="2:8" ht="16.5" thickBot="1" x14ac:dyDescent="0.3">
      <c r="B82" s="163" t="s">
        <v>103</v>
      </c>
      <c r="C82" s="164" t="s">
        <v>94</v>
      </c>
      <c r="D82" s="173">
        <v>1.2</v>
      </c>
      <c r="E82" s="172" t="s">
        <v>67</v>
      </c>
      <c r="F82" s="174">
        <v>0.49</v>
      </c>
      <c r="G82" s="6"/>
      <c r="H82" s="6"/>
    </row>
    <row r="83" spans="2:8" ht="16.5" thickBot="1" x14ac:dyDescent="0.3">
      <c r="B83" s="163" t="s">
        <v>104</v>
      </c>
      <c r="C83" s="164" t="s">
        <v>94</v>
      </c>
      <c r="D83" s="173">
        <v>2.5</v>
      </c>
      <c r="E83" s="172" t="s">
        <v>67</v>
      </c>
      <c r="F83" s="174">
        <v>0.49</v>
      </c>
      <c r="G83" s="6"/>
      <c r="H83" s="6"/>
    </row>
    <row r="84" spans="2:8" ht="16.5" thickBot="1" x14ac:dyDescent="0.3">
      <c r="B84" s="163" t="s">
        <v>105</v>
      </c>
      <c r="C84" s="164" t="s">
        <v>94</v>
      </c>
      <c r="D84" s="173">
        <v>1</v>
      </c>
      <c r="E84" s="172" t="s">
        <v>67</v>
      </c>
      <c r="F84" s="174">
        <v>0.49</v>
      </c>
      <c r="G84" s="6"/>
      <c r="H84" s="6"/>
    </row>
    <row r="85" spans="2:8" ht="16.5" thickBot="1" x14ac:dyDescent="0.3">
      <c r="B85" s="163" t="s">
        <v>106</v>
      </c>
      <c r="C85" s="164" t="s">
        <v>94</v>
      </c>
      <c r="D85" s="173">
        <v>1</v>
      </c>
      <c r="E85" s="172" t="s">
        <v>67</v>
      </c>
      <c r="F85" s="174">
        <v>0.49</v>
      </c>
      <c r="G85" s="6"/>
      <c r="H85" s="6"/>
    </row>
    <row r="86" spans="2:8" ht="16.5" thickBot="1" x14ac:dyDescent="0.3">
      <c r="B86" s="175" t="s">
        <v>107</v>
      </c>
      <c r="C86" s="175"/>
      <c r="D86" s="251">
        <f>SUM(D73:D85)</f>
        <v>22.799999999999997</v>
      </c>
      <c r="E86" s="176"/>
      <c r="F86" s="176"/>
      <c r="G86" s="6"/>
      <c r="H86" s="6"/>
    </row>
    <row r="87" spans="2:8" ht="16.5" thickBot="1" x14ac:dyDescent="0.3">
      <c r="B87" s="163" t="s">
        <v>108</v>
      </c>
      <c r="C87" s="164" t="s">
        <v>94</v>
      </c>
      <c r="D87" s="173">
        <v>2.5</v>
      </c>
      <c r="E87" s="172" t="s">
        <v>67</v>
      </c>
      <c r="F87" s="174">
        <v>1</v>
      </c>
      <c r="G87" s="6"/>
      <c r="H87" s="6"/>
    </row>
    <row r="88" spans="2:8" ht="16.5" thickBot="1" x14ac:dyDescent="0.3">
      <c r="B88" s="163" t="s">
        <v>109</v>
      </c>
      <c r="C88" s="164" t="s">
        <v>94</v>
      </c>
      <c r="D88" s="173">
        <v>2.5</v>
      </c>
      <c r="E88" s="172" t="s">
        <v>67</v>
      </c>
      <c r="F88" s="174">
        <v>1</v>
      </c>
      <c r="G88" s="6"/>
      <c r="H88" s="6"/>
    </row>
    <row r="89" spans="2:8" ht="16.5" thickBot="1" x14ac:dyDescent="0.3">
      <c r="B89" s="163" t="s">
        <v>110</v>
      </c>
      <c r="C89" s="164" t="s">
        <v>94</v>
      </c>
      <c r="D89" s="173">
        <v>2.5</v>
      </c>
      <c r="E89" s="172" t="s">
        <v>67</v>
      </c>
      <c r="F89" s="174">
        <v>1</v>
      </c>
      <c r="G89" s="6"/>
      <c r="H89" s="6"/>
    </row>
    <row r="90" spans="2:8" ht="16.5" thickBot="1" x14ac:dyDescent="0.3">
      <c r="B90" s="163" t="s">
        <v>111</v>
      </c>
      <c r="C90" s="164" t="s">
        <v>94</v>
      </c>
      <c r="D90" s="173">
        <v>2.5</v>
      </c>
      <c r="E90" s="172" t="s">
        <v>67</v>
      </c>
      <c r="F90" s="174">
        <v>1</v>
      </c>
      <c r="G90" s="6"/>
      <c r="H90" s="6"/>
    </row>
    <row r="91" spans="2:8" ht="16.5" thickBot="1" x14ac:dyDescent="0.3">
      <c r="B91" s="163" t="s">
        <v>112</v>
      </c>
      <c r="C91" s="164" t="s">
        <v>94</v>
      </c>
      <c r="D91" s="173">
        <v>5</v>
      </c>
      <c r="E91" s="172" t="s">
        <v>67</v>
      </c>
      <c r="F91" s="174">
        <v>1</v>
      </c>
      <c r="G91" s="6"/>
      <c r="H91" s="6"/>
    </row>
    <row r="92" spans="2:8" ht="16.5" thickBot="1" x14ac:dyDescent="0.3">
      <c r="B92" s="163" t="s">
        <v>113</v>
      </c>
      <c r="C92" s="164" t="s">
        <v>94</v>
      </c>
      <c r="D92" s="173">
        <v>2.5</v>
      </c>
      <c r="E92" s="172" t="s">
        <v>67</v>
      </c>
      <c r="F92" s="174">
        <v>1</v>
      </c>
      <c r="G92" s="6"/>
      <c r="H92" s="6"/>
    </row>
    <row r="93" spans="2:8" ht="16.5" thickBot="1" x14ac:dyDescent="0.3">
      <c r="B93" s="163" t="s">
        <v>114</v>
      </c>
      <c r="C93" s="164" t="s">
        <v>94</v>
      </c>
      <c r="D93" s="266">
        <v>5</v>
      </c>
      <c r="E93" s="172" t="s">
        <v>67</v>
      </c>
      <c r="F93" s="174">
        <v>1</v>
      </c>
      <c r="G93" s="6"/>
      <c r="H93" s="6"/>
    </row>
    <row r="94" spans="2:8" ht="16.5" thickBot="1" x14ac:dyDescent="0.3">
      <c r="B94" s="163" t="s">
        <v>115</v>
      </c>
      <c r="C94" s="164" t="s">
        <v>94</v>
      </c>
      <c r="D94" s="173">
        <v>5</v>
      </c>
      <c r="E94" s="172" t="s">
        <v>67</v>
      </c>
      <c r="F94" s="174">
        <v>1</v>
      </c>
      <c r="G94" s="6"/>
      <c r="H94" s="6"/>
    </row>
    <row r="95" spans="2:8" ht="16.5" thickBot="1" x14ac:dyDescent="0.3">
      <c r="B95" s="252" t="s">
        <v>116</v>
      </c>
      <c r="C95" s="252"/>
      <c r="D95" s="253">
        <f>SUM(D87:D94)</f>
        <v>27.5</v>
      </c>
      <c r="E95" s="250"/>
      <c r="F95" s="250"/>
      <c r="G95" s="6"/>
      <c r="H95" s="6"/>
    </row>
    <row r="96" spans="2:8" ht="16.5" thickBot="1" x14ac:dyDescent="0.3">
      <c r="B96" s="175" t="s">
        <v>117</v>
      </c>
      <c r="C96" s="175"/>
      <c r="D96" s="251">
        <f>D95+D86</f>
        <v>50.3</v>
      </c>
      <c r="E96" s="175"/>
      <c r="F96" s="175"/>
      <c r="G96" s="6"/>
      <c r="H96" s="6"/>
    </row>
    <row r="97" spans="5:8" x14ac:dyDescent="0.25">
      <c r="E97" s="8"/>
      <c r="F97" s="7"/>
      <c r="G97" s="6"/>
      <c r="H97" s="6"/>
    </row>
    <row r="98" spans="5:8" x14ac:dyDescent="0.25">
      <c r="E98" s="8"/>
      <c r="F98" s="7"/>
      <c r="G98" s="6"/>
      <c r="H98" s="6"/>
    </row>
  </sheetData>
  <dataConsolidate/>
  <mergeCells count="19">
    <mergeCell ref="E71:E72"/>
    <mergeCell ref="F71:F72"/>
    <mergeCell ref="B71:B72"/>
    <mergeCell ref="C71:C72"/>
    <mergeCell ref="D71:D72"/>
    <mergeCell ref="G47:G48"/>
    <mergeCell ref="H47:H48"/>
    <mergeCell ref="H10:H11"/>
    <mergeCell ref="B10:B11"/>
    <mergeCell ref="C10:C11"/>
    <mergeCell ref="G10:G11"/>
    <mergeCell ref="D10:D11"/>
    <mergeCell ref="E10:E11"/>
    <mergeCell ref="F10:F11"/>
    <mergeCell ref="B47:B48"/>
    <mergeCell ref="C47:C48"/>
    <mergeCell ref="D47:D48"/>
    <mergeCell ref="E47:E48"/>
    <mergeCell ref="F47:F48"/>
  </mergeCells>
  <conditionalFormatting sqref="B73:F85">
    <cfRule type="expression" dxfId="51" priority="27">
      <formula>MOD(ROW(),2)=0</formula>
    </cfRule>
    <cfRule type="expression" dxfId="50" priority="28">
      <formula>MOD(ROW(),2)=0</formula>
    </cfRule>
  </conditionalFormatting>
  <conditionalFormatting sqref="B12:H42">
    <cfRule type="expression" dxfId="49" priority="3">
      <formula>MOD(ROW(),2)=0</formula>
    </cfRule>
    <cfRule type="expression" dxfId="48" priority="4">
      <formula>MOD(ROW(),2)=0</formula>
    </cfRule>
  </conditionalFormatting>
  <conditionalFormatting sqref="B49:H64 B87:F94">
    <cfRule type="expression" dxfId="47" priority="25">
      <formula>MOD(ROW(),2)=0</formula>
    </cfRule>
    <cfRule type="expression" dxfId="46" priority="26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51"/>
  <sheetViews>
    <sheetView showGridLines="0" showRowColHeaders="0" topLeftCell="A4" zoomScale="115" zoomScaleNormal="115" workbookViewId="0">
      <selection activeCell="G20" sqref="G20"/>
    </sheetView>
  </sheetViews>
  <sheetFormatPr defaultColWidth="9.140625" defaultRowHeight="0" customHeight="1" zeroHeight="1" x14ac:dyDescent="0.2"/>
  <cols>
    <col min="1" max="1" width="16.5703125" style="18" customWidth="1"/>
    <col min="2" max="2" width="30.85546875" style="18" customWidth="1"/>
    <col min="3" max="3" width="10.85546875" style="18" customWidth="1"/>
    <col min="4" max="4" width="5" style="18" customWidth="1"/>
    <col min="5" max="5" width="32.42578125" style="18" customWidth="1"/>
    <col min="6" max="6" width="9.140625" style="18" customWidth="1"/>
    <col min="7" max="7" width="13.7109375" style="18" customWidth="1"/>
    <col min="8" max="10" width="9.140625" style="18" customWidth="1"/>
    <col min="11" max="11" width="12.140625" style="18" bestFit="1" customWidth="1"/>
    <col min="12" max="12" width="9.140625" style="18" customWidth="1"/>
    <col min="13" max="13" width="11.5703125" style="18" customWidth="1"/>
    <col min="14" max="16384" width="9.140625" style="18"/>
  </cols>
  <sheetData>
    <row r="1" spans="2:8" ht="12.75" customHeight="1" x14ac:dyDescent="0.2">
      <c r="B1" s="116"/>
      <c r="C1" s="14"/>
      <c r="D1" s="14"/>
      <c r="E1" s="14"/>
      <c r="F1" s="14"/>
      <c r="G1" s="14"/>
    </row>
    <row r="2" spans="2:8" ht="12.75" customHeight="1" x14ac:dyDescent="0.2">
      <c r="B2" s="14"/>
      <c r="C2" s="14"/>
      <c r="D2" s="14"/>
      <c r="E2" s="14"/>
      <c r="F2" s="14"/>
      <c r="G2" s="14"/>
    </row>
    <row r="3" spans="2:8" ht="12.75" customHeight="1" x14ac:dyDescent="0.2">
      <c r="B3" s="14"/>
      <c r="C3" s="14"/>
      <c r="D3" s="14"/>
      <c r="E3" s="14"/>
      <c r="F3" s="14"/>
      <c r="G3" s="14"/>
    </row>
    <row r="4" spans="2:8" ht="12.75" customHeight="1" x14ac:dyDescent="0.2">
      <c r="B4" s="14"/>
      <c r="C4" s="14"/>
      <c r="D4" s="14"/>
      <c r="E4" s="14"/>
      <c r="F4" s="14"/>
      <c r="G4" s="14"/>
    </row>
    <row r="5" spans="2:8" ht="12.75" customHeight="1" x14ac:dyDescent="0.2">
      <c r="B5" s="14"/>
      <c r="C5" s="14"/>
      <c r="D5" s="14"/>
      <c r="E5" s="14"/>
      <c r="F5" s="14"/>
      <c r="G5" s="14"/>
    </row>
    <row r="6" spans="2:8" ht="12.75" customHeight="1" x14ac:dyDescent="0.2">
      <c r="B6" s="14"/>
      <c r="C6" s="14"/>
      <c r="D6" s="14"/>
      <c r="E6" s="14"/>
      <c r="F6" s="14"/>
      <c r="G6" s="14"/>
    </row>
    <row r="7" spans="2:8" ht="9" customHeight="1" x14ac:dyDescent="0.2"/>
    <row r="8" spans="2:8" ht="9" customHeight="1" x14ac:dyDescent="0.2"/>
    <row r="9" spans="2:8" ht="12.75" customHeight="1" x14ac:dyDescent="0.2"/>
    <row r="10" spans="2:8" ht="12.75" customHeight="1" thickBot="1" x14ac:dyDescent="0.25"/>
    <row r="11" spans="2:8" ht="33.75" customHeight="1" thickTop="1" x14ac:dyDescent="0.2">
      <c r="B11" s="385" t="s">
        <v>118</v>
      </c>
      <c r="C11" s="386"/>
      <c r="E11" s="389" t="s">
        <v>119</v>
      </c>
      <c r="F11" s="390"/>
    </row>
    <row r="12" spans="2:8" ht="15.75" x14ac:dyDescent="0.2">
      <c r="B12" s="387" t="s">
        <v>580</v>
      </c>
      <c r="C12" s="388"/>
      <c r="E12" s="387" t="s">
        <v>580</v>
      </c>
      <c r="F12" s="388"/>
    </row>
    <row r="13" spans="2:8" ht="12.75" x14ac:dyDescent="0.2">
      <c r="B13" s="236" t="s">
        <v>120</v>
      </c>
      <c r="C13" s="237">
        <f>SUM(C14:C16)</f>
        <v>2205</v>
      </c>
      <c r="E13" s="236" t="s">
        <v>121</v>
      </c>
      <c r="F13" s="237">
        <v>23972</v>
      </c>
      <c r="H13" s="19"/>
    </row>
    <row r="14" spans="2:8" ht="12.75" x14ac:dyDescent="0.2">
      <c r="B14" s="61" t="s">
        <v>122</v>
      </c>
      <c r="C14" s="62">
        <v>1815</v>
      </c>
      <c r="E14" s="61"/>
      <c r="F14" s="62"/>
      <c r="H14" s="19"/>
    </row>
    <row r="15" spans="2:8" ht="12.75" x14ac:dyDescent="0.2">
      <c r="B15" s="61" t="s">
        <v>123</v>
      </c>
      <c r="C15" s="62">
        <v>434</v>
      </c>
      <c r="E15" s="61"/>
      <c r="F15" s="62"/>
    </row>
    <row r="16" spans="2:8" ht="12.75" x14ac:dyDescent="0.2">
      <c r="B16" s="61" t="s">
        <v>124</v>
      </c>
      <c r="C16" s="62">
        <v>-44</v>
      </c>
      <c r="E16" s="61"/>
      <c r="F16" s="62"/>
    </row>
    <row r="17" spans="2:13" ht="12.75" x14ac:dyDescent="0.2">
      <c r="B17" s="61"/>
      <c r="C17" s="62"/>
      <c r="E17" s="236" t="s">
        <v>125</v>
      </c>
      <c r="F17" s="237">
        <v>1819</v>
      </c>
    </row>
    <row r="18" spans="2:13" ht="12.75" x14ac:dyDescent="0.2">
      <c r="B18" s="234" t="s">
        <v>126</v>
      </c>
      <c r="C18" s="235">
        <f>SUM(C19:C27)</f>
        <v>23721</v>
      </c>
      <c r="E18" s="234"/>
      <c r="F18" s="235"/>
    </row>
    <row r="19" spans="2:13" ht="12.75" x14ac:dyDescent="0.2">
      <c r="B19" s="61" t="s">
        <v>127</v>
      </c>
      <c r="C19" s="306">
        <v>1303</v>
      </c>
      <c r="E19" s="61"/>
      <c r="F19" s="306"/>
    </row>
    <row r="20" spans="2:13" ht="12.75" x14ac:dyDescent="0.2">
      <c r="B20" s="61" t="s">
        <v>128</v>
      </c>
      <c r="C20" s="306">
        <v>4625</v>
      </c>
      <c r="E20" s="61"/>
      <c r="F20" s="306"/>
    </row>
    <row r="21" spans="2:13" ht="12.75" x14ac:dyDescent="0.2">
      <c r="B21" s="61" t="s">
        <v>129</v>
      </c>
      <c r="C21" s="306">
        <v>1310</v>
      </c>
      <c r="E21" s="236" t="s">
        <v>130</v>
      </c>
      <c r="F21" s="237">
        <v>135</v>
      </c>
    </row>
    <row r="22" spans="2:13" ht="12.75" x14ac:dyDescent="0.2">
      <c r="B22" s="61" t="s">
        <v>131</v>
      </c>
      <c r="C22" s="306">
        <v>4895</v>
      </c>
      <c r="E22" s="61"/>
      <c r="F22" s="306"/>
    </row>
    <row r="23" spans="2:13" ht="12.75" x14ac:dyDescent="0.2">
      <c r="B23" s="61" t="s">
        <v>132</v>
      </c>
      <c r="C23" s="306">
        <v>8276</v>
      </c>
      <c r="E23" s="61"/>
      <c r="F23" s="306"/>
    </row>
    <row r="24" spans="2:13" ht="12.75" x14ac:dyDescent="0.2">
      <c r="B24" s="61" t="s">
        <v>133</v>
      </c>
      <c r="C24" s="306">
        <v>264</v>
      </c>
      <c r="E24" s="61"/>
      <c r="F24" s="306"/>
    </row>
    <row r="25" spans="2:13" ht="12.75" x14ac:dyDescent="0.2">
      <c r="B25" s="61" t="s">
        <v>134</v>
      </c>
      <c r="C25" s="306">
        <v>1046</v>
      </c>
      <c r="E25" s="61"/>
      <c r="F25" s="306"/>
    </row>
    <row r="26" spans="2:13" ht="12.75" x14ac:dyDescent="0.2">
      <c r="B26" s="61" t="s">
        <v>135</v>
      </c>
      <c r="C26" s="306">
        <v>1888</v>
      </c>
      <c r="E26" s="61"/>
      <c r="F26" s="306"/>
    </row>
    <row r="27" spans="2:13" ht="13.5" thickBot="1" x14ac:dyDescent="0.25">
      <c r="B27" s="63" t="s">
        <v>136</v>
      </c>
      <c r="C27" s="307">
        <v>114</v>
      </c>
      <c r="E27" s="63"/>
      <c r="F27" s="307"/>
    </row>
    <row r="28" spans="2:13" ht="12.75" customHeight="1" thickTop="1" x14ac:dyDescent="0.25">
      <c r="D28" s="22"/>
    </row>
    <row r="29" spans="2:13" ht="22.5" customHeight="1" x14ac:dyDescent="0.2">
      <c r="B29" s="391" t="s">
        <v>137</v>
      </c>
      <c r="C29" s="391"/>
      <c r="D29" s="391"/>
      <c r="E29" s="391"/>
      <c r="F29" s="391"/>
    </row>
    <row r="30" spans="2:13" ht="12.75" customHeight="1" x14ac:dyDescent="0.25">
      <c r="B30" s="377" t="s">
        <v>138</v>
      </c>
      <c r="C30" s="377"/>
      <c r="D30" s="377"/>
      <c r="E30" s="377"/>
      <c r="F30" s="377"/>
      <c r="M30" s="20"/>
    </row>
    <row r="31" spans="2:13" ht="12.75" customHeight="1" x14ac:dyDescent="0.25">
      <c r="B31" s="377" t="s">
        <v>139</v>
      </c>
      <c r="C31" s="377"/>
      <c r="D31" s="377"/>
      <c r="E31" s="377"/>
      <c r="F31" s="377"/>
      <c r="M31" s="20"/>
    </row>
    <row r="32" spans="2:13" ht="12.75" customHeight="1" x14ac:dyDescent="0.25">
      <c r="B32" s="377" t="s">
        <v>140</v>
      </c>
      <c r="C32" s="377"/>
      <c r="D32" s="377"/>
      <c r="E32" s="377"/>
      <c r="F32" s="377"/>
      <c r="K32" s="21"/>
      <c r="M32" s="20"/>
    </row>
    <row r="33" spans="2:13" ht="12.75" customHeight="1" x14ac:dyDescent="0.25">
      <c r="B33" s="377" t="s">
        <v>141</v>
      </c>
      <c r="C33" s="377"/>
      <c r="D33" s="377"/>
      <c r="E33" s="377"/>
      <c r="F33" s="377"/>
      <c r="K33" s="21"/>
      <c r="M33" s="20"/>
    </row>
    <row r="34" spans="2:13" ht="12.75" customHeight="1" x14ac:dyDescent="0.25">
      <c r="M34" s="20"/>
    </row>
    <row r="35" spans="2:13" ht="12.75" customHeight="1" x14ac:dyDescent="0.25">
      <c r="M35" s="20"/>
    </row>
    <row r="36" spans="2:13" ht="12.75" customHeight="1" x14ac:dyDescent="0.25">
      <c r="C36" s="19"/>
      <c r="F36" s="19"/>
      <c r="M36" s="20"/>
    </row>
    <row r="37" spans="2:13" ht="12.75" customHeight="1" x14ac:dyDescent="0.2">
      <c r="M37" s="19"/>
    </row>
    <row r="38" spans="2:13" ht="12.75" customHeight="1" x14ac:dyDescent="0.2"/>
    <row r="39" spans="2:13" ht="12.75" customHeight="1" x14ac:dyDescent="0.2"/>
    <row r="40" spans="2:13" ht="12.75" customHeight="1" x14ac:dyDescent="0.2"/>
    <row r="41" spans="2:13" ht="12.75" customHeight="1" x14ac:dyDescent="0.2"/>
    <row r="42" spans="2:13" ht="12.75" customHeight="1" x14ac:dyDescent="0.2"/>
    <row r="43" spans="2:13" ht="12.75" customHeight="1" x14ac:dyDescent="0.2"/>
    <row r="44" spans="2:13" ht="12.75" customHeight="1" x14ac:dyDescent="0.2"/>
    <row r="45" spans="2:13" ht="12.75" customHeight="1" x14ac:dyDescent="0.2"/>
    <row r="46" spans="2:13" ht="12.75" customHeight="1" x14ac:dyDescent="0.2">
      <c r="B46" s="267"/>
    </row>
    <row r="47" spans="2:13" ht="12.75" customHeight="1" x14ac:dyDescent="0.2"/>
    <row r="48" spans="2:13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9">
    <mergeCell ref="B30:F30"/>
    <mergeCell ref="B31:F31"/>
    <mergeCell ref="B32:F32"/>
    <mergeCell ref="B33:F33"/>
    <mergeCell ref="B11:C11"/>
    <mergeCell ref="B12:C12"/>
    <mergeCell ref="E11:F11"/>
    <mergeCell ref="E12:F12"/>
    <mergeCell ref="B29:F29"/>
  </mergeCells>
  <conditionalFormatting sqref="B14:C16 B19:C27">
    <cfRule type="expression" dxfId="45" priority="4">
      <formula>MOD(ROW(),2)=0</formula>
    </cfRule>
  </conditionalFormatting>
  <conditionalFormatting sqref="E14:F16 E19:F20 E22:F27">
    <cfRule type="expression" dxfId="44" priority="1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B1:BS50"/>
  <sheetViews>
    <sheetView showGridLines="0" showRowColHeaders="0" zoomScale="80" zoomScaleNormal="80" workbookViewId="0">
      <selection activeCell="F28" sqref="F28"/>
    </sheetView>
  </sheetViews>
  <sheetFormatPr defaultColWidth="7" defaultRowHeight="15" x14ac:dyDescent="0.25"/>
  <cols>
    <col min="1" max="1" width="9.85546875" customWidth="1"/>
    <col min="2" max="2" width="30.140625" bestFit="1" customWidth="1"/>
    <col min="3" max="3" width="13.85546875" customWidth="1"/>
    <col min="4" max="4" width="14.28515625" customWidth="1"/>
    <col min="5" max="5" width="14" customWidth="1"/>
    <col min="6" max="6" width="12.85546875" customWidth="1"/>
    <col min="7" max="7" width="12.28515625" customWidth="1"/>
    <col min="8" max="8" width="14" bestFit="1" customWidth="1"/>
    <col min="9" max="9" width="12.28515625" customWidth="1"/>
    <col min="10" max="10" width="13.5703125" customWidth="1"/>
    <col min="11" max="11" width="9.85546875" customWidth="1"/>
    <col min="12" max="12" width="12" bestFit="1" customWidth="1"/>
    <col min="13" max="13" width="12" customWidth="1"/>
    <col min="14" max="14" width="15.42578125" customWidth="1"/>
    <col min="15" max="15" width="13.42578125" customWidth="1"/>
    <col min="16" max="16" width="12.28515625" customWidth="1"/>
    <col min="17" max="17" width="14.7109375" customWidth="1"/>
    <col min="18" max="18" width="13" customWidth="1"/>
    <col min="19" max="19" width="12.7109375" customWidth="1"/>
    <col min="20" max="20" width="14.7109375" customWidth="1"/>
    <col min="21" max="21" width="14.42578125" customWidth="1"/>
    <col min="22" max="22" width="12.7109375" customWidth="1"/>
    <col min="23" max="23" width="14" bestFit="1" customWidth="1"/>
    <col min="24" max="24" width="11.85546875" bestFit="1" customWidth="1"/>
    <col min="25" max="25" width="10.7109375" bestFit="1" customWidth="1"/>
    <col min="26" max="26" width="13" bestFit="1" customWidth="1"/>
    <col min="27" max="27" width="11.85546875" bestFit="1" customWidth="1"/>
    <col min="28" max="28" width="12.28515625" bestFit="1" customWidth="1"/>
    <col min="29" max="29" width="14" bestFit="1" customWidth="1"/>
    <col min="30" max="30" width="11.85546875" bestFit="1" customWidth="1"/>
    <col min="31" max="31" width="10.7109375" bestFit="1" customWidth="1"/>
    <col min="32" max="32" width="14.28515625" bestFit="1" customWidth="1"/>
    <col min="33" max="34" width="11.85546875" bestFit="1" customWidth="1"/>
    <col min="35" max="35" width="13.85546875" bestFit="1" customWidth="1"/>
    <col min="36" max="36" width="11.85546875" bestFit="1" customWidth="1"/>
    <col min="37" max="37" width="10.7109375" bestFit="1" customWidth="1"/>
    <col min="38" max="38" width="14" bestFit="1" customWidth="1"/>
    <col min="39" max="39" width="11.85546875" bestFit="1" customWidth="1"/>
    <col min="40" max="40" width="10.7109375" bestFit="1" customWidth="1"/>
    <col min="41" max="41" width="14" bestFit="1" customWidth="1"/>
    <col min="42" max="42" width="11.85546875" bestFit="1" customWidth="1"/>
    <col min="43" max="43" width="10.7109375" bestFit="1" customWidth="1"/>
    <col min="44" max="44" width="13.85546875" bestFit="1" customWidth="1"/>
    <col min="45" max="46" width="11.85546875" bestFit="1" customWidth="1"/>
    <col min="47" max="47" width="13.85546875" bestFit="1" customWidth="1"/>
    <col min="48" max="48" width="11.85546875" bestFit="1" customWidth="1"/>
    <col min="49" max="49" width="10.7109375" bestFit="1" customWidth="1"/>
    <col min="50" max="50" width="14" bestFit="1" customWidth="1"/>
    <col min="51" max="51" width="11.85546875" bestFit="1" customWidth="1"/>
    <col min="52" max="52" width="10.7109375" bestFit="1" customWidth="1"/>
    <col min="53" max="53" width="14" bestFit="1" customWidth="1"/>
    <col min="54" max="54" width="11.85546875" bestFit="1" customWidth="1"/>
    <col min="55" max="55" width="10.7109375" bestFit="1" customWidth="1"/>
    <col min="56" max="56" width="13.85546875" bestFit="1" customWidth="1"/>
    <col min="57" max="58" width="11.85546875" bestFit="1" customWidth="1"/>
    <col min="59" max="59" width="13.85546875" bestFit="1" customWidth="1"/>
    <col min="60" max="60" width="11.85546875" bestFit="1" customWidth="1"/>
    <col min="61" max="61" width="10.7109375" bestFit="1" customWidth="1"/>
    <col min="62" max="62" width="13.85546875" bestFit="1" customWidth="1"/>
    <col min="63" max="63" width="11.85546875" bestFit="1" customWidth="1"/>
    <col min="64" max="64" width="10.7109375" bestFit="1" customWidth="1"/>
    <col min="65" max="65" width="13.85546875" bestFit="1" customWidth="1"/>
    <col min="66" max="66" width="11.85546875" bestFit="1" customWidth="1"/>
    <col min="67" max="67" width="10.7109375" bestFit="1" customWidth="1"/>
    <col min="68" max="68" width="13.85546875" bestFit="1" customWidth="1"/>
    <col min="69" max="70" width="11.85546875" bestFit="1" customWidth="1"/>
    <col min="71" max="71" width="13.85546875" bestFit="1" customWidth="1"/>
  </cols>
  <sheetData>
    <row r="1" spans="2:71" ht="18.75" x14ac:dyDescent="0.25">
      <c r="B1" s="116"/>
      <c r="C1" s="14"/>
      <c r="D1" s="14"/>
      <c r="E1" s="14"/>
      <c r="F1" s="14"/>
      <c r="G1" s="14"/>
    </row>
    <row r="2" spans="2:71" ht="18.75" x14ac:dyDescent="0.25">
      <c r="B2" s="14"/>
      <c r="C2" s="14"/>
      <c r="D2" s="14"/>
      <c r="E2" s="14"/>
      <c r="F2" s="14"/>
      <c r="G2" s="14"/>
    </row>
    <row r="3" spans="2:71" ht="18.75" x14ac:dyDescent="0.25">
      <c r="B3" s="14"/>
      <c r="C3" s="14"/>
      <c r="D3" s="14"/>
      <c r="E3" s="14"/>
      <c r="F3" s="14"/>
      <c r="G3" s="14"/>
    </row>
    <row r="4" spans="2:71" ht="18.75" x14ac:dyDescent="0.25">
      <c r="B4" s="14"/>
      <c r="C4" s="14"/>
      <c r="D4" s="14"/>
      <c r="E4" s="14"/>
      <c r="F4" s="14"/>
      <c r="G4" s="14"/>
    </row>
    <row r="5" spans="2:71" ht="18.75" x14ac:dyDescent="0.25">
      <c r="B5" s="14"/>
      <c r="C5" s="14"/>
      <c r="D5" s="14"/>
      <c r="E5" s="14"/>
      <c r="F5" s="14"/>
      <c r="G5" s="14"/>
    </row>
    <row r="6" spans="2:71" ht="18.75" x14ac:dyDescent="0.25">
      <c r="B6" s="14"/>
      <c r="C6" s="14"/>
      <c r="D6" s="14"/>
      <c r="E6" s="14"/>
      <c r="F6" s="14"/>
      <c r="G6" s="14"/>
    </row>
    <row r="8" spans="2:71" ht="20.25" x14ac:dyDescent="0.25">
      <c r="B8" s="256" t="s">
        <v>142</v>
      </c>
      <c r="C8" s="257"/>
      <c r="D8" s="258"/>
    </row>
    <row r="10" spans="2:71" ht="15" customHeight="1" x14ac:dyDescent="0.25">
      <c r="B10" s="238" t="s">
        <v>143</v>
      </c>
      <c r="L10" s="392" t="s">
        <v>144</v>
      </c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2"/>
      <c r="AR10" s="392"/>
      <c r="AS10" s="392"/>
      <c r="AT10" s="392"/>
      <c r="AU10" s="392"/>
      <c r="AV10" s="392"/>
      <c r="AW10" s="392"/>
      <c r="AX10" s="392"/>
      <c r="AY10" s="392"/>
      <c r="AZ10" s="392"/>
      <c r="BA10" s="392"/>
      <c r="BB10" s="392"/>
      <c r="BC10" s="392"/>
      <c r="BD10" s="392"/>
      <c r="BE10" s="392"/>
      <c r="BF10" s="392"/>
      <c r="BG10" s="392"/>
      <c r="BH10" s="392"/>
      <c r="BI10" s="392"/>
      <c r="BJ10" s="392"/>
      <c r="BK10" s="392"/>
      <c r="BL10" s="392"/>
      <c r="BM10" s="392"/>
      <c r="BN10" s="392"/>
      <c r="BO10" s="392"/>
      <c r="BP10" s="392"/>
      <c r="BQ10" s="392"/>
      <c r="BR10" s="392"/>
      <c r="BS10" s="392"/>
    </row>
    <row r="11" spans="2:71" x14ac:dyDescent="0.25">
      <c r="B11" s="394"/>
      <c r="C11" s="393" t="s">
        <v>527</v>
      </c>
      <c r="D11" s="393"/>
      <c r="E11" s="393"/>
      <c r="F11" s="393" t="s">
        <v>149</v>
      </c>
      <c r="G11" s="393"/>
      <c r="H11" s="393"/>
      <c r="I11" s="393" t="s">
        <v>147</v>
      </c>
      <c r="J11" s="393"/>
      <c r="L11" s="396">
        <v>2024</v>
      </c>
      <c r="M11" s="397"/>
      <c r="N11" s="398"/>
      <c r="O11" s="393" t="s">
        <v>145</v>
      </c>
      <c r="P11" s="393"/>
      <c r="Q11" s="393"/>
      <c r="R11" s="393" t="s">
        <v>148</v>
      </c>
      <c r="S11" s="393"/>
      <c r="T11" s="393"/>
      <c r="U11" s="393" t="s">
        <v>149</v>
      </c>
      <c r="V11" s="393"/>
      <c r="W11" s="393"/>
      <c r="X11" s="393" t="s">
        <v>506</v>
      </c>
      <c r="Y11" s="393"/>
      <c r="Z11" s="393"/>
      <c r="AA11" s="393" t="s">
        <v>146</v>
      </c>
      <c r="AB11" s="393"/>
      <c r="AC11" s="393"/>
      <c r="AD11" s="393" t="s">
        <v>150</v>
      </c>
      <c r="AE11" s="393"/>
      <c r="AF11" s="393"/>
      <c r="AG11" s="393" t="s">
        <v>151</v>
      </c>
      <c r="AH11" s="393"/>
      <c r="AI11" s="393"/>
      <c r="AJ11" s="393">
        <v>2022</v>
      </c>
      <c r="AK11" s="393"/>
      <c r="AL11" s="393"/>
      <c r="AM11" s="393" t="s">
        <v>152</v>
      </c>
      <c r="AN11" s="393"/>
      <c r="AO11" s="393"/>
      <c r="AP11" s="393" t="s">
        <v>153</v>
      </c>
      <c r="AQ11" s="393"/>
      <c r="AR11" s="393"/>
      <c r="AS11" s="393" t="s">
        <v>154</v>
      </c>
      <c r="AT11" s="393"/>
      <c r="AU11" s="393"/>
      <c r="AV11" s="393">
        <v>2021</v>
      </c>
      <c r="AW11" s="393"/>
      <c r="AX11" s="393"/>
      <c r="AY11" s="393" t="s">
        <v>155</v>
      </c>
      <c r="AZ11" s="393"/>
      <c r="BA11" s="393"/>
      <c r="BB11" s="393" t="s">
        <v>156</v>
      </c>
      <c r="BC11" s="393"/>
      <c r="BD11" s="393"/>
      <c r="BE11" s="393" t="s">
        <v>157</v>
      </c>
      <c r="BF11" s="393"/>
      <c r="BG11" s="393"/>
      <c r="BH11" s="393">
        <v>2020</v>
      </c>
      <c r="BI11" s="393"/>
      <c r="BJ11" s="393"/>
      <c r="BK11" s="393" t="s">
        <v>158</v>
      </c>
      <c r="BL11" s="393"/>
      <c r="BM11" s="393"/>
      <c r="BN11" s="393" t="s">
        <v>159</v>
      </c>
      <c r="BO11" s="393"/>
      <c r="BP11" s="393"/>
      <c r="BQ11" s="393" t="s">
        <v>160</v>
      </c>
      <c r="BR11" s="393"/>
      <c r="BS11" s="393"/>
    </row>
    <row r="12" spans="2:71" ht="75" x14ac:dyDescent="0.25">
      <c r="B12" s="395"/>
      <c r="C12" s="153" t="s">
        <v>161</v>
      </c>
      <c r="D12" s="67" t="s">
        <v>162</v>
      </c>
      <c r="E12" s="67" t="s">
        <v>163</v>
      </c>
      <c r="F12" s="67" t="s">
        <v>161</v>
      </c>
      <c r="G12" s="67" t="s">
        <v>162</v>
      </c>
      <c r="H12" s="67" t="s">
        <v>163</v>
      </c>
      <c r="I12" s="67" t="s">
        <v>161</v>
      </c>
      <c r="J12" s="148" t="s">
        <v>162</v>
      </c>
      <c r="L12" s="353" t="s">
        <v>161</v>
      </c>
      <c r="M12" s="353" t="s">
        <v>162</v>
      </c>
      <c r="N12" s="308" t="s">
        <v>163</v>
      </c>
      <c r="O12" s="153" t="s">
        <v>161</v>
      </c>
      <c r="P12" s="67" t="s">
        <v>162</v>
      </c>
      <c r="Q12" s="308" t="s">
        <v>163</v>
      </c>
      <c r="R12" s="153" t="s">
        <v>161</v>
      </c>
      <c r="S12" s="67" t="s">
        <v>162</v>
      </c>
      <c r="T12" s="308" t="s">
        <v>163</v>
      </c>
      <c r="U12" s="153" t="s">
        <v>161</v>
      </c>
      <c r="V12" s="67" t="s">
        <v>162</v>
      </c>
      <c r="W12" s="308" t="s">
        <v>163</v>
      </c>
      <c r="X12" s="153" t="s">
        <v>161</v>
      </c>
      <c r="Y12" s="67" t="s">
        <v>162</v>
      </c>
      <c r="Z12" s="67" t="s">
        <v>163</v>
      </c>
      <c r="AA12" s="268" t="s">
        <v>161</v>
      </c>
      <c r="AB12" s="67" t="s">
        <v>162</v>
      </c>
      <c r="AC12" s="67" t="s">
        <v>163</v>
      </c>
      <c r="AD12" s="148" t="s">
        <v>161</v>
      </c>
      <c r="AE12" s="148" t="s">
        <v>162</v>
      </c>
      <c r="AF12" s="148" t="s">
        <v>163</v>
      </c>
      <c r="AG12" s="148" t="s">
        <v>161</v>
      </c>
      <c r="AH12" s="148" t="s">
        <v>164</v>
      </c>
      <c r="AI12" s="148" t="s">
        <v>165</v>
      </c>
      <c r="AJ12" s="148" t="s">
        <v>161</v>
      </c>
      <c r="AK12" s="148" t="s">
        <v>166</v>
      </c>
      <c r="AL12" s="148" t="s">
        <v>167</v>
      </c>
      <c r="AM12" s="148" t="s">
        <v>161</v>
      </c>
      <c r="AN12" s="148" t="s">
        <v>162</v>
      </c>
      <c r="AO12" s="148" t="s">
        <v>163</v>
      </c>
      <c r="AP12" s="148" t="s">
        <v>161</v>
      </c>
      <c r="AQ12" s="148" t="s">
        <v>162</v>
      </c>
      <c r="AR12" s="148" t="s">
        <v>163</v>
      </c>
      <c r="AS12" s="148" t="s">
        <v>161</v>
      </c>
      <c r="AT12" s="148" t="s">
        <v>166</v>
      </c>
      <c r="AU12" s="148" t="s">
        <v>167</v>
      </c>
      <c r="AV12" s="148" t="s">
        <v>161</v>
      </c>
      <c r="AW12" s="148" t="s">
        <v>166</v>
      </c>
      <c r="AX12" s="148" t="s">
        <v>167</v>
      </c>
      <c r="AY12" s="148" t="s">
        <v>161</v>
      </c>
      <c r="AZ12" s="148" t="s">
        <v>162</v>
      </c>
      <c r="BA12" s="148" t="s">
        <v>163</v>
      </c>
      <c r="BB12" s="148" t="s">
        <v>161</v>
      </c>
      <c r="BC12" s="148" t="s">
        <v>162</v>
      </c>
      <c r="BD12" s="148" t="s">
        <v>163</v>
      </c>
      <c r="BE12" s="148" t="s">
        <v>161</v>
      </c>
      <c r="BF12" s="148" t="s">
        <v>166</v>
      </c>
      <c r="BG12" s="148" t="s">
        <v>167</v>
      </c>
      <c r="BH12" s="148" t="s">
        <v>161</v>
      </c>
      <c r="BI12" s="148" t="s">
        <v>166</v>
      </c>
      <c r="BJ12" s="148" t="s">
        <v>167</v>
      </c>
      <c r="BK12" s="148" t="s">
        <v>161</v>
      </c>
      <c r="BL12" s="148" t="s">
        <v>166</v>
      </c>
      <c r="BM12" s="148" t="s">
        <v>167</v>
      </c>
      <c r="BN12" s="148" t="s">
        <v>161</v>
      </c>
      <c r="BO12" s="148" t="s">
        <v>166</v>
      </c>
      <c r="BP12" s="148" t="s">
        <v>167</v>
      </c>
      <c r="BQ12" s="148" t="s">
        <v>161</v>
      </c>
      <c r="BR12" s="148" t="s">
        <v>166</v>
      </c>
      <c r="BS12" s="148" t="s">
        <v>167</v>
      </c>
    </row>
    <row r="13" spans="2:71" x14ac:dyDescent="0.25">
      <c r="B13" s="24" t="s">
        <v>168</v>
      </c>
      <c r="C13" s="27">
        <v>3837945</v>
      </c>
      <c r="D13" s="27">
        <v>3422558</v>
      </c>
      <c r="E13" s="109">
        <f>D13*1000/C13</f>
        <v>891.76838125611494</v>
      </c>
      <c r="F13" s="27">
        <v>3667800</v>
      </c>
      <c r="G13" s="27">
        <v>3126496</v>
      </c>
      <c r="H13" s="109">
        <f>G13*1000/F13</f>
        <v>852.41725284911934</v>
      </c>
      <c r="I13" s="322">
        <f>C13/F13-1</f>
        <v>4.6388843448388783E-2</v>
      </c>
      <c r="J13" s="322">
        <f>D13/G13-1</f>
        <v>9.469450784520439E-2</v>
      </c>
      <c r="L13" s="27">
        <v>14430293</v>
      </c>
      <c r="M13" s="27">
        <v>12970964</v>
      </c>
      <c r="N13" s="109">
        <f>M13*1000/L13</f>
        <v>898.87045259579963</v>
      </c>
      <c r="O13" s="27">
        <v>3449635</v>
      </c>
      <c r="P13" s="27">
        <v>3123509</v>
      </c>
      <c r="Q13" s="109">
        <f>P13*1000/O13</f>
        <v>905.4607226561651</v>
      </c>
      <c r="R13" s="27">
        <v>3150675</v>
      </c>
      <c r="S13" s="27">
        <v>3066719</v>
      </c>
      <c r="T13" s="109">
        <f>S13*1000/R13</f>
        <v>973.35301165623241</v>
      </c>
      <c r="U13" s="27">
        <v>3250170</v>
      </c>
      <c r="V13" s="27">
        <v>3126496</v>
      </c>
      <c r="W13" s="109">
        <f>V13*1000/U13</f>
        <v>961.94845192713001</v>
      </c>
      <c r="X13" s="27">
        <v>13310966</v>
      </c>
      <c r="Y13" s="27">
        <v>10794345</v>
      </c>
      <c r="Z13" s="109">
        <f>Y13*1000/X13</f>
        <v>810.93626112485003</v>
      </c>
      <c r="AA13" s="27">
        <v>3163575</v>
      </c>
      <c r="AB13" s="27">
        <v>2698430</v>
      </c>
      <c r="AC13" s="109">
        <f>AB13*1000/AA13</f>
        <v>852.96855614297112</v>
      </c>
      <c r="AD13" s="27">
        <v>2944206</v>
      </c>
      <c r="AE13" s="27">
        <v>2531656</v>
      </c>
      <c r="AF13" s="109">
        <v>859.88</v>
      </c>
      <c r="AG13" s="27">
        <v>2984825</v>
      </c>
      <c r="AH13" s="27">
        <v>2394792</v>
      </c>
      <c r="AI13" s="109">
        <v>802.32</v>
      </c>
      <c r="AJ13" s="27">
        <v>11216803</v>
      </c>
      <c r="AK13" s="27">
        <v>10133141</v>
      </c>
      <c r="AL13" s="109">
        <v>903.39</v>
      </c>
      <c r="AM13" s="27">
        <v>2706219</v>
      </c>
      <c r="AN13" s="27">
        <v>2079671</v>
      </c>
      <c r="AO13" s="109">
        <v>768.48</v>
      </c>
      <c r="AP13" s="27">
        <v>2768128</v>
      </c>
      <c r="AQ13" s="27">
        <v>2724030</v>
      </c>
      <c r="AR13" s="109">
        <v>984.07</v>
      </c>
      <c r="AS13" s="27">
        <v>2841768</v>
      </c>
      <c r="AT13" s="27">
        <v>3115806</v>
      </c>
      <c r="AU13" s="109">
        <v>1096.43</v>
      </c>
      <c r="AV13" s="27">
        <v>11185772</v>
      </c>
      <c r="AW13" s="27">
        <v>11123482</v>
      </c>
      <c r="AX13" s="109">
        <v>994.43</v>
      </c>
      <c r="AY13" s="27">
        <v>2757428</v>
      </c>
      <c r="AZ13" s="27">
        <v>2857041</v>
      </c>
      <c r="BA13" s="109">
        <v>1036.1300000000001</v>
      </c>
      <c r="BB13" s="27">
        <v>2766585</v>
      </c>
      <c r="BC13" s="27">
        <v>2620985</v>
      </c>
      <c r="BD13" s="109">
        <v>947.37</v>
      </c>
      <c r="BE13" s="27">
        <v>2875007</v>
      </c>
      <c r="BF13" s="27">
        <v>2659585</v>
      </c>
      <c r="BG13" s="109">
        <v>925.07</v>
      </c>
      <c r="BH13" s="27">
        <v>10980626</v>
      </c>
      <c r="BI13" s="27">
        <v>9875239</v>
      </c>
      <c r="BJ13" s="109">
        <v>899.33297063391467</v>
      </c>
      <c r="BK13" s="27">
        <v>2652121</v>
      </c>
      <c r="BL13" s="27">
        <v>2408833</v>
      </c>
      <c r="BM13" s="109">
        <v>908.27</v>
      </c>
      <c r="BN13" s="27">
        <v>2657910</v>
      </c>
      <c r="BO13" s="27">
        <v>2307578</v>
      </c>
      <c r="BP13" s="109">
        <v>868.19</v>
      </c>
      <c r="BQ13" s="27">
        <v>2785000</v>
      </c>
      <c r="BR13" s="27">
        <v>2559054</v>
      </c>
      <c r="BS13" s="109">
        <v>918.87</v>
      </c>
    </row>
    <row r="14" spans="2:71" x14ac:dyDescent="0.25">
      <c r="B14" s="25" t="s">
        <v>169</v>
      </c>
      <c r="C14" s="28">
        <v>4311273</v>
      </c>
      <c r="D14" s="28">
        <v>1204333</v>
      </c>
      <c r="E14" s="110">
        <f t="shared" ref="E14:E20" si="0">D14*1000/C14</f>
        <v>279.34510294291266</v>
      </c>
      <c r="F14" s="28">
        <v>4201687</v>
      </c>
      <c r="G14" s="28">
        <v>1298596</v>
      </c>
      <c r="H14" s="110">
        <f t="shared" ref="H14:H26" si="1">G14*1000/F14</f>
        <v>309.06538254753389</v>
      </c>
      <c r="I14" s="323">
        <f>C14/F14-1</f>
        <v>2.6081428721368427E-2</v>
      </c>
      <c r="J14" s="323">
        <f t="shared" ref="J14:J26" si="2">D14/G14-1</f>
        <v>-7.2588395467104494E-2</v>
      </c>
      <c r="L14" s="28">
        <v>17820062</v>
      </c>
      <c r="M14" s="28">
        <v>5376852</v>
      </c>
      <c r="N14" s="110">
        <f t="shared" ref="N14:N20" si="3">M14*1000/L14</f>
        <v>301.73026334027344</v>
      </c>
      <c r="O14" s="28">
        <v>4581216</v>
      </c>
      <c r="P14" s="28">
        <v>1378843</v>
      </c>
      <c r="Q14" s="110">
        <f t="shared" ref="Q14:Q20" si="4">P14*1000/O14</f>
        <v>300.97751339382381</v>
      </c>
      <c r="R14" s="28">
        <v>4368250</v>
      </c>
      <c r="S14" s="28">
        <v>1326674</v>
      </c>
      <c r="T14" s="110">
        <f t="shared" ref="T14:T20" si="5">S14*1000/R14</f>
        <v>303.70835002575404</v>
      </c>
      <c r="U14" s="28">
        <v>4130114</v>
      </c>
      <c r="V14" s="28">
        <v>1298596</v>
      </c>
      <c r="W14" s="110">
        <f t="shared" ref="W14:W20" si="6">V14*1000/U14</f>
        <v>314.42134527037268</v>
      </c>
      <c r="X14" s="28">
        <v>18342704</v>
      </c>
      <c r="Y14" s="28">
        <v>5902939</v>
      </c>
      <c r="Z14" s="110">
        <f t="shared" ref="Z14:Z20" si="7">Y14*1000/X14</f>
        <v>321.8140029954144</v>
      </c>
      <c r="AA14" s="28">
        <v>4680243</v>
      </c>
      <c r="AB14" s="28">
        <v>1517529</v>
      </c>
      <c r="AC14" s="110">
        <f t="shared" ref="AC14:AC20" si="8">AB14*1000/AA14</f>
        <v>324.24149771710569</v>
      </c>
      <c r="AD14" s="28">
        <v>4595472</v>
      </c>
      <c r="AE14" s="28">
        <v>1475346</v>
      </c>
      <c r="AF14" s="110">
        <v>321.04000000000002</v>
      </c>
      <c r="AG14" s="28">
        <v>4307674</v>
      </c>
      <c r="AH14" s="28">
        <v>1439741</v>
      </c>
      <c r="AI14" s="110">
        <v>334.23</v>
      </c>
      <c r="AJ14" s="76">
        <v>18203746</v>
      </c>
      <c r="AK14" s="76">
        <v>5991208</v>
      </c>
      <c r="AL14" s="110">
        <v>329.12</v>
      </c>
      <c r="AM14" s="28">
        <v>4733637</v>
      </c>
      <c r="AN14" s="28">
        <v>1548322</v>
      </c>
      <c r="AO14" s="110">
        <v>327.08999999999997</v>
      </c>
      <c r="AP14" s="28">
        <v>4597875</v>
      </c>
      <c r="AQ14" s="76">
        <v>1520467</v>
      </c>
      <c r="AR14" s="110">
        <v>330.69</v>
      </c>
      <c r="AS14" s="28">
        <v>4158420</v>
      </c>
      <c r="AT14" s="76">
        <v>1393200</v>
      </c>
      <c r="AU14" s="110">
        <v>335.03</v>
      </c>
      <c r="AV14" s="76">
        <v>16360861</v>
      </c>
      <c r="AW14" s="76">
        <v>5274972</v>
      </c>
      <c r="AX14" s="110">
        <v>322.41000000000003</v>
      </c>
      <c r="AY14" s="28">
        <v>4263189</v>
      </c>
      <c r="AZ14" s="76">
        <v>1389273</v>
      </c>
      <c r="BA14" s="110">
        <v>325.88</v>
      </c>
      <c r="BB14" s="28">
        <v>4058047</v>
      </c>
      <c r="BC14" s="76">
        <v>1269674</v>
      </c>
      <c r="BD14" s="110">
        <v>312.88</v>
      </c>
      <c r="BE14" s="28">
        <v>3801715</v>
      </c>
      <c r="BF14" s="76">
        <v>1210151</v>
      </c>
      <c r="BG14" s="110">
        <v>318.32</v>
      </c>
      <c r="BH14" s="76">
        <v>12731167</v>
      </c>
      <c r="BI14" s="76">
        <v>4170940</v>
      </c>
      <c r="BJ14" s="110">
        <v>327.61647066604343</v>
      </c>
      <c r="BK14" s="28">
        <v>3282736</v>
      </c>
      <c r="BL14" s="76">
        <v>1062910</v>
      </c>
      <c r="BM14" s="110">
        <v>323.79000000000002</v>
      </c>
      <c r="BN14" s="76">
        <v>2982979</v>
      </c>
      <c r="BO14" s="76">
        <v>934197</v>
      </c>
      <c r="BP14" s="110">
        <v>313.18</v>
      </c>
      <c r="BQ14" s="76">
        <v>3343944</v>
      </c>
      <c r="BR14" s="76">
        <v>1047152</v>
      </c>
      <c r="BS14" s="110">
        <v>313.14999999999998</v>
      </c>
    </row>
    <row r="15" spans="2:71" x14ac:dyDescent="0.25">
      <c r="B15" s="24" t="s">
        <v>170</v>
      </c>
      <c r="C15" s="27">
        <v>3038828</v>
      </c>
      <c r="D15" s="27">
        <v>1646848</v>
      </c>
      <c r="E15" s="109">
        <f t="shared" si="0"/>
        <v>541.93524608829455</v>
      </c>
      <c r="F15" s="27">
        <v>3135922</v>
      </c>
      <c r="G15" s="27">
        <v>1674462</v>
      </c>
      <c r="H15" s="109">
        <f t="shared" si="1"/>
        <v>533.96162276995415</v>
      </c>
      <c r="I15" s="322">
        <f t="shared" ref="I15:I24" si="9">C15/F15-1</f>
        <v>-3.0961867036233715E-2</v>
      </c>
      <c r="J15" s="322">
        <f t="shared" si="2"/>
        <v>-1.6491267045773528E-2</v>
      </c>
      <c r="L15" s="27">
        <v>11801947</v>
      </c>
      <c r="M15" s="27">
        <v>6613450</v>
      </c>
      <c r="N15" s="109">
        <f t="shared" si="3"/>
        <v>560.36940345520952</v>
      </c>
      <c r="O15" s="27">
        <v>2847501</v>
      </c>
      <c r="P15" s="27">
        <v>1577181</v>
      </c>
      <c r="Q15" s="109">
        <f t="shared" si="4"/>
        <v>553.88250961105894</v>
      </c>
      <c r="R15" s="27">
        <v>2447423</v>
      </c>
      <c r="S15" s="27">
        <v>1609719</v>
      </c>
      <c r="T15" s="109">
        <f t="shared" si="5"/>
        <v>657.71997729857083</v>
      </c>
      <c r="U15" s="27">
        <v>2547884</v>
      </c>
      <c r="V15" s="27">
        <v>1674462</v>
      </c>
      <c r="W15" s="109">
        <f t="shared" si="6"/>
        <v>657.197109444543</v>
      </c>
      <c r="X15" s="27">
        <v>11443303</v>
      </c>
      <c r="Y15" s="27">
        <v>6314237</v>
      </c>
      <c r="Z15" s="109">
        <f t="shared" si="7"/>
        <v>551.78448040744877</v>
      </c>
      <c r="AA15" s="27">
        <v>2735654</v>
      </c>
      <c r="AB15" s="27">
        <v>1507626</v>
      </c>
      <c r="AC15" s="109">
        <f t="shared" si="8"/>
        <v>551.10258826591371</v>
      </c>
      <c r="AD15" s="27">
        <v>2424104</v>
      </c>
      <c r="AE15" s="27">
        <v>1597321</v>
      </c>
      <c r="AF15" s="109">
        <v>658.93</v>
      </c>
      <c r="AG15" s="27">
        <v>2343460</v>
      </c>
      <c r="AH15" s="27">
        <v>1503080</v>
      </c>
      <c r="AI15" s="109">
        <v>641.39</v>
      </c>
      <c r="AJ15" s="54">
        <v>8956518</v>
      </c>
      <c r="AK15" s="54">
        <v>6154960</v>
      </c>
      <c r="AL15" s="109">
        <v>687.2</v>
      </c>
      <c r="AM15" s="27">
        <v>2124316</v>
      </c>
      <c r="AN15" s="27">
        <v>1339523</v>
      </c>
      <c r="AO15" s="109">
        <v>630.57000000000005</v>
      </c>
      <c r="AP15" s="27">
        <v>2307390</v>
      </c>
      <c r="AQ15" s="54">
        <v>1655806</v>
      </c>
      <c r="AR15" s="109">
        <v>717.61</v>
      </c>
      <c r="AS15" s="27">
        <v>2276420</v>
      </c>
      <c r="AT15" s="54">
        <v>1743177</v>
      </c>
      <c r="AU15" s="109">
        <v>765.75</v>
      </c>
      <c r="AV15" s="54">
        <v>8334095</v>
      </c>
      <c r="AW15" s="54">
        <v>5520318</v>
      </c>
      <c r="AX15" s="109">
        <v>662.38</v>
      </c>
      <c r="AY15" s="27">
        <v>2017714</v>
      </c>
      <c r="AZ15" s="54">
        <v>1363317</v>
      </c>
      <c r="BA15" s="109">
        <v>675.67</v>
      </c>
      <c r="BB15" s="27">
        <v>1992781</v>
      </c>
      <c r="BC15" s="54">
        <v>1263457</v>
      </c>
      <c r="BD15" s="109">
        <v>634.02</v>
      </c>
      <c r="BE15" s="27">
        <v>2105940</v>
      </c>
      <c r="BF15" s="54">
        <v>1320731</v>
      </c>
      <c r="BG15" s="109">
        <v>627.15</v>
      </c>
      <c r="BH15" s="54">
        <v>8571078</v>
      </c>
      <c r="BI15" s="54">
        <v>4978987</v>
      </c>
      <c r="BJ15" s="109">
        <v>580.90557570471299</v>
      </c>
      <c r="BK15" s="27">
        <v>1938028</v>
      </c>
      <c r="BL15" s="54">
        <v>1125855</v>
      </c>
      <c r="BM15" s="109">
        <v>580.92999999999995</v>
      </c>
      <c r="BN15" s="54">
        <v>2028857</v>
      </c>
      <c r="BO15" s="54">
        <v>1136848</v>
      </c>
      <c r="BP15" s="109">
        <v>560.34</v>
      </c>
      <c r="BQ15" s="54">
        <v>2443717</v>
      </c>
      <c r="BR15" s="54">
        <v>1440399</v>
      </c>
      <c r="BS15" s="109">
        <v>589.42999999999995</v>
      </c>
    </row>
    <row r="16" spans="2:71" x14ac:dyDescent="0.25">
      <c r="B16" s="25" t="s">
        <v>171</v>
      </c>
      <c r="C16" s="28">
        <v>738830</v>
      </c>
      <c r="D16" s="28">
        <v>516804</v>
      </c>
      <c r="E16" s="110">
        <f t="shared" si="0"/>
        <v>699.48973376825518</v>
      </c>
      <c r="F16" s="28">
        <v>750135</v>
      </c>
      <c r="G16" s="28">
        <v>533356</v>
      </c>
      <c r="H16" s="110">
        <f t="shared" si="1"/>
        <v>711.01335093016587</v>
      </c>
      <c r="I16" s="323">
        <f t="shared" si="9"/>
        <v>-1.5070620621621456E-2</v>
      </c>
      <c r="J16" s="323">
        <f t="shared" si="2"/>
        <v>-3.1033681068554642E-2</v>
      </c>
      <c r="L16" s="28">
        <v>3577553</v>
      </c>
      <c r="M16" s="28">
        <v>2527684</v>
      </c>
      <c r="N16" s="110">
        <f t="shared" si="3"/>
        <v>706.53991708857984</v>
      </c>
      <c r="O16" s="28">
        <v>1116959</v>
      </c>
      <c r="P16" s="28">
        <v>735049</v>
      </c>
      <c r="Q16" s="110">
        <f t="shared" si="4"/>
        <v>658.08055622453469</v>
      </c>
      <c r="R16" s="28">
        <v>779848</v>
      </c>
      <c r="S16" s="28">
        <v>599558</v>
      </c>
      <c r="T16" s="110">
        <f>S16*1000/R16</f>
        <v>768.81392271314405</v>
      </c>
      <c r="U16" s="28">
        <v>623633</v>
      </c>
      <c r="V16" s="28">
        <v>533356</v>
      </c>
      <c r="W16" s="110">
        <f t="shared" si="6"/>
        <v>855.2401813245931</v>
      </c>
      <c r="X16" s="28">
        <v>3506555</v>
      </c>
      <c r="Y16" s="28">
        <v>2237921</v>
      </c>
      <c r="Z16" s="110">
        <f t="shared" si="7"/>
        <v>638.21072248973712</v>
      </c>
      <c r="AA16" s="28">
        <v>1009847</v>
      </c>
      <c r="AB16" s="28">
        <v>664428</v>
      </c>
      <c r="AC16" s="110">
        <f t="shared" si="8"/>
        <v>657.94917447890623</v>
      </c>
      <c r="AD16" s="28">
        <v>805325</v>
      </c>
      <c r="AE16" s="28">
        <v>538750</v>
      </c>
      <c r="AF16" s="110">
        <v>668.98</v>
      </c>
      <c r="AG16" s="28">
        <v>526308</v>
      </c>
      <c r="AH16" s="28">
        <v>392758</v>
      </c>
      <c r="AI16" s="110">
        <v>746.25</v>
      </c>
      <c r="AJ16" s="76">
        <v>3092932</v>
      </c>
      <c r="AK16" s="76">
        <v>2050022</v>
      </c>
      <c r="AL16" s="110">
        <v>662.81</v>
      </c>
      <c r="AM16" s="28">
        <v>928222</v>
      </c>
      <c r="AN16" s="28">
        <v>541205</v>
      </c>
      <c r="AO16" s="110">
        <v>583.05999999999995</v>
      </c>
      <c r="AP16" s="28">
        <v>844733</v>
      </c>
      <c r="AQ16" s="76">
        <v>541861</v>
      </c>
      <c r="AR16" s="110">
        <v>641.46</v>
      </c>
      <c r="AS16" s="28">
        <v>545936</v>
      </c>
      <c r="AT16" s="76">
        <v>489779</v>
      </c>
      <c r="AU16" s="110">
        <v>897.14</v>
      </c>
      <c r="AV16" s="76">
        <v>3975398</v>
      </c>
      <c r="AW16" s="76">
        <v>2565932</v>
      </c>
      <c r="AX16" s="110">
        <v>645.45000000000005</v>
      </c>
      <c r="AY16" s="28">
        <v>1169780</v>
      </c>
      <c r="AZ16" s="76">
        <v>764005</v>
      </c>
      <c r="BA16" s="110">
        <v>653.12</v>
      </c>
      <c r="BB16" s="28">
        <v>1074926</v>
      </c>
      <c r="BC16" s="76">
        <v>629219</v>
      </c>
      <c r="BD16" s="110">
        <v>585.36</v>
      </c>
      <c r="BE16" s="28">
        <v>844374</v>
      </c>
      <c r="BF16" s="76">
        <v>534815</v>
      </c>
      <c r="BG16" s="110">
        <v>633.39</v>
      </c>
      <c r="BH16" s="76">
        <v>3766186</v>
      </c>
      <c r="BI16" s="76">
        <v>2189786</v>
      </c>
      <c r="BJ16" s="110">
        <v>581.43331210938595</v>
      </c>
      <c r="BK16" s="28">
        <v>1139551</v>
      </c>
      <c r="BL16" s="76">
        <v>632227</v>
      </c>
      <c r="BM16" s="110">
        <v>554.79999999999995</v>
      </c>
      <c r="BN16" s="76">
        <v>896375</v>
      </c>
      <c r="BO16" s="76">
        <v>511810</v>
      </c>
      <c r="BP16" s="110">
        <v>570.98</v>
      </c>
      <c r="BQ16" s="76">
        <v>775005</v>
      </c>
      <c r="BR16" s="76">
        <v>472819</v>
      </c>
      <c r="BS16" s="110">
        <v>610.09</v>
      </c>
    </row>
    <row r="17" spans="2:71" x14ac:dyDescent="0.25">
      <c r="B17" s="24" t="s">
        <v>172</v>
      </c>
      <c r="C17" s="27">
        <v>262961</v>
      </c>
      <c r="D17" s="27">
        <v>227803</v>
      </c>
      <c r="E17" s="109">
        <f t="shared" si="0"/>
        <v>866.29956533478344</v>
      </c>
      <c r="F17" s="27">
        <v>260608</v>
      </c>
      <c r="G17" s="27">
        <v>223285</v>
      </c>
      <c r="H17" s="109">
        <f t="shared" si="1"/>
        <v>856.78490299607074</v>
      </c>
      <c r="I17" s="322">
        <f t="shared" si="9"/>
        <v>9.0288862966600991E-3</v>
      </c>
      <c r="J17" s="322">
        <f t="shared" si="2"/>
        <v>2.0234229796000536E-2</v>
      </c>
      <c r="L17" s="27">
        <v>1031480</v>
      </c>
      <c r="M17" s="27">
        <v>937112</v>
      </c>
      <c r="N17" s="109">
        <f t="shared" si="3"/>
        <v>908.51204095086666</v>
      </c>
      <c r="O17" s="27">
        <v>236535</v>
      </c>
      <c r="P17" s="27">
        <v>219664</v>
      </c>
      <c r="Q17" s="109">
        <f t="shared" si="4"/>
        <v>928.67440336525249</v>
      </c>
      <c r="R17" s="27">
        <v>261327</v>
      </c>
      <c r="S17" s="27">
        <v>232496</v>
      </c>
      <c r="T17" s="109">
        <f t="shared" si="5"/>
        <v>889.67462221660981</v>
      </c>
      <c r="U17" s="27">
        <v>253258</v>
      </c>
      <c r="V17" s="27">
        <v>223285</v>
      </c>
      <c r="W17" s="109">
        <f t="shared" si="6"/>
        <v>881.65033286214054</v>
      </c>
      <c r="X17" s="27">
        <v>973160</v>
      </c>
      <c r="Y17" s="27">
        <v>785797</v>
      </c>
      <c r="Z17" s="109">
        <f t="shared" si="7"/>
        <v>807.46948086645568</v>
      </c>
      <c r="AA17" s="27">
        <v>218980</v>
      </c>
      <c r="AB17" s="27">
        <v>190624</v>
      </c>
      <c r="AC17" s="109">
        <f t="shared" si="8"/>
        <v>870.50872225774049</v>
      </c>
      <c r="AD17" s="27">
        <v>239549</v>
      </c>
      <c r="AE17" s="27">
        <v>186873</v>
      </c>
      <c r="AF17" s="109">
        <v>780.1</v>
      </c>
      <c r="AG17" s="27">
        <v>223654</v>
      </c>
      <c r="AH17" s="27">
        <v>164544</v>
      </c>
      <c r="AI17" s="109">
        <v>735.71</v>
      </c>
      <c r="AJ17" s="54">
        <v>855672</v>
      </c>
      <c r="AK17" s="54">
        <v>660453</v>
      </c>
      <c r="AL17" s="109">
        <v>771.85</v>
      </c>
      <c r="AM17" s="27">
        <v>201625</v>
      </c>
      <c r="AN17" s="27">
        <v>144977</v>
      </c>
      <c r="AO17" s="109">
        <v>719.04</v>
      </c>
      <c r="AP17" s="27">
        <v>223437</v>
      </c>
      <c r="AQ17" s="54">
        <v>176026</v>
      </c>
      <c r="AR17" s="109">
        <v>787.81</v>
      </c>
      <c r="AS17" s="27">
        <v>204191</v>
      </c>
      <c r="AT17" s="54">
        <v>179314</v>
      </c>
      <c r="AU17" s="109">
        <v>878.17</v>
      </c>
      <c r="AV17" s="54">
        <v>729312</v>
      </c>
      <c r="AW17" s="54">
        <v>583205</v>
      </c>
      <c r="AX17" s="109">
        <v>799.66</v>
      </c>
      <c r="AY17" s="27">
        <v>167875</v>
      </c>
      <c r="AZ17" s="54">
        <v>140233</v>
      </c>
      <c r="BA17" s="109">
        <v>835.34</v>
      </c>
      <c r="BB17" s="27">
        <v>171645</v>
      </c>
      <c r="BC17" s="54">
        <v>128263</v>
      </c>
      <c r="BD17" s="109">
        <v>747.26</v>
      </c>
      <c r="BE17" s="27">
        <v>186717</v>
      </c>
      <c r="BF17" s="54">
        <v>137104</v>
      </c>
      <c r="BG17" s="109">
        <v>734.29</v>
      </c>
      <c r="BH17" s="54">
        <v>713984</v>
      </c>
      <c r="BI17" s="54">
        <v>522319</v>
      </c>
      <c r="BJ17" s="109">
        <v>731.5556090892793</v>
      </c>
      <c r="BK17" s="27">
        <v>149154</v>
      </c>
      <c r="BL17" s="54">
        <v>112958</v>
      </c>
      <c r="BM17" s="109">
        <v>757.32</v>
      </c>
      <c r="BN17" s="54">
        <v>169009</v>
      </c>
      <c r="BO17" s="54">
        <v>121381</v>
      </c>
      <c r="BP17" s="109">
        <v>718.19</v>
      </c>
      <c r="BQ17" s="54">
        <v>217006</v>
      </c>
      <c r="BR17" s="54">
        <v>157868</v>
      </c>
      <c r="BS17" s="109">
        <v>727.48</v>
      </c>
    </row>
    <row r="18" spans="2:71" x14ac:dyDescent="0.25">
      <c r="B18" s="25" t="s">
        <v>173</v>
      </c>
      <c r="C18" s="28">
        <v>233904</v>
      </c>
      <c r="D18" s="28">
        <v>128335</v>
      </c>
      <c r="E18" s="110">
        <f t="shared" si="0"/>
        <v>548.66526438196865</v>
      </c>
      <c r="F18" s="28">
        <v>248370</v>
      </c>
      <c r="G18" s="28">
        <v>130982</v>
      </c>
      <c r="H18" s="110">
        <f t="shared" si="1"/>
        <v>527.36642911784838</v>
      </c>
      <c r="I18" s="323">
        <f t="shared" si="9"/>
        <v>-5.8243749245077914E-2</v>
      </c>
      <c r="J18" s="323">
        <f t="shared" si="2"/>
        <v>-2.020888366340412E-2</v>
      </c>
      <c r="L18" s="28">
        <v>972599</v>
      </c>
      <c r="M18" s="28">
        <v>545576</v>
      </c>
      <c r="N18" s="110">
        <f t="shared" si="3"/>
        <v>560.94649490694519</v>
      </c>
      <c r="O18" s="28">
        <v>242334</v>
      </c>
      <c r="P18" s="28">
        <v>141116</v>
      </c>
      <c r="Q18" s="110">
        <f t="shared" si="4"/>
        <v>582.32026872003098</v>
      </c>
      <c r="R18" s="28">
        <v>243995</v>
      </c>
      <c r="S18" s="28">
        <v>131933</v>
      </c>
      <c r="T18" s="110">
        <f t="shared" si="5"/>
        <v>540.72009672329352</v>
      </c>
      <c r="U18" s="28">
        <v>248003</v>
      </c>
      <c r="V18" s="28">
        <v>130982</v>
      </c>
      <c r="W18" s="110">
        <f t="shared" si="6"/>
        <v>528.1468369334242</v>
      </c>
      <c r="X18" s="28">
        <v>1056275</v>
      </c>
      <c r="Y18" s="28">
        <v>497637</v>
      </c>
      <c r="Z18" s="110">
        <f t="shared" si="7"/>
        <v>471.12447042673546</v>
      </c>
      <c r="AA18" s="28">
        <v>263650</v>
      </c>
      <c r="AB18" s="28">
        <v>120576</v>
      </c>
      <c r="AC18" s="110">
        <f t="shared" si="8"/>
        <v>457.33358619381755</v>
      </c>
      <c r="AD18" s="28">
        <v>267837</v>
      </c>
      <c r="AE18" s="28">
        <v>126351</v>
      </c>
      <c r="AF18" s="110">
        <v>471.75</v>
      </c>
      <c r="AG18" s="28">
        <v>269516</v>
      </c>
      <c r="AH18" s="28">
        <v>116991</v>
      </c>
      <c r="AI18" s="110">
        <v>434.08</v>
      </c>
      <c r="AJ18" s="28">
        <v>1138039</v>
      </c>
      <c r="AK18" s="28">
        <v>534658</v>
      </c>
      <c r="AL18" s="110">
        <v>469.81</v>
      </c>
      <c r="AM18" s="28">
        <v>287126</v>
      </c>
      <c r="AN18" s="28">
        <v>120307</v>
      </c>
      <c r="AO18" s="110">
        <v>419</v>
      </c>
      <c r="AP18" s="28">
        <v>285585</v>
      </c>
      <c r="AQ18" s="28">
        <v>136207</v>
      </c>
      <c r="AR18" s="110">
        <v>476.94</v>
      </c>
      <c r="AS18" s="28">
        <v>285011</v>
      </c>
      <c r="AT18" s="28">
        <v>167372</v>
      </c>
      <c r="AU18" s="110">
        <v>587.25</v>
      </c>
      <c r="AV18" s="28">
        <v>1225733</v>
      </c>
      <c r="AW18" s="28">
        <v>717978</v>
      </c>
      <c r="AX18" s="110">
        <v>585.75</v>
      </c>
      <c r="AY18" s="28">
        <v>257999</v>
      </c>
      <c r="AZ18" s="28">
        <v>174829</v>
      </c>
      <c r="BA18" s="110">
        <v>677.63</v>
      </c>
      <c r="BB18" s="28">
        <v>314679</v>
      </c>
      <c r="BC18" s="28">
        <v>149098</v>
      </c>
      <c r="BD18" s="110">
        <v>473.81</v>
      </c>
      <c r="BE18" s="28">
        <v>355356</v>
      </c>
      <c r="BF18" s="28">
        <v>211955</v>
      </c>
      <c r="BG18" s="110">
        <v>596.46</v>
      </c>
      <c r="BH18" s="28">
        <v>1242760</v>
      </c>
      <c r="BI18" s="28">
        <v>550376</v>
      </c>
      <c r="BJ18" s="110">
        <v>442.86587917216519</v>
      </c>
      <c r="BK18" s="28">
        <v>327039</v>
      </c>
      <c r="BL18" s="28">
        <v>145863</v>
      </c>
      <c r="BM18" s="110">
        <v>446.01</v>
      </c>
      <c r="BN18" s="28">
        <v>325162</v>
      </c>
      <c r="BO18" s="28">
        <v>142679</v>
      </c>
      <c r="BP18" s="110">
        <v>438.79</v>
      </c>
      <c r="BQ18" s="28">
        <v>339494</v>
      </c>
      <c r="BR18" s="28">
        <v>152776</v>
      </c>
      <c r="BS18" s="110">
        <v>450.01</v>
      </c>
    </row>
    <row r="19" spans="2:71" x14ac:dyDescent="0.25">
      <c r="B19" s="24" t="s">
        <v>174</v>
      </c>
      <c r="C19" s="27">
        <v>321763</v>
      </c>
      <c r="D19" s="27">
        <v>150285</v>
      </c>
      <c r="E19" s="109">
        <f t="shared" si="0"/>
        <v>467.06737567712884</v>
      </c>
      <c r="F19" s="27">
        <v>250784</v>
      </c>
      <c r="G19" s="27">
        <v>185343</v>
      </c>
      <c r="H19" s="109">
        <f t="shared" si="1"/>
        <v>739.05432563480929</v>
      </c>
      <c r="I19" s="322">
        <f t="shared" si="9"/>
        <v>0.28302842286589258</v>
      </c>
      <c r="J19" s="322">
        <f t="shared" si="2"/>
        <v>-0.1891520046616274</v>
      </c>
      <c r="L19" s="27">
        <v>919849</v>
      </c>
      <c r="M19" s="27">
        <v>727758</v>
      </c>
      <c r="N19" s="109">
        <f t="shared" si="3"/>
        <v>791.17115961424099</v>
      </c>
      <c r="O19" s="27">
        <v>230985</v>
      </c>
      <c r="P19" s="27">
        <v>183657</v>
      </c>
      <c r="Q19" s="109">
        <f t="shared" si="4"/>
        <v>795.10357815442558</v>
      </c>
      <c r="R19" s="27">
        <v>192990</v>
      </c>
      <c r="S19" s="27">
        <v>174633</v>
      </c>
      <c r="T19" s="109">
        <f t="shared" si="5"/>
        <v>904.88108192134302</v>
      </c>
      <c r="U19" s="27">
        <v>219441</v>
      </c>
      <c r="V19" s="27">
        <v>185343</v>
      </c>
      <c r="W19" s="109">
        <f t="shared" si="6"/>
        <v>844.61426989486927</v>
      </c>
      <c r="X19" s="27">
        <v>1055300</v>
      </c>
      <c r="Y19" s="27">
        <v>743793</v>
      </c>
      <c r="Z19" s="109">
        <f t="shared" si="7"/>
        <v>704.81663981806116</v>
      </c>
      <c r="AA19" s="27">
        <v>257850</v>
      </c>
      <c r="AB19" s="27">
        <v>203362</v>
      </c>
      <c r="AC19" s="109">
        <f t="shared" si="8"/>
        <v>788.68334302889275</v>
      </c>
      <c r="AD19" s="27">
        <v>252158</v>
      </c>
      <c r="AE19" s="27">
        <v>167976</v>
      </c>
      <c r="AF19" s="109">
        <v>666.15</v>
      </c>
      <c r="AG19" s="27">
        <v>272353</v>
      </c>
      <c r="AH19" s="27">
        <v>164251</v>
      </c>
      <c r="AI19" s="109">
        <v>603.08000000000004</v>
      </c>
      <c r="AJ19" s="27">
        <v>1400256</v>
      </c>
      <c r="AK19" s="27">
        <v>840675</v>
      </c>
      <c r="AL19" s="109">
        <v>600.37</v>
      </c>
      <c r="AM19" s="27">
        <v>359448</v>
      </c>
      <c r="AN19" s="27">
        <v>192393</v>
      </c>
      <c r="AO19" s="109">
        <v>535.25</v>
      </c>
      <c r="AP19" s="27">
        <v>351948</v>
      </c>
      <c r="AQ19" s="27">
        <v>220138</v>
      </c>
      <c r="AR19" s="109">
        <v>625.48</v>
      </c>
      <c r="AS19" s="27">
        <v>339958</v>
      </c>
      <c r="AT19" s="27">
        <v>246977</v>
      </c>
      <c r="AU19" s="109">
        <v>726.49</v>
      </c>
      <c r="AV19" s="27">
        <v>1418306</v>
      </c>
      <c r="AW19" s="27">
        <v>879347</v>
      </c>
      <c r="AX19" s="109">
        <v>620</v>
      </c>
      <c r="AY19" s="27">
        <v>362058</v>
      </c>
      <c r="AZ19" s="27">
        <v>238744</v>
      </c>
      <c r="BA19" s="109">
        <v>659.41</v>
      </c>
      <c r="BB19" s="27">
        <v>352752</v>
      </c>
      <c r="BC19" s="27">
        <v>197094</v>
      </c>
      <c r="BD19" s="109">
        <v>558.73</v>
      </c>
      <c r="BE19" s="27">
        <v>347115</v>
      </c>
      <c r="BF19" s="27">
        <v>194880</v>
      </c>
      <c r="BG19" s="109">
        <v>561.42999999999995</v>
      </c>
      <c r="BH19" s="27">
        <v>1362402</v>
      </c>
      <c r="BI19" s="27">
        <v>721488</v>
      </c>
      <c r="BJ19" s="109">
        <v>529.57056727749955</v>
      </c>
      <c r="BK19" s="27">
        <v>347469</v>
      </c>
      <c r="BL19" s="27">
        <v>186818</v>
      </c>
      <c r="BM19" s="109">
        <v>537.65</v>
      </c>
      <c r="BN19" s="27">
        <v>339650</v>
      </c>
      <c r="BO19" s="27">
        <v>177860</v>
      </c>
      <c r="BP19" s="109">
        <v>523.66</v>
      </c>
      <c r="BQ19" s="27">
        <v>335474</v>
      </c>
      <c r="BR19" s="27">
        <v>178663</v>
      </c>
      <c r="BS19" s="109">
        <v>532.57000000000005</v>
      </c>
    </row>
    <row r="20" spans="2:71" ht="15.75" thickBot="1" x14ac:dyDescent="0.3">
      <c r="B20" s="102" t="s">
        <v>175</v>
      </c>
      <c r="C20" s="100">
        <v>12745504</v>
      </c>
      <c r="D20" s="100">
        <v>7296966</v>
      </c>
      <c r="E20" s="111">
        <f t="shared" si="0"/>
        <v>572.51294260313284</v>
      </c>
      <c r="F20" s="100">
        <v>12515306</v>
      </c>
      <c r="G20" s="100">
        <v>7172520</v>
      </c>
      <c r="H20" s="111">
        <f t="shared" si="1"/>
        <v>573.09985069482116</v>
      </c>
      <c r="I20" s="321">
        <f>C20/F20-1</f>
        <v>1.839331775028108E-2</v>
      </c>
      <c r="J20" s="321">
        <f t="shared" si="2"/>
        <v>1.7350387311572568E-2</v>
      </c>
      <c r="L20" s="100">
        <v>50553783</v>
      </c>
      <c r="M20" s="100">
        <v>29699396</v>
      </c>
      <c r="N20" s="111">
        <f t="shared" si="3"/>
        <v>587.48117821370556</v>
      </c>
      <c r="O20" s="100">
        <v>12705165</v>
      </c>
      <c r="P20" s="100">
        <v>7359019</v>
      </c>
      <c r="Q20" s="111">
        <f t="shared" si="4"/>
        <v>579.21475242548991</v>
      </c>
      <c r="R20" s="100">
        <v>11444508</v>
      </c>
      <c r="S20" s="100">
        <v>7141732</v>
      </c>
      <c r="T20" s="111">
        <f t="shared" si="5"/>
        <v>624.03136945686083</v>
      </c>
      <c r="U20" s="100">
        <v>11272503</v>
      </c>
      <c r="V20" s="100">
        <v>7172520</v>
      </c>
      <c r="W20" s="111">
        <f t="shared" si="6"/>
        <v>636.28459446850445</v>
      </c>
      <c r="X20" s="100">
        <v>49688263</v>
      </c>
      <c r="Y20" s="100">
        <v>27276669</v>
      </c>
      <c r="Z20" s="111">
        <f t="shared" si="7"/>
        <v>548.95597779298498</v>
      </c>
      <c r="AA20" s="100">
        <v>12329799</v>
      </c>
      <c r="AB20" s="100">
        <v>6902575</v>
      </c>
      <c r="AC20" s="111">
        <f t="shared" si="8"/>
        <v>559.82867198402823</v>
      </c>
      <c r="AD20" s="100">
        <v>11528651</v>
      </c>
      <c r="AE20" s="100">
        <v>6624273</v>
      </c>
      <c r="AF20" s="111">
        <v>574.59</v>
      </c>
      <c r="AG20" s="100">
        <v>10927790</v>
      </c>
      <c r="AH20" s="100">
        <v>6176157</v>
      </c>
      <c r="AI20" s="111">
        <v>565.17999999999995</v>
      </c>
      <c r="AJ20" s="100">
        <v>44863966</v>
      </c>
      <c r="AK20" s="100">
        <v>26365117</v>
      </c>
      <c r="AL20" s="111">
        <v>587.66999999999996</v>
      </c>
      <c r="AM20" s="100">
        <v>11340593</v>
      </c>
      <c r="AN20" s="100">
        <v>5966398</v>
      </c>
      <c r="AO20" s="111">
        <v>526.11</v>
      </c>
      <c r="AP20" s="100">
        <v>11379096</v>
      </c>
      <c r="AQ20" s="100">
        <v>6974535</v>
      </c>
      <c r="AR20" s="111">
        <v>612.92999999999995</v>
      </c>
      <c r="AS20" s="100">
        <v>10651704</v>
      </c>
      <c r="AT20" s="100">
        <v>7335625</v>
      </c>
      <c r="AU20" s="111">
        <v>688.68</v>
      </c>
      <c r="AV20" s="100">
        <v>43229477</v>
      </c>
      <c r="AW20" s="100">
        <v>26665234</v>
      </c>
      <c r="AX20" s="111">
        <v>616.83000000000004</v>
      </c>
      <c r="AY20" s="100">
        <v>10996043</v>
      </c>
      <c r="AZ20" s="100">
        <v>6927442</v>
      </c>
      <c r="BA20" s="111">
        <v>629.99</v>
      </c>
      <c r="BB20" s="100">
        <v>10731415</v>
      </c>
      <c r="BC20" s="100">
        <v>6257790</v>
      </c>
      <c r="BD20" s="111">
        <v>583.13</v>
      </c>
      <c r="BE20" s="100">
        <v>10516224</v>
      </c>
      <c r="BF20" s="100">
        <v>6269221</v>
      </c>
      <c r="BG20" s="111">
        <v>596.15</v>
      </c>
      <c r="BH20" s="100">
        <v>39368203</v>
      </c>
      <c r="BI20" s="100">
        <v>23009135</v>
      </c>
      <c r="BJ20" s="111">
        <v>584.45987488938727</v>
      </c>
      <c r="BK20" s="100">
        <v>9836098</v>
      </c>
      <c r="BL20" s="100">
        <v>5675464</v>
      </c>
      <c r="BM20" s="111">
        <v>577</v>
      </c>
      <c r="BN20" s="100">
        <v>9399942</v>
      </c>
      <c r="BO20" s="100">
        <v>5332353</v>
      </c>
      <c r="BP20" s="111">
        <v>567.28</v>
      </c>
      <c r="BQ20" s="100">
        <v>10239640</v>
      </c>
      <c r="BR20" s="100">
        <v>6008731</v>
      </c>
      <c r="BS20" s="111">
        <v>586.80999999999995</v>
      </c>
    </row>
    <row r="21" spans="2:71" ht="15.75" thickTop="1" x14ac:dyDescent="0.25">
      <c r="B21" s="24" t="s">
        <v>176</v>
      </c>
      <c r="C21" s="27">
        <v>7925</v>
      </c>
      <c r="D21" s="29" t="s">
        <v>66</v>
      </c>
      <c r="E21" s="109" t="s">
        <v>66</v>
      </c>
      <c r="F21" s="27">
        <v>8188</v>
      </c>
      <c r="G21" s="29" t="s">
        <v>66</v>
      </c>
      <c r="H21" s="109">
        <v>0</v>
      </c>
      <c r="I21" s="322">
        <f>C21/F21-1</f>
        <v>-3.2120175867122569E-2</v>
      </c>
      <c r="J21" s="322" t="s">
        <v>66</v>
      </c>
      <c r="L21" s="27">
        <v>30339</v>
      </c>
      <c r="M21" s="29" t="s">
        <v>66</v>
      </c>
      <c r="N21" s="109" t="s">
        <v>66</v>
      </c>
      <c r="O21" s="27">
        <v>6763</v>
      </c>
      <c r="P21" s="29" t="s">
        <v>66</v>
      </c>
      <c r="Q21" s="109" t="s">
        <v>66</v>
      </c>
      <c r="R21" s="27">
        <v>7710</v>
      </c>
      <c r="S21" s="29" t="s">
        <v>66</v>
      </c>
      <c r="T21" s="109" t="s">
        <v>66</v>
      </c>
      <c r="U21" s="27">
        <v>8188</v>
      </c>
      <c r="V21" s="29" t="s">
        <v>66</v>
      </c>
      <c r="W21" s="109" t="s">
        <v>66</v>
      </c>
      <c r="X21" s="27">
        <v>29703</v>
      </c>
      <c r="Y21" s="29" t="s">
        <v>66</v>
      </c>
      <c r="Z21" s="109" t="s">
        <v>66</v>
      </c>
      <c r="AA21" s="27">
        <v>6783</v>
      </c>
      <c r="AB21" s="29" t="s">
        <v>66</v>
      </c>
      <c r="AC21" s="109">
        <v>0</v>
      </c>
      <c r="AD21" s="27">
        <v>7370</v>
      </c>
      <c r="AE21" s="27" t="s">
        <v>66</v>
      </c>
      <c r="AF21" s="109" t="s">
        <v>66</v>
      </c>
      <c r="AG21" s="27">
        <v>7545</v>
      </c>
      <c r="AH21" s="27" t="s">
        <v>66</v>
      </c>
      <c r="AI21" s="109" t="s">
        <v>66</v>
      </c>
      <c r="AJ21" s="27">
        <v>30942</v>
      </c>
      <c r="AK21" s="27"/>
      <c r="AL21" s="109" t="s">
        <v>66</v>
      </c>
      <c r="AM21" s="27">
        <v>6761</v>
      </c>
      <c r="AN21" s="27" t="s">
        <v>66</v>
      </c>
      <c r="AO21" s="109" t="s">
        <v>66</v>
      </c>
      <c r="AP21" s="27">
        <v>6857</v>
      </c>
      <c r="AQ21" s="27" t="s">
        <v>66</v>
      </c>
      <c r="AR21" s="109" t="s">
        <v>66</v>
      </c>
      <c r="AS21" s="27">
        <v>9854</v>
      </c>
      <c r="AT21" s="27" t="s">
        <v>66</v>
      </c>
      <c r="AU21" s="109" t="s">
        <v>66</v>
      </c>
      <c r="AV21" s="27">
        <v>33074</v>
      </c>
      <c r="AW21" s="27" t="s">
        <v>66</v>
      </c>
      <c r="AX21" s="109" t="s">
        <v>66</v>
      </c>
      <c r="AY21" s="27">
        <v>7835</v>
      </c>
      <c r="AZ21" s="27" t="s">
        <v>66</v>
      </c>
      <c r="BA21" s="109" t="s">
        <v>66</v>
      </c>
      <c r="BB21" s="27">
        <v>8272</v>
      </c>
      <c r="BC21" s="27" t="s">
        <v>66</v>
      </c>
      <c r="BD21" s="109" t="s">
        <v>66</v>
      </c>
      <c r="BE21" s="27">
        <v>8560</v>
      </c>
      <c r="BF21" s="27" t="s">
        <v>66</v>
      </c>
      <c r="BG21" s="109" t="s">
        <v>66</v>
      </c>
      <c r="BH21" s="27">
        <v>34089</v>
      </c>
      <c r="BI21" s="27">
        <v>0</v>
      </c>
      <c r="BJ21" s="109" t="s">
        <v>66</v>
      </c>
      <c r="BK21" s="27">
        <v>7559</v>
      </c>
      <c r="BL21" s="27" t="s">
        <v>66</v>
      </c>
      <c r="BM21" s="109" t="s">
        <v>66</v>
      </c>
      <c r="BN21" s="27">
        <v>7970</v>
      </c>
      <c r="BO21" s="27" t="s">
        <v>66</v>
      </c>
      <c r="BP21" s="109" t="s">
        <v>66</v>
      </c>
      <c r="BQ21" s="27">
        <v>9406</v>
      </c>
      <c r="BR21" s="27" t="s">
        <v>66</v>
      </c>
      <c r="BS21" s="109" t="s">
        <v>66</v>
      </c>
    </row>
    <row r="22" spans="2:71" ht="25.5" x14ac:dyDescent="0.25">
      <c r="B22" s="25" t="s">
        <v>177</v>
      </c>
      <c r="C22" s="64" t="s">
        <v>66</v>
      </c>
      <c r="D22" s="65">
        <v>-32457</v>
      </c>
      <c r="E22" s="112" t="s">
        <v>66</v>
      </c>
      <c r="F22" s="64" t="s">
        <v>66</v>
      </c>
      <c r="G22" s="65">
        <v>-155322</v>
      </c>
      <c r="H22" s="112">
        <v>0</v>
      </c>
      <c r="I22" s="324" t="s">
        <v>66</v>
      </c>
      <c r="J22" s="324" t="s">
        <v>66</v>
      </c>
      <c r="L22" s="64" t="s">
        <v>66</v>
      </c>
      <c r="M22" s="65">
        <v>91584</v>
      </c>
      <c r="N22" s="112" t="s">
        <v>66</v>
      </c>
      <c r="O22" s="64" t="s">
        <v>66</v>
      </c>
      <c r="P22" s="65">
        <v>-46050</v>
      </c>
      <c r="Q22" s="112" t="s">
        <v>66</v>
      </c>
      <c r="R22" s="64" t="s">
        <v>66</v>
      </c>
      <c r="S22" s="65">
        <v>68410</v>
      </c>
      <c r="T22" s="112" t="s">
        <v>66</v>
      </c>
      <c r="U22" s="64" t="s">
        <v>66</v>
      </c>
      <c r="V22" s="65">
        <v>-155322</v>
      </c>
      <c r="W22" s="112" t="s">
        <v>66</v>
      </c>
      <c r="X22" s="64" t="s">
        <v>66</v>
      </c>
      <c r="Y22" s="65">
        <v>166418</v>
      </c>
      <c r="Z22" s="112" t="s">
        <v>66</v>
      </c>
      <c r="AA22" s="64" t="s">
        <v>66</v>
      </c>
      <c r="AB22" s="65">
        <v>91649</v>
      </c>
      <c r="AC22" s="112" t="s">
        <v>66</v>
      </c>
      <c r="AD22" s="64" t="s">
        <v>66</v>
      </c>
      <c r="AE22" s="65">
        <v>-47525</v>
      </c>
      <c r="AF22" s="112" t="s">
        <v>66</v>
      </c>
      <c r="AG22" s="64" t="s">
        <v>66</v>
      </c>
      <c r="AH22" s="65">
        <v>13439</v>
      </c>
      <c r="AI22" s="112" t="s">
        <v>66</v>
      </c>
      <c r="AJ22" s="65"/>
      <c r="AK22" s="65">
        <v>-188662</v>
      </c>
      <c r="AL22" s="112" t="s">
        <v>66</v>
      </c>
      <c r="AM22" s="64" t="s">
        <v>66</v>
      </c>
      <c r="AN22" s="65">
        <v>61143</v>
      </c>
      <c r="AO22" s="112" t="s">
        <v>66</v>
      </c>
      <c r="AP22" s="64" t="s">
        <v>66</v>
      </c>
      <c r="AQ22" s="65">
        <v>-26837</v>
      </c>
      <c r="AR22" s="112" t="s">
        <v>66</v>
      </c>
      <c r="AS22" s="64" t="s">
        <v>66</v>
      </c>
      <c r="AT22" s="65">
        <v>77884</v>
      </c>
      <c r="AU22" s="112" t="s">
        <v>66</v>
      </c>
      <c r="AV22" s="65" t="s">
        <v>66</v>
      </c>
      <c r="AW22" s="65">
        <v>-14491</v>
      </c>
      <c r="AX22" s="112" t="s">
        <v>66</v>
      </c>
      <c r="AY22" s="64" t="s">
        <v>66</v>
      </c>
      <c r="AZ22" s="65">
        <v>-14988</v>
      </c>
      <c r="BA22" s="112" t="s">
        <v>66</v>
      </c>
      <c r="BB22" s="64" t="s">
        <v>66</v>
      </c>
      <c r="BC22" s="65">
        <v>-55728</v>
      </c>
      <c r="BD22" s="112" t="s">
        <v>66</v>
      </c>
      <c r="BE22" s="64" t="s">
        <v>66</v>
      </c>
      <c r="BF22" s="65">
        <v>5794</v>
      </c>
      <c r="BG22" s="112" t="s">
        <v>66</v>
      </c>
      <c r="BH22" s="65" t="s">
        <v>66</v>
      </c>
      <c r="BI22" s="65">
        <v>8867</v>
      </c>
      <c r="BJ22" s="112" t="s">
        <v>66</v>
      </c>
      <c r="BK22" s="64" t="s">
        <v>66</v>
      </c>
      <c r="BL22" s="65">
        <v>109738</v>
      </c>
      <c r="BM22" s="112" t="s">
        <v>66</v>
      </c>
      <c r="BN22" s="65" t="s">
        <v>66</v>
      </c>
      <c r="BO22" s="65">
        <v>-104793</v>
      </c>
      <c r="BP22" s="112" t="s">
        <v>66</v>
      </c>
      <c r="BQ22" s="65" t="s">
        <v>66</v>
      </c>
      <c r="BR22" s="65">
        <v>-152833</v>
      </c>
      <c r="BS22" s="112" t="s">
        <v>66</v>
      </c>
    </row>
    <row r="23" spans="2:71" x14ac:dyDescent="0.25">
      <c r="B23" s="26" t="s">
        <v>178</v>
      </c>
      <c r="C23" s="29">
        <v>12753429</v>
      </c>
      <c r="D23" s="29">
        <v>7264509</v>
      </c>
      <c r="E23" s="99">
        <f>E20</f>
        <v>572.51294260313284</v>
      </c>
      <c r="F23" s="29">
        <v>12523494</v>
      </c>
      <c r="G23" s="29">
        <v>7017198</v>
      </c>
      <c r="H23" s="99">
        <f t="shared" si="1"/>
        <v>560.32270227462084</v>
      </c>
      <c r="I23" s="325">
        <f t="shared" si="9"/>
        <v>1.8360291464985634E-2</v>
      </c>
      <c r="J23" s="325">
        <f t="shared" si="2"/>
        <v>3.5243554478582517E-2</v>
      </c>
      <c r="L23" s="29">
        <v>50584122</v>
      </c>
      <c r="M23" s="29">
        <v>29790980</v>
      </c>
      <c r="N23" s="99">
        <f>N20</f>
        <v>587.48117821370556</v>
      </c>
      <c r="O23" s="29">
        <v>12711928</v>
      </c>
      <c r="P23" s="29">
        <v>7312969</v>
      </c>
      <c r="Q23" s="99">
        <f>Q20</f>
        <v>579.21475242548991</v>
      </c>
      <c r="R23" s="29">
        <v>11452218</v>
      </c>
      <c r="S23" s="29">
        <v>7210142</v>
      </c>
      <c r="T23" s="99">
        <f>T20</f>
        <v>624.03136945686083</v>
      </c>
      <c r="U23" s="29">
        <v>11280691</v>
      </c>
      <c r="V23" s="29">
        <v>7017198</v>
      </c>
      <c r="W23" s="99">
        <f>W20</f>
        <v>636.28459446850445</v>
      </c>
      <c r="X23" s="29">
        <v>49717966</v>
      </c>
      <c r="Y23" s="29">
        <v>27443087</v>
      </c>
      <c r="Z23" s="99">
        <f>Z20</f>
        <v>548.95597779298498</v>
      </c>
      <c r="AA23" s="29">
        <v>12336582</v>
      </c>
      <c r="AB23" s="29">
        <v>6994224</v>
      </c>
      <c r="AC23" s="99">
        <f>AC20</f>
        <v>559.82867198402823</v>
      </c>
      <c r="AD23" s="29">
        <v>11536021</v>
      </c>
      <c r="AE23" s="29">
        <v>6576748</v>
      </c>
      <c r="AF23" s="99">
        <v>574.59</v>
      </c>
      <c r="AG23" s="29">
        <v>10935335</v>
      </c>
      <c r="AH23" s="29">
        <v>6189596</v>
      </c>
      <c r="AI23" s="99">
        <v>565.17999999999995</v>
      </c>
      <c r="AJ23" s="29">
        <v>44894908</v>
      </c>
      <c r="AK23" s="29">
        <v>26176455</v>
      </c>
      <c r="AL23" s="99">
        <v>587.66999999999996</v>
      </c>
      <c r="AM23" s="29">
        <v>11347354</v>
      </c>
      <c r="AN23" s="29">
        <v>6027541</v>
      </c>
      <c r="AO23" s="99">
        <v>526.11</v>
      </c>
      <c r="AP23" s="29">
        <v>11385953</v>
      </c>
      <c r="AQ23" s="29">
        <v>6947698</v>
      </c>
      <c r="AR23" s="99">
        <v>612.92999999999995</v>
      </c>
      <c r="AS23" s="29">
        <v>10661558</v>
      </c>
      <c r="AT23" s="29">
        <v>7413509</v>
      </c>
      <c r="AU23" s="99">
        <f>AU20</f>
        <v>688.68</v>
      </c>
      <c r="AV23" s="29">
        <v>43262551</v>
      </c>
      <c r="AW23" s="29">
        <v>26650743</v>
      </c>
      <c r="AX23" s="99">
        <v>616.83000000000004</v>
      </c>
      <c r="AY23" s="29">
        <v>11003878</v>
      </c>
      <c r="AZ23" s="29">
        <v>6912454</v>
      </c>
      <c r="BA23" s="99">
        <v>629.99</v>
      </c>
      <c r="BB23" s="29">
        <v>10739687</v>
      </c>
      <c r="BC23" s="29">
        <v>6202062</v>
      </c>
      <c r="BD23" s="99">
        <v>583.13</v>
      </c>
      <c r="BE23" s="29">
        <v>10524784</v>
      </c>
      <c r="BF23" s="29">
        <v>6275015</v>
      </c>
      <c r="BG23" s="99">
        <v>596.21</v>
      </c>
      <c r="BH23" s="29">
        <v>39402292</v>
      </c>
      <c r="BI23" s="29">
        <v>23018002</v>
      </c>
      <c r="BJ23" s="99">
        <v>584.45987488938727</v>
      </c>
      <c r="BK23" s="29">
        <v>9843657</v>
      </c>
      <c r="BL23" s="29">
        <v>5785202</v>
      </c>
      <c r="BM23" s="99">
        <v>587.71</v>
      </c>
      <c r="BN23" s="29">
        <v>9407912</v>
      </c>
      <c r="BO23" s="29">
        <v>5227560</v>
      </c>
      <c r="BP23" s="99">
        <v>555.66</v>
      </c>
      <c r="BQ23" s="29">
        <v>10249046</v>
      </c>
      <c r="BR23" s="29">
        <v>5855898</v>
      </c>
      <c r="BS23" s="99">
        <v>571.36</v>
      </c>
    </row>
    <row r="24" spans="2:71" ht="25.5" x14ac:dyDescent="0.25">
      <c r="B24" s="25" t="s">
        <v>179</v>
      </c>
      <c r="C24" s="28">
        <v>4825648</v>
      </c>
      <c r="D24" s="28">
        <v>1191775</v>
      </c>
      <c r="E24" s="110">
        <f>D24*1000/C24</f>
        <v>246.9668322264699</v>
      </c>
      <c r="F24" s="28">
        <v>4275663</v>
      </c>
      <c r="G24" s="28">
        <v>1051019</v>
      </c>
      <c r="H24" s="110">
        <f t="shared" si="1"/>
        <v>245.81427488555576</v>
      </c>
      <c r="I24" s="323">
        <f t="shared" si="9"/>
        <v>0.12863151282035101</v>
      </c>
      <c r="J24" s="323">
        <f t="shared" si="2"/>
        <v>0.13392336389732251</v>
      </c>
      <c r="L24" s="28">
        <v>17191591</v>
      </c>
      <c r="M24" s="28">
        <v>4500121</v>
      </c>
      <c r="N24" s="110">
        <f>M24*1000/L24</f>
        <v>261.76291653285608</v>
      </c>
      <c r="O24" s="28">
        <v>4200330</v>
      </c>
      <c r="P24" s="28">
        <v>1143909</v>
      </c>
      <c r="Q24" s="110">
        <f>P24*1000/O24</f>
        <v>272.33788773739207</v>
      </c>
      <c r="R24" s="28">
        <v>3952637</v>
      </c>
      <c r="S24" s="28">
        <v>966330</v>
      </c>
      <c r="T24" s="110">
        <f>S24*1000/R24</f>
        <v>244.47729452514866</v>
      </c>
      <c r="U24" s="28">
        <v>4275663</v>
      </c>
      <c r="V24" s="28">
        <v>1051019</v>
      </c>
      <c r="W24" s="110">
        <f>V24*1000/U24</f>
        <v>245.81427488555576</v>
      </c>
      <c r="X24" s="28">
        <v>17328482</v>
      </c>
      <c r="Y24" s="28">
        <v>4183077</v>
      </c>
      <c r="Z24" s="110">
        <f>Y24*1000/X24</f>
        <v>241.39892923107749</v>
      </c>
      <c r="AA24" s="28">
        <v>4410689</v>
      </c>
      <c r="AB24" s="28">
        <v>1042287</v>
      </c>
      <c r="AC24" s="110">
        <f>AB24*1000/AA24</f>
        <v>236.30933851831313</v>
      </c>
      <c r="AD24" s="28">
        <v>4136944</v>
      </c>
      <c r="AE24" s="28">
        <v>969884</v>
      </c>
      <c r="AF24" s="110">
        <v>234.44</v>
      </c>
      <c r="AG24" s="28">
        <v>4038776</v>
      </c>
      <c r="AH24" s="28">
        <v>964188</v>
      </c>
      <c r="AI24" s="110">
        <v>238.73</v>
      </c>
      <c r="AJ24" s="28">
        <v>16776567</v>
      </c>
      <c r="AK24" s="28">
        <v>3893503</v>
      </c>
      <c r="AL24" s="110">
        <v>232.08</v>
      </c>
      <c r="AM24" s="28">
        <v>4597695</v>
      </c>
      <c r="AN24" s="28">
        <v>1037053</v>
      </c>
      <c r="AO24" s="110">
        <v>230.11</v>
      </c>
      <c r="AP24" s="28">
        <v>3847121</v>
      </c>
      <c r="AQ24" s="28">
        <v>884910</v>
      </c>
      <c r="AR24" s="110">
        <v>230.02</v>
      </c>
      <c r="AS24" s="28">
        <v>3700905</v>
      </c>
      <c r="AT24" s="28">
        <v>866323</v>
      </c>
      <c r="AU24" s="110">
        <v>234.53</v>
      </c>
      <c r="AV24" s="28">
        <v>12952726</v>
      </c>
      <c r="AW24" s="28">
        <v>3023921</v>
      </c>
      <c r="AX24" s="110">
        <v>233.46</v>
      </c>
      <c r="AY24" s="28">
        <v>3026922</v>
      </c>
      <c r="AZ24" s="28">
        <v>757429</v>
      </c>
      <c r="BA24" s="110">
        <v>250.23</v>
      </c>
      <c r="BB24" s="28">
        <v>2612137</v>
      </c>
      <c r="BC24" s="28">
        <v>653719</v>
      </c>
      <c r="BD24" s="110">
        <v>250.26</v>
      </c>
      <c r="BE24" s="28">
        <v>2716110</v>
      </c>
      <c r="BF24" s="28">
        <v>750541</v>
      </c>
      <c r="BG24" s="110">
        <v>276.33</v>
      </c>
      <c r="BH24" s="28">
        <v>13906848</v>
      </c>
      <c r="BI24" s="28">
        <v>3363012</v>
      </c>
      <c r="BJ24" s="110">
        <v>241.82417180370419</v>
      </c>
      <c r="BK24" s="28">
        <v>3150749</v>
      </c>
      <c r="BL24" s="28">
        <v>818168</v>
      </c>
      <c r="BM24" s="110">
        <v>259.67</v>
      </c>
      <c r="BN24" s="28">
        <v>3401541</v>
      </c>
      <c r="BO24" s="28">
        <v>726004</v>
      </c>
      <c r="BP24" s="110">
        <v>213.43</v>
      </c>
      <c r="BQ24" s="28">
        <v>3224555</v>
      </c>
      <c r="BR24" s="28">
        <v>862360</v>
      </c>
      <c r="BS24" s="110">
        <v>267.44</v>
      </c>
    </row>
    <row r="25" spans="2:71" x14ac:dyDescent="0.25">
      <c r="B25" s="24" t="s">
        <v>180</v>
      </c>
      <c r="C25" s="27" t="s">
        <v>66</v>
      </c>
      <c r="D25" s="27">
        <v>-81872</v>
      </c>
      <c r="E25" s="109">
        <v>0</v>
      </c>
      <c r="F25" s="27" t="s">
        <v>66</v>
      </c>
      <c r="G25" s="27">
        <v>-49073</v>
      </c>
      <c r="H25" s="109">
        <v>0</v>
      </c>
      <c r="I25" s="322" t="s">
        <v>66</v>
      </c>
      <c r="J25" s="322">
        <f t="shared" si="2"/>
        <v>0.6683716096427772</v>
      </c>
      <c r="L25" s="27" t="s">
        <v>66</v>
      </c>
      <c r="M25" s="27">
        <v>50125</v>
      </c>
      <c r="N25" s="109">
        <v>0</v>
      </c>
      <c r="O25" s="27" t="s">
        <v>66</v>
      </c>
      <c r="P25" s="27">
        <v>99218</v>
      </c>
      <c r="Q25" s="109">
        <v>0</v>
      </c>
      <c r="R25" s="27" t="s">
        <v>66</v>
      </c>
      <c r="S25" s="27">
        <v>-32395</v>
      </c>
      <c r="T25" s="109">
        <v>0</v>
      </c>
      <c r="U25" s="27" t="s">
        <v>66</v>
      </c>
      <c r="V25" s="27">
        <v>-49073</v>
      </c>
      <c r="W25" s="109" t="s">
        <v>66</v>
      </c>
      <c r="X25" s="27" t="s">
        <v>66</v>
      </c>
      <c r="Y25" s="27">
        <v>45301</v>
      </c>
      <c r="Z25" s="109">
        <v>0</v>
      </c>
      <c r="AA25" s="27" t="s">
        <v>66</v>
      </c>
      <c r="AB25" s="27">
        <v>93509</v>
      </c>
      <c r="AC25" s="109" t="s">
        <v>66</v>
      </c>
      <c r="AD25" s="27" t="s">
        <v>66</v>
      </c>
      <c r="AE25" s="27">
        <v>-17993</v>
      </c>
      <c r="AF25" s="109" t="s">
        <v>66</v>
      </c>
      <c r="AG25" s="27" t="s">
        <v>66</v>
      </c>
      <c r="AH25" s="27">
        <v>-58440</v>
      </c>
      <c r="AI25" s="109" t="s">
        <v>66</v>
      </c>
      <c r="AJ25" s="27"/>
      <c r="AK25" s="27">
        <v>88430</v>
      </c>
      <c r="AL25" s="109" t="s">
        <v>66</v>
      </c>
      <c r="AM25" s="27" t="s">
        <v>66</v>
      </c>
      <c r="AN25" s="27">
        <v>41188</v>
      </c>
      <c r="AO25" s="109" t="s">
        <v>66</v>
      </c>
      <c r="AP25" s="29" t="s">
        <v>66</v>
      </c>
      <c r="AQ25" s="27">
        <v>11944</v>
      </c>
      <c r="AR25" s="109" t="s">
        <v>66</v>
      </c>
      <c r="AS25" s="29" t="s">
        <v>66</v>
      </c>
      <c r="AT25" s="27">
        <v>24224</v>
      </c>
      <c r="AU25" s="109" t="s">
        <v>66</v>
      </c>
      <c r="AV25" s="27" t="s">
        <v>66</v>
      </c>
      <c r="AW25" s="27">
        <v>-55410</v>
      </c>
      <c r="AX25" s="109" t="s">
        <v>66</v>
      </c>
      <c r="AY25" s="29" t="s">
        <v>66</v>
      </c>
      <c r="AZ25" s="27">
        <v>70329</v>
      </c>
      <c r="BA25" s="109" t="s">
        <v>66</v>
      </c>
      <c r="BB25" s="29" t="s">
        <v>66</v>
      </c>
      <c r="BC25" s="27">
        <v>-18048</v>
      </c>
      <c r="BD25" s="109" t="s">
        <v>66</v>
      </c>
      <c r="BE25" s="29" t="s">
        <v>66</v>
      </c>
      <c r="BF25" s="27">
        <v>-73719</v>
      </c>
      <c r="BG25" s="109" t="s">
        <v>66</v>
      </c>
      <c r="BH25" s="27" t="s">
        <v>66</v>
      </c>
      <c r="BI25" s="27">
        <v>51067</v>
      </c>
      <c r="BJ25" s="109"/>
      <c r="BK25" s="29" t="s">
        <v>66</v>
      </c>
      <c r="BL25" s="27">
        <v>89541</v>
      </c>
      <c r="BM25" s="109" t="s">
        <v>66</v>
      </c>
      <c r="BN25" s="27" t="s">
        <v>66</v>
      </c>
      <c r="BO25" s="27">
        <v>-33550</v>
      </c>
      <c r="BP25" s="109" t="s">
        <v>66</v>
      </c>
      <c r="BQ25" s="27" t="s">
        <v>66</v>
      </c>
      <c r="BR25" s="27">
        <v>49180</v>
      </c>
      <c r="BS25" s="109" t="s">
        <v>66</v>
      </c>
    </row>
    <row r="26" spans="2:71" ht="15.75" thickBot="1" x14ac:dyDescent="0.3">
      <c r="B26" s="102" t="s">
        <v>181</v>
      </c>
      <c r="C26" s="100">
        <v>17579077</v>
      </c>
      <c r="D26" s="100">
        <v>8374412</v>
      </c>
      <c r="E26" s="111">
        <f>(D26-D25-D22)*1000/(C26-C21)</f>
        <v>483.10668532148605</v>
      </c>
      <c r="F26" s="100">
        <v>16799157</v>
      </c>
      <c r="G26" s="100">
        <v>8019144</v>
      </c>
      <c r="H26" s="111">
        <f t="shared" si="1"/>
        <v>477.35395293942429</v>
      </c>
      <c r="I26" s="321">
        <f>C26/F26-1</f>
        <v>4.6426139121147569E-2</v>
      </c>
      <c r="J26" s="321">
        <f t="shared" si="2"/>
        <v>4.4302484155416044E-2</v>
      </c>
      <c r="L26" s="100">
        <v>67775713</v>
      </c>
      <c r="M26" s="100">
        <v>34341226</v>
      </c>
      <c r="N26" s="111">
        <f>(M26-M25-M22)*1000/(L26-L21)</f>
        <v>504.82438845197015</v>
      </c>
      <c r="O26" s="100">
        <v>16912258</v>
      </c>
      <c r="P26" s="100">
        <v>8556096</v>
      </c>
      <c r="Q26" s="111">
        <f>(P26-P25-P22)*1000/(O26-O21)</f>
        <v>502.96829521998615</v>
      </c>
      <c r="R26" s="100">
        <v>15404855</v>
      </c>
      <c r="S26" s="100">
        <v>8144077</v>
      </c>
      <c r="T26" s="111">
        <f>(S26-S25-S22)*1000/(R26-R21)</f>
        <v>526.59515773865871</v>
      </c>
      <c r="U26" s="100">
        <v>15556354</v>
      </c>
      <c r="V26" s="100">
        <v>8019144</v>
      </c>
      <c r="W26" s="111">
        <f>(V26-V25-V22)*1000/(U26-U21)</f>
        <v>528.90733222169092</v>
      </c>
      <c r="X26" s="100">
        <v>67046448</v>
      </c>
      <c r="Y26" s="100">
        <v>31671465</v>
      </c>
      <c r="Z26" s="111">
        <f>(Y26-Y25-Y22)*1000/(X26-X21)</f>
        <v>469.43112501211453</v>
      </c>
      <c r="AA26" s="100">
        <v>16747271</v>
      </c>
      <c r="AB26" s="100">
        <v>8130020</v>
      </c>
      <c r="AC26" s="111">
        <f>(AB26-AB25-AB22)*1000/(AA26-AA21)</f>
        <v>474.58962964520509</v>
      </c>
      <c r="AD26" s="100">
        <v>15672965</v>
      </c>
      <c r="AE26" s="100">
        <v>7528639</v>
      </c>
      <c r="AF26" s="111">
        <v>484.77</v>
      </c>
      <c r="AG26" s="100">
        <v>14974111</v>
      </c>
      <c r="AH26" s="100">
        <v>7095344</v>
      </c>
      <c r="AI26" s="111">
        <v>477.09</v>
      </c>
      <c r="AJ26" s="100">
        <v>61671475</v>
      </c>
      <c r="AK26" s="100">
        <v>30158388</v>
      </c>
      <c r="AL26" s="111">
        <v>490.89</v>
      </c>
      <c r="AM26" s="100">
        <v>15945049</v>
      </c>
      <c r="AN26" s="100">
        <v>7105782</v>
      </c>
      <c r="AO26" s="111">
        <v>441.93</v>
      </c>
      <c r="AP26" s="100">
        <v>15233074</v>
      </c>
      <c r="AQ26" s="100">
        <v>7844552</v>
      </c>
      <c r="AR26" s="111">
        <v>516.17999999999995</v>
      </c>
      <c r="AS26" s="100">
        <v>14362463</v>
      </c>
      <c r="AT26" s="100">
        <v>8304056</v>
      </c>
      <c r="AU26" s="111">
        <v>571.46</v>
      </c>
      <c r="AV26" s="100">
        <v>56215277</v>
      </c>
      <c r="AW26" s="100">
        <v>29619254</v>
      </c>
      <c r="AX26" s="111">
        <v>528.44000000000005</v>
      </c>
      <c r="AY26" s="100">
        <v>14030800</v>
      </c>
      <c r="AZ26" s="100">
        <v>7740212</v>
      </c>
      <c r="BA26" s="111">
        <v>548.02</v>
      </c>
      <c r="BB26" s="100">
        <v>13351824</v>
      </c>
      <c r="BC26" s="100">
        <v>6837733</v>
      </c>
      <c r="BD26" s="111">
        <v>517.97</v>
      </c>
      <c r="BE26" s="100">
        <v>13240894</v>
      </c>
      <c r="BF26" s="100">
        <v>6951837</v>
      </c>
      <c r="BG26" s="111">
        <v>525.03</v>
      </c>
      <c r="BH26" s="100">
        <v>53309140</v>
      </c>
      <c r="BI26" s="100">
        <v>26432081</v>
      </c>
      <c r="BJ26" s="111">
        <v>495.01870960198613</v>
      </c>
      <c r="BK26" s="100">
        <v>12994406</v>
      </c>
      <c r="BL26" s="100">
        <v>6692911</v>
      </c>
      <c r="BM26" s="111">
        <v>499.73</v>
      </c>
      <c r="BN26" s="100">
        <v>12809453</v>
      </c>
      <c r="BO26" s="100">
        <v>5920014</v>
      </c>
      <c r="BP26" s="111">
        <v>472.96</v>
      </c>
      <c r="BQ26" s="100">
        <v>13473601</v>
      </c>
      <c r="BR26" s="100">
        <v>6767438</v>
      </c>
      <c r="BS26" s="111">
        <v>502.27</v>
      </c>
    </row>
    <row r="27" spans="2:71" ht="15.75" thickTop="1" x14ac:dyDescent="0.25">
      <c r="O27" s="355"/>
      <c r="P27" s="355"/>
      <c r="R27" s="355"/>
      <c r="S27" s="355"/>
      <c r="U27" s="355"/>
      <c r="V27" s="355"/>
    </row>
    <row r="28" spans="2:71" x14ac:dyDescent="0.25">
      <c r="O28" s="354"/>
      <c r="P28" s="354"/>
      <c r="R28" s="354"/>
      <c r="S28" s="354"/>
      <c r="U28" s="354"/>
      <c r="V28" s="354"/>
    </row>
    <row r="29" spans="2:71" x14ac:dyDescent="0.25">
      <c r="O29" s="354"/>
      <c r="P29" s="354"/>
      <c r="R29" s="354"/>
      <c r="S29" s="354"/>
      <c r="U29" s="354"/>
      <c r="V29" s="354"/>
    </row>
    <row r="30" spans="2:71" x14ac:dyDescent="0.25">
      <c r="O30" s="354"/>
      <c r="P30" s="354"/>
      <c r="R30" s="354"/>
      <c r="S30" s="354"/>
      <c r="U30" s="354"/>
      <c r="V30" s="354"/>
    </row>
    <row r="31" spans="2:71" x14ac:dyDescent="0.25">
      <c r="O31" s="354"/>
      <c r="P31" s="354"/>
      <c r="R31" s="354"/>
      <c r="S31" s="354"/>
      <c r="U31" s="354"/>
      <c r="V31" s="354"/>
    </row>
    <row r="32" spans="2:71" x14ac:dyDescent="0.25">
      <c r="O32" s="354"/>
      <c r="P32" s="354"/>
      <c r="R32" s="354"/>
      <c r="S32" s="354"/>
      <c r="U32" s="354"/>
      <c r="V32" s="354"/>
    </row>
    <row r="33" spans="3:22" x14ac:dyDescent="0.25">
      <c r="O33" s="354"/>
      <c r="P33" s="354"/>
      <c r="R33" s="354"/>
      <c r="S33" s="354"/>
      <c r="U33" s="354"/>
      <c r="V33" s="354"/>
    </row>
    <row r="34" spans="3:22" x14ac:dyDescent="0.25">
      <c r="O34" s="354"/>
      <c r="P34" s="354"/>
      <c r="R34" s="354"/>
      <c r="S34" s="354"/>
      <c r="U34" s="354"/>
      <c r="V34" s="354"/>
    </row>
    <row r="35" spans="3:22" x14ac:dyDescent="0.25">
      <c r="O35" s="354"/>
      <c r="P35" s="354"/>
      <c r="R35" s="354"/>
      <c r="S35" s="354"/>
      <c r="U35" s="354"/>
      <c r="V35" s="354"/>
    </row>
    <row r="36" spans="3:22" x14ac:dyDescent="0.25">
      <c r="O36" s="354"/>
      <c r="P36" s="354"/>
      <c r="R36" s="354"/>
      <c r="S36" s="354"/>
      <c r="U36" s="354"/>
      <c r="V36" s="354"/>
    </row>
    <row r="37" spans="3:22" x14ac:dyDescent="0.25">
      <c r="O37" s="354"/>
      <c r="P37" s="354"/>
      <c r="R37" s="354"/>
      <c r="S37" s="354"/>
      <c r="U37" s="354"/>
      <c r="V37" s="354"/>
    </row>
    <row r="38" spans="3:22" x14ac:dyDescent="0.25">
      <c r="O38" s="354"/>
      <c r="P38" s="354"/>
      <c r="R38" s="354"/>
      <c r="S38" s="354"/>
      <c r="U38" s="354"/>
      <c r="V38" s="354"/>
    </row>
    <row r="39" spans="3:22" x14ac:dyDescent="0.25">
      <c r="O39" s="354"/>
      <c r="P39" s="354"/>
      <c r="R39" s="354"/>
      <c r="S39" s="354"/>
      <c r="U39" s="354"/>
      <c r="V39" s="354"/>
    </row>
    <row r="40" spans="3:22" x14ac:dyDescent="0.25">
      <c r="O40" s="354"/>
      <c r="P40" s="354"/>
      <c r="R40" s="354"/>
      <c r="S40" s="354"/>
      <c r="U40" s="354"/>
      <c r="V40" s="354"/>
    </row>
    <row r="41" spans="3:22" x14ac:dyDescent="0.25">
      <c r="O41" s="354"/>
      <c r="P41" s="354"/>
      <c r="R41" s="354"/>
      <c r="S41" s="354"/>
      <c r="U41" s="354"/>
      <c r="V41" s="354"/>
    </row>
    <row r="46" spans="3:22" hidden="1" x14ac:dyDescent="0.25">
      <c r="C46" s="354">
        <f>SUM(C31:C37)-C38</f>
        <v>0</v>
      </c>
      <c r="D46" s="354">
        <f>SUM(D31:D37)-D38</f>
        <v>0</v>
      </c>
      <c r="E46" s="354"/>
      <c r="F46" s="354">
        <f>SUM(F31:F37)-F38</f>
        <v>0</v>
      </c>
      <c r="G46" s="354">
        <f>SUM(G31:G37)-G38</f>
        <v>0</v>
      </c>
    </row>
    <row r="47" spans="3:22" hidden="1" x14ac:dyDescent="0.25">
      <c r="C47" s="354">
        <f>SUM(C38:C40)-C41</f>
        <v>0</v>
      </c>
      <c r="D47" s="354">
        <f>SUM(D38:D40)-D41</f>
        <v>0</v>
      </c>
      <c r="E47" s="354">
        <f>SUM(E38:E40)-E41</f>
        <v>0</v>
      </c>
      <c r="F47" s="354">
        <f t="shared" ref="F47:G47" si="10">SUM(F38:F40)-F41</f>
        <v>0</v>
      </c>
      <c r="G47" s="354">
        <f t="shared" si="10"/>
        <v>0</v>
      </c>
    </row>
    <row r="48" spans="3:22" hidden="1" x14ac:dyDescent="0.25">
      <c r="C48" s="354">
        <f t="shared" ref="C48:G48" si="11">SUM(C41:C43)-C44</f>
        <v>0</v>
      </c>
      <c r="D48" s="354">
        <f t="shared" si="11"/>
        <v>0</v>
      </c>
      <c r="F48" s="354">
        <f t="shared" si="11"/>
        <v>0</v>
      </c>
      <c r="G48" s="354">
        <f t="shared" si="11"/>
        <v>0</v>
      </c>
    </row>
    <row r="49" spans="4:7" hidden="1" x14ac:dyDescent="0.25">
      <c r="D49" s="360" t="e">
        <f>D44-Receita!#REF!</f>
        <v>#REF!</v>
      </c>
      <c r="E49" s="360"/>
      <c r="F49" s="360"/>
      <c r="G49" s="360" t="e">
        <f>G44-Receita!#REF!</f>
        <v>#REF!</v>
      </c>
    </row>
    <row r="50" spans="4:7" hidden="1" x14ac:dyDescent="0.25"/>
  </sheetData>
  <mergeCells count="25">
    <mergeCell ref="B11:B12"/>
    <mergeCell ref="AG11:AI11"/>
    <mergeCell ref="I11:J11"/>
    <mergeCell ref="AA11:AC11"/>
    <mergeCell ref="C11:E11"/>
    <mergeCell ref="F11:H11"/>
    <mergeCell ref="U11:W11"/>
    <mergeCell ref="R11:T11"/>
    <mergeCell ref="O11:Q11"/>
    <mergeCell ref="X11:Z11"/>
    <mergeCell ref="L11:N11"/>
    <mergeCell ref="L10:BS10"/>
    <mergeCell ref="AV11:AX11"/>
    <mergeCell ref="AY11:BA11"/>
    <mergeCell ref="BB11:BD11"/>
    <mergeCell ref="BE11:BG11"/>
    <mergeCell ref="AD11:AF11"/>
    <mergeCell ref="AJ11:AL11"/>
    <mergeCell ref="AM11:AO11"/>
    <mergeCell ref="AP11:AR11"/>
    <mergeCell ref="AS11:AU11"/>
    <mergeCell ref="BH11:BJ11"/>
    <mergeCell ref="BK11:BM11"/>
    <mergeCell ref="BN11:BP11"/>
    <mergeCell ref="BQ11:BS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B1:I34"/>
  <sheetViews>
    <sheetView showGridLines="0" showRowColHeaders="0" workbookViewId="0">
      <selection activeCell="F15" sqref="F15"/>
    </sheetView>
  </sheetViews>
  <sheetFormatPr defaultColWidth="0.140625" defaultRowHeight="15" x14ac:dyDescent="0.25"/>
  <cols>
    <col min="1" max="1" width="9.85546875" customWidth="1"/>
    <col min="2" max="2" width="24.42578125" customWidth="1"/>
    <col min="3" max="7" width="16.140625" customWidth="1"/>
    <col min="8" max="8" width="15.42578125" customWidth="1"/>
    <col min="9" max="9" width="11" customWidth="1"/>
    <col min="10" max="10" width="6.7109375" customWidth="1"/>
    <col min="11" max="11" width="10.28515625" customWidth="1"/>
    <col min="12" max="12" width="6" customWidth="1"/>
    <col min="13" max="16" width="20.28515625" customWidth="1"/>
    <col min="17" max="17" width="140.85546875" customWidth="1"/>
  </cols>
  <sheetData>
    <row r="1" spans="2:9" x14ac:dyDescent="0.25">
      <c r="B1" s="399"/>
      <c r="C1" s="400"/>
      <c r="D1" s="400"/>
      <c r="E1" s="400"/>
      <c r="F1" s="400"/>
      <c r="G1" s="400"/>
      <c r="H1" s="400"/>
    </row>
    <row r="2" spans="2:9" x14ac:dyDescent="0.25">
      <c r="B2" s="400"/>
      <c r="C2" s="400"/>
      <c r="D2" s="400"/>
      <c r="E2" s="400"/>
      <c r="F2" s="400"/>
      <c r="G2" s="400"/>
      <c r="H2" s="400"/>
    </row>
    <row r="3" spans="2:9" x14ac:dyDescent="0.25">
      <c r="B3" s="400"/>
      <c r="C3" s="400"/>
      <c r="D3" s="400"/>
      <c r="E3" s="400"/>
      <c r="F3" s="400"/>
      <c r="G3" s="400"/>
      <c r="H3" s="400"/>
    </row>
    <row r="4" spans="2:9" ht="18.75" x14ac:dyDescent="0.25">
      <c r="B4" s="15"/>
      <c r="C4" s="15"/>
      <c r="D4" s="15"/>
      <c r="E4" s="15"/>
      <c r="F4" s="15"/>
      <c r="G4" s="15"/>
      <c r="H4" s="15"/>
    </row>
    <row r="5" spans="2:9" ht="18.75" x14ac:dyDescent="0.25">
      <c r="B5" s="15"/>
      <c r="C5" s="15"/>
      <c r="D5" s="15"/>
      <c r="E5" s="15"/>
      <c r="F5" s="15"/>
      <c r="G5" s="15"/>
      <c r="H5" s="15"/>
    </row>
    <row r="6" spans="2:9" ht="18.75" x14ac:dyDescent="0.25">
      <c r="B6" s="15"/>
      <c r="C6" s="15"/>
      <c r="D6" s="15"/>
      <c r="E6" s="15"/>
      <c r="F6" s="15"/>
      <c r="G6" s="15"/>
      <c r="H6" s="15"/>
    </row>
    <row r="7" spans="2:9" ht="18.75" x14ac:dyDescent="0.25">
      <c r="B7" s="15"/>
      <c r="C7" s="15"/>
      <c r="D7" s="15"/>
      <c r="E7" s="15"/>
      <c r="F7" s="15"/>
      <c r="G7" s="15"/>
      <c r="H7" s="15"/>
    </row>
    <row r="8" spans="2:9" ht="10.5" customHeight="1" x14ac:dyDescent="0.25"/>
    <row r="9" spans="2:9" x14ac:dyDescent="0.25">
      <c r="B9" s="66" t="s">
        <v>182</v>
      </c>
      <c r="C9" s="67">
        <v>2019</v>
      </c>
      <c r="D9" s="67">
        <v>2020</v>
      </c>
      <c r="E9" s="67">
        <v>2021</v>
      </c>
      <c r="F9" s="67">
        <v>2022</v>
      </c>
      <c r="G9" s="67">
        <v>2023</v>
      </c>
      <c r="H9" s="67">
        <v>2024</v>
      </c>
      <c r="I9" s="67" t="s">
        <v>527</v>
      </c>
    </row>
    <row r="10" spans="2:9" x14ac:dyDescent="0.25">
      <c r="B10" s="68" t="s">
        <v>183</v>
      </c>
      <c r="C10" s="69">
        <v>6613</v>
      </c>
      <c r="D10" s="70">
        <v>6549</v>
      </c>
      <c r="E10" s="69">
        <v>6135</v>
      </c>
      <c r="F10" s="69">
        <v>6172</v>
      </c>
      <c r="G10" s="69">
        <v>6239</v>
      </c>
      <c r="H10" s="69">
        <v>6305</v>
      </c>
      <c r="I10" s="262">
        <v>6415</v>
      </c>
    </row>
    <row r="11" spans="2:9" x14ac:dyDescent="0.25">
      <c r="B11" s="68" t="s">
        <v>184</v>
      </c>
      <c r="C11" s="71">
        <v>0.12709999999999999</v>
      </c>
      <c r="D11" s="72">
        <v>0.12570000000000001</v>
      </c>
      <c r="E11" s="71">
        <v>0.1123</v>
      </c>
      <c r="F11" s="71">
        <v>0.1111</v>
      </c>
      <c r="G11" s="71">
        <v>0.1071</v>
      </c>
      <c r="H11" s="71">
        <v>0.1036</v>
      </c>
      <c r="I11" s="263">
        <v>0.10489999999999999</v>
      </c>
    </row>
    <row r="12" spans="2:9" x14ac:dyDescent="0.25">
      <c r="B12" s="68" t="s">
        <v>185</v>
      </c>
      <c r="C12" s="71">
        <v>0.11509999999999999</v>
      </c>
      <c r="D12" s="72">
        <v>0.1143</v>
      </c>
      <c r="E12" s="71">
        <v>0.1128</v>
      </c>
      <c r="F12" s="71">
        <v>0.1123</v>
      </c>
      <c r="G12" s="71">
        <v>0.1084</v>
      </c>
      <c r="H12" s="71">
        <v>0.1051</v>
      </c>
      <c r="I12" s="263">
        <v>0.105</v>
      </c>
    </row>
    <row r="16" spans="2:9" ht="18.75" x14ac:dyDescent="0.25">
      <c r="B16" s="269" t="s">
        <v>186</v>
      </c>
    </row>
    <row r="34" spans="2:2" x14ac:dyDescent="0.25">
      <c r="B34" s="270"/>
    </row>
  </sheetData>
  <mergeCells count="1">
    <mergeCell ref="B1:H3"/>
  </mergeCells>
  <conditionalFormatting sqref="B10:I12">
    <cfRule type="expression" dxfId="43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J18"/>
  <sheetViews>
    <sheetView showGridLines="0" showRowColHeaders="0" workbookViewId="0">
      <selection activeCell="G16" sqref="G16"/>
    </sheetView>
  </sheetViews>
  <sheetFormatPr defaultColWidth="9.140625" defaultRowHeight="15.75" x14ac:dyDescent="0.25"/>
  <cols>
    <col min="1" max="1" width="9.85546875" style="30" customWidth="1"/>
    <col min="2" max="2" width="36" style="31" customWidth="1"/>
    <col min="3" max="3" width="17" style="30" customWidth="1"/>
    <col min="4" max="4" width="14.42578125" style="30" customWidth="1"/>
    <col min="5" max="10" width="12.85546875" style="30" customWidth="1"/>
    <col min="11" max="11" width="9.140625" style="30" customWidth="1"/>
    <col min="12" max="12" width="9.5703125" style="30" customWidth="1"/>
    <col min="13" max="16384" width="9.140625" style="30"/>
  </cols>
  <sheetData>
    <row r="1" spans="1:10" ht="15.75" customHeight="1" x14ac:dyDescent="0.25">
      <c r="A1"/>
      <c r="B1" s="116"/>
      <c r="C1" s="14"/>
      <c r="D1" s="14"/>
      <c r="E1" s="14"/>
      <c r="F1" s="14"/>
      <c r="G1" s="14"/>
      <c r="H1" s="14"/>
      <c r="I1" s="14"/>
    </row>
    <row r="2" spans="1:10" ht="15.75" customHeight="1" x14ac:dyDescent="0.25">
      <c r="A2"/>
      <c r="B2" s="116"/>
      <c r="C2" s="14"/>
      <c r="D2" s="14"/>
      <c r="E2" s="14"/>
      <c r="F2" s="14"/>
      <c r="G2" s="14"/>
      <c r="H2" s="14"/>
      <c r="I2" s="14"/>
    </row>
    <row r="3" spans="1:10" ht="15.75" customHeight="1" x14ac:dyDescent="0.25">
      <c r="A3"/>
      <c r="B3" s="116"/>
      <c r="C3" s="14"/>
      <c r="D3" s="14"/>
      <c r="E3" s="14"/>
      <c r="F3" s="14"/>
      <c r="G3" s="14"/>
      <c r="H3" s="14"/>
      <c r="I3" s="14"/>
    </row>
    <row r="4" spans="1:10" ht="15.75" customHeight="1" x14ac:dyDescent="0.25">
      <c r="A4"/>
      <c r="B4" s="116"/>
      <c r="C4" s="14"/>
      <c r="D4" s="14"/>
      <c r="E4" s="14"/>
      <c r="F4" s="14"/>
      <c r="G4" s="14"/>
      <c r="H4" s="14"/>
      <c r="I4" s="14"/>
    </row>
    <row r="5" spans="1:10" ht="15.75" customHeight="1" x14ac:dyDescent="0.25">
      <c r="A5"/>
      <c r="B5" s="14"/>
      <c r="C5" s="14"/>
      <c r="D5" s="14"/>
      <c r="E5" s="14"/>
      <c r="F5" s="14"/>
      <c r="G5" s="14"/>
      <c r="H5" s="14"/>
      <c r="I5" s="14"/>
    </row>
    <row r="6" spans="1:10" ht="18.95" customHeight="1" x14ac:dyDescent="0.25">
      <c r="A6"/>
      <c r="B6" s="14"/>
      <c r="C6" s="14"/>
      <c r="D6" s="14"/>
      <c r="E6" s="14"/>
      <c r="F6" s="14"/>
      <c r="G6" s="14"/>
      <c r="H6" s="14"/>
      <c r="I6" s="14"/>
    </row>
    <row r="7" spans="1:10" ht="27" customHeight="1" x14ac:dyDescent="0.25"/>
    <row r="8" spans="1:10" ht="27.75" hidden="1" customHeight="1" x14ac:dyDescent="0.25"/>
    <row r="9" spans="1:10" ht="27.75" customHeight="1" x14ac:dyDescent="0.25">
      <c r="B9" s="155"/>
      <c r="C9" s="156"/>
      <c r="D9" s="150" t="s">
        <v>527</v>
      </c>
      <c r="E9" s="150">
        <v>2024</v>
      </c>
      <c r="F9" s="150">
        <v>2023</v>
      </c>
      <c r="G9" s="150">
        <v>2022</v>
      </c>
      <c r="H9" s="150">
        <v>2021</v>
      </c>
      <c r="I9" s="150">
        <v>2020</v>
      </c>
      <c r="J9" s="150">
        <v>2019</v>
      </c>
    </row>
    <row r="10" spans="1:10" ht="27.75" customHeight="1" x14ac:dyDescent="0.25">
      <c r="B10" s="401" t="s">
        <v>187</v>
      </c>
      <c r="C10" s="150" t="s">
        <v>188</v>
      </c>
      <c r="D10" s="239">
        <v>9.42</v>
      </c>
      <c r="E10" s="239">
        <v>9.4600000000000009</v>
      </c>
      <c r="F10" s="239">
        <v>9.7100000000000009</v>
      </c>
      <c r="G10" s="154">
        <v>9.48</v>
      </c>
      <c r="H10" s="151">
        <v>9.4600000000000009</v>
      </c>
      <c r="I10" s="151">
        <v>9.7100000000000009</v>
      </c>
      <c r="J10" s="151">
        <v>10.61</v>
      </c>
    </row>
    <row r="11" spans="1:10" ht="27.75" customHeight="1" x14ac:dyDescent="0.25">
      <c r="B11" s="402"/>
      <c r="C11" s="150" t="s">
        <v>189</v>
      </c>
      <c r="D11" s="151">
        <v>9.48</v>
      </c>
      <c r="E11" s="151">
        <v>9.64</v>
      </c>
      <c r="F11" s="151">
        <v>9.59</v>
      </c>
      <c r="G11" s="151">
        <v>9.98</v>
      </c>
      <c r="H11" s="151">
        <v>10.08</v>
      </c>
      <c r="I11" s="151">
        <v>10.31</v>
      </c>
      <c r="J11" s="151">
        <v>10.51</v>
      </c>
    </row>
    <row r="12" spans="1:10" ht="27.75" customHeight="1" x14ac:dyDescent="0.25">
      <c r="B12" s="401" t="s">
        <v>190</v>
      </c>
      <c r="C12" s="150" t="s">
        <v>188</v>
      </c>
      <c r="D12" s="151">
        <v>5.23</v>
      </c>
      <c r="E12" s="151">
        <v>5.0599999999999996</v>
      </c>
      <c r="F12" s="151">
        <v>4.8600000000000003</v>
      </c>
      <c r="G12" s="151">
        <v>4.58</v>
      </c>
      <c r="H12" s="151">
        <v>4.5999999999999996</v>
      </c>
      <c r="I12" s="151">
        <v>5.07</v>
      </c>
      <c r="J12" s="151">
        <v>5.05</v>
      </c>
    </row>
    <row r="13" spans="1:10" ht="27.75" customHeight="1" x14ac:dyDescent="0.25">
      <c r="B13" s="402"/>
      <c r="C13" s="150" t="s">
        <v>189</v>
      </c>
      <c r="D13" s="152">
        <v>5.83</v>
      </c>
      <c r="E13" s="152">
        <v>5.98</v>
      </c>
      <c r="F13" s="152">
        <v>6</v>
      </c>
      <c r="G13" s="152">
        <v>6.43</v>
      </c>
      <c r="H13" s="152">
        <v>6.56</v>
      </c>
      <c r="I13" s="152">
        <v>6.98</v>
      </c>
      <c r="J13" s="152">
        <v>7.24</v>
      </c>
    </row>
    <row r="14" spans="1:10" ht="27.75" customHeight="1" x14ac:dyDescent="0.25"/>
    <row r="16" spans="1:10" s="103" customFormat="1" x14ac:dyDescent="0.25">
      <c r="B16" s="104"/>
    </row>
    <row r="18" spans="2:2" x14ac:dyDescent="0.25">
      <c r="B18" s="149"/>
    </row>
  </sheetData>
  <mergeCells count="2">
    <mergeCell ref="B10:B11"/>
    <mergeCell ref="B12:B13"/>
  </mergeCells>
  <conditionalFormatting sqref="D10:F10">
    <cfRule type="iconSet" priority="11">
      <iconSet iconSet="3Symbols" reverse="1">
        <cfvo type="percent" val="0"/>
        <cfvo type="num" val="$F$11" gte="0"/>
        <cfvo type="num" val="$F$11" gte="0"/>
      </iconSet>
    </cfRule>
  </conditionalFormatting>
  <conditionalFormatting sqref="D10:F13">
    <cfRule type="expression" dxfId="42" priority="1">
      <formula>MOD(ROW(),2)=0</formula>
    </cfRule>
  </conditionalFormatting>
  <conditionalFormatting sqref="D12:F12">
    <cfRule type="iconSet" priority="9">
      <iconSet iconSet="3Symbols" reverse="1">
        <cfvo type="percent" val="0"/>
        <cfvo type="num" val="$F$13" gte="0"/>
        <cfvo type="num" val="$F$13" gte="0"/>
      </iconSet>
    </cfRule>
  </conditionalFormatting>
  <conditionalFormatting sqref="G10">
    <cfRule type="iconSet" priority="16">
      <iconSet iconSet="3Symbols" reverse="1">
        <cfvo type="percent" val="0"/>
        <cfvo type="num" val="$G$11" gte="0"/>
        <cfvo type="num" val="$G$11" gte="0"/>
      </iconSet>
    </cfRule>
  </conditionalFormatting>
  <conditionalFormatting sqref="G11:G13">
    <cfRule type="expression" dxfId="41" priority="27">
      <formula>MOD(ROW(),2)=0</formula>
    </cfRule>
  </conditionalFormatting>
  <conditionalFormatting sqref="G12">
    <cfRule type="iconSet" priority="8">
      <iconSet iconSet="3Symbols" reverse="1">
        <cfvo type="percent" val="0"/>
        <cfvo type="num" val="$G$13" gte="0"/>
        <cfvo type="num" val="$G$13" gte="0"/>
      </iconSet>
    </cfRule>
  </conditionalFormatting>
  <conditionalFormatting sqref="H10">
    <cfRule type="iconSet" priority="15">
      <iconSet iconSet="3Symbols" reverse="1">
        <cfvo type="percent" val="0"/>
        <cfvo type="num" val="$H$11" gte="0"/>
        <cfvo type="num" val="$H$11" gte="0"/>
      </iconSet>
    </cfRule>
  </conditionalFormatting>
  <conditionalFormatting sqref="H12">
    <cfRule type="iconSet" priority="7">
      <iconSet iconSet="3Symbols" reverse="1">
        <cfvo type="percent" val="0"/>
        <cfvo type="num" val="$H$13" gte="0"/>
        <cfvo type="num" val="$H$13" gte="0"/>
      </iconSet>
    </cfRule>
  </conditionalFormatting>
  <conditionalFormatting sqref="H10:J13">
    <cfRule type="expression" dxfId="40" priority="20">
      <formula>MOD(ROW(),2)=0</formula>
    </cfRule>
  </conditionalFormatting>
  <conditionalFormatting sqref="I10">
    <cfRule type="iconSet" priority="14">
      <iconSet iconSet="3Symbols" reverse="1">
        <cfvo type="percent" val="0"/>
        <cfvo type="num" val="$I$11" gte="0"/>
        <cfvo type="num" val="$I$11" gte="0"/>
      </iconSet>
    </cfRule>
  </conditionalFormatting>
  <conditionalFormatting sqref="I12">
    <cfRule type="iconSet" priority="6">
      <iconSet iconSet="3Symbols" reverse="1">
        <cfvo type="percent" val="0"/>
        <cfvo type="num" val="$I$13" gte="0"/>
        <cfvo type="num" val="$I$13" gte="0"/>
      </iconSet>
    </cfRule>
  </conditionalFormatting>
  <conditionalFormatting sqref="J10">
    <cfRule type="iconSet" priority="13">
      <iconSet iconSet="3Symbols" reverse="1">
        <cfvo type="percent" val="0"/>
        <cfvo type="num" val="$J$11" gte="0"/>
        <cfvo type="num" val="$J$11" gte="0"/>
      </iconSet>
    </cfRule>
  </conditionalFormatting>
  <conditionalFormatting sqref="J12">
    <cfRule type="iconSet" priority="5">
      <iconSet iconSet="3Symbols" reverse="1">
        <cfvo type="percent" val="0"/>
        <cfvo type="num" val="$J$13" gte="0"/>
        <cfvo type="num" val="$J$13" gte="0"/>
      </iconSet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B1:G7"/>
  <sheetViews>
    <sheetView showGridLines="0" showRowColHeaders="0" zoomScale="70" zoomScaleNormal="70" workbookViewId="0">
      <selection activeCell="K33" sqref="K33"/>
    </sheetView>
  </sheetViews>
  <sheetFormatPr defaultColWidth="0.85546875" defaultRowHeight="15" customHeight="1" x14ac:dyDescent="0.25"/>
  <cols>
    <col min="1" max="1" width="4.140625" customWidth="1"/>
    <col min="2" max="2" width="28.28515625" bestFit="1" customWidth="1"/>
    <col min="3" max="3" width="13.42578125" bestFit="1" customWidth="1"/>
    <col min="4" max="4" width="10.85546875" customWidth="1"/>
    <col min="5" max="5" width="13.85546875" bestFit="1" customWidth="1"/>
    <col min="6" max="6" width="13.42578125" bestFit="1" customWidth="1"/>
    <col min="7" max="7" width="11.140625" customWidth="1"/>
    <col min="8" max="8" width="13.85546875" bestFit="1" customWidth="1"/>
    <col min="9" max="9" width="8.42578125" customWidth="1"/>
    <col min="10" max="10" width="9.42578125" customWidth="1"/>
    <col min="11" max="201" width="9.85546875" customWidth="1"/>
  </cols>
  <sheetData>
    <row r="1" spans="2:7" x14ac:dyDescent="0.25">
      <c r="B1" s="399"/>
      <c r="C1" s="400"/>
      <c r="D1" s="400"/>
      <c r="E1" s="400"/>
      <c r="F1" s="400"/>
      <c r="G1" s="400"/>
    </row>
    <row r="2" spans="2:7" x14ac:dyDescent="0.25">
      <c r="B2" s="400"/>
      <c r="C2" s="400"/>
      <c r="D2" s="400"/>
      <c r="E2" s="400"/>
      <c r="F2" s="400"/>
      <c r="G2" s="400"/>
    </row>
    <row r="3" spans="2:7" x14ac:dyDescent="0.25">
      <c r="B3" s="400"/>
      <c r="C3" s="400"/>
      <c r="D3" s="400"/>
      <c r="E3" s="400"/>
      <c r="F3" s="400"/>
      <c r="G3" s="400"/>
    </row>
    <row r="4" spans="2:7" x14ac:dyDescent="0.25">
      <c r="B4" s="400"/>
      <c r="C4" s="400"/>
      <c r="D4" s="400"/>
      <c r="E4" s="400"/>
      <c r="F4" s="400"/>
      <c r="G4" s="400"/>
    </row>
    <row r="5" spans="2:7" x14ac:dyDescent="0.25">
      <c r="B5" s="400"/>
      <c r="C5" s="400"/>
      <c r="D5" s="400"/>
      <c r="E5" s="400"/>
      <c r="F5" s="400"/>
      <c r="G5" s="400"/>
    </row>
    <row r="6" spans="2:7" x14ac:dyDescent="0.25">
      <c r="B6" s="400"/>
      <c r="C6" s="400"/>
      <c r="D6" s="400"/>
      <c r="E6" s="400"/>
      <c r="F6" s="400"/>
      <c r="G6" s="400"/>
    </row>
    <row r="7" spans="2:7" x14ac:dyDescent="0.25">
      <c r="B7" s="400"/>
      <c r="C7" s="400"/>
      <c r="D7" s="400"/>
      <c r="E7" s="400"/>
      <c r="F7" s="400"/>
      <c r="G7" s="400"/>
    </row>
  </sheetData>
  <mergeCells count="1">
    <mergeCell ref="B1:G7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Y51"/>
  <sheetViews>
    <sheetView showGridLines="0" showRowColHeaders="0" topLeftCell="A4" zoomScale="85" zoomScaleNormal="85" workbookViewId="0">
      <selection activeCell="B24" sqref="B24"/>
    </sheetView>
  </sheetViews>
  <sheetFormatPr defaultColWidth="8.7109375" defaultRowHeight="18.75" x14ac:dyDescent="0.25"/>
  <cols>
    <col min="1" max="1" width="9.85546875" customWidth="1"/>
    <col min="2" max="2" width="59.7109375" customWidth="1"/>
    <col min="3" max="3" width="15.85546875" customWidth="1"/>
    <col min="4" max="4" width="14.42578125" customWidth="1"/>
    <col min="5" max="5" width="11.85546875" style="116" bestFit="1" customWidth="1"/>
    <col min="6" max="6" width="11.85546875" style="116" customWidth="1"/>
    <col min="7" max="7" width="15.42578125" style="116" customWidth="1"/>
    <col min="8" max="8" width="14.42578125" style="116" customWidth="1"/>
    <col min="9" max="9" width="15.85546875" style="116" customWidth="1"/>
    <col min="10" max="10" width="11.140625" customWidth="1"/>
    <col min="11" max="11" width="12.28515625" bestFit="1" customWidth="1"/>
    <col min="12" max="13" width="10.28515625" bestFit="1" customWidth="1"/>
    <col min="14" max="14" width="11.28515625" bestFit="1" customWidth="1"/>
    <col min="15" max="17" width="10.28515625" bestFit="1" customWidth="1"/>
    <col min="18" max="18" width="11.28515625" bestFit="1" customWidth="1"/>
    <col min="19" max="21" width="10.28515625" bestFit="1" customWidth="1"/>
    <col min="22" max="22" width="11.28515625" bestFit="1" customWidth="1"/>
    <col min="23" max="26" width="10.28515625" bestFit="1" customWidth="1"/>
  </cols>
  <sheetData>
    <row r="1" spans="1:25" ht="15" customHeight="1" x14ac:dyDescent="0.25">
      <c r="B1" s="116"/>
      <c r="C1" s="116"/>
      <c r="D1" s="116"/>
      <c r="L1" s="116"/>
      <c r="M1" s="116"/>
      <c r="N1" s="116"/>
      <c r="O1" s="116"/>
    </row>
    <row r="2" spans="1:25" ht="15" customHeight="1" x14ac:dyDescent="0.25">
      <c r="B2" s="116"/>
      <c r="C2" s="116"/>
      <c r="D2" s="116"/>
      <c r="L2" s="116"/>
      <c r="M2" s="116"/>
      <c r="N2" s="116"/>
      <c r="O2" s="116"/>
    </row>
    <row r="3" spans="1:25" ht="15" customHeight="1" x14ac:dyDescent="0.25">
      <c r="B3" s="116"/>
      <c r="C3" s="116"/>
      <c r="D3" s="116"/>
      <c r="L3" s="116"/>
      <c r="M3" s="116"/>
      <c r="N3" s="116"/>
      <c r="O3" s="116"/>
    </row>
    <row r="4" spans="1:25" ht="15" customHeight="1" x14ac:dyDescent="0.25">
      <c r="B4" s="116"/>
      <c r="C4" s="116"/>
      <c r="D4" s="116"/>
      <c r="L4" s="116"/>
      <c r="M4" s="116"/>
      <c r="N4" s="116"/>
      <c r="O4" s="116"/>
    </row>
    <row r="5" spans="1:25" ht="15" customHeight="1" x14ac:dyDescent="0.25">
      <c r="B5" s="116"/>
      <c r="C5" s="116"/>
      <c r="D5" s="116"/>
      <c r="L5" s="116"/>
      <c r="M5" s="116"/>
      <c r="N5" s="116"/>
      <c r="O5" s="116"/>
    </row>
    <row r="6" spans="1:25" ht="15" customHeight="1" x14ac:dyDescent="0.25">
      <c r="B6" s="116"/>
      <c r="C6" s="116"/>
      <c r="D6" s="116"/>
      <c r="L6" s="116"/>
      <c r="M6" s="116"/>
      <c r="N6" s="116"/>
      <c r="O6" s="116"/>
    </row>
    <row r="7" spans="1:25" ht="15" customHeight="1" x14ac:dyDescent="0.25">
      <c r="B7" s="116"/>
      <c r="C7" s="116"/>
      <c r="D7" s="116"/>
      <c r="L7" s="116"/>
      <c r="M7" s="116"/>
      <c r="N7" s="116"/>
      <c r="O7" s="116"/>
    </row>
    <row r="8" spans="1:25" ht="15" customHeight="1" x14ac:dyDescent="0.25">
      <c r="B8" s="13" t="s">
        <v>143</v>
      </c>
      <c r="C8" s="116"/>
      <c r="D8" s="116"/>
      <c r="L8" s="116"/>
      <c r="M8" s="116"/>
      <c r="N8" s="116"/>
      <c r="O8" s="116"/>
    </row>
    <row r="9" spans="1:25" ht="23.25" customHeight="1" x14ac:dyDescent="0.25">
      <c r="A9" s="33"/>
      <c r="B9" s="403"/>
      <c r="C9" s="405" t="s">
        <v>527</v>
      </c>
      <c r="D9" s="407" t="s">
        <v>149</v>
      </c>
      <c r="E9"/>
      <c r="F9" s="392" t="s">
        <v>144</v>
      </c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</row>
    <row r="10" spans="1:25" ht="37.5" customHeight="1" x14ac:dyDescent="0.25">
      <c r="A10" s="33"/>
      <c r="B10" s="404"/>
      <c r="C10" s="406"/>
      <c r="D10" s="408"/>
      <c r="E10"/>
      <c r="F10" s="148">
        <v>2024</v>
      </c>
      <c r="G10" s="148" t="s">
        <v>145</v>
      </c>
      <c r="H10" s="148" t="s">
        <v>148</v>
      </c>
      <c r="I10" s="148" t="s">
        <v>149</v>
      </c>
      <c r="J10" s="148">
        <v>2023</v>
      </c>
      <c r="K10" s="148" t="s">
        <v>146</v>
      </c>
      <c r="L10" s="148" t="s">
        <v>150</v>
      </c>
      <c r="M10" s="148" t="s">
        <v>151</v>
      </c>
      <c r="N10" s="148">
        <v>2022</v>
      </c>
      <c r="O10" s="148" t="s">
        <v>152</v>
      </c>
      <c r="P10" s="148" t="s">
        <v>153</v>
      </c>
      <c r="Q10" s="148" t="s">
        <v>154</v>
      </c>
      <c r="R10" s="148">
        <v>2021</v>
      </c>
      <c r="S10" s="148" t="s">
        <v>155</v>
      </c>
      <c r="T10" s="148" t="s">
        <v>156</v>
      </c>
      <c r="U10" s="148" t="s">
        <v>157</v>
      </c>
      <c r="V10" s="148">
        <v>2020</v>
      </c>
      <c r="W10" s="148" t="s">
        <v>158</v>
      </c>
      <c r="X10" s="148" t="s">
        <v>159</v>
      </c>
      <c r="Y10" s="148" t="s">
        <v>160</v>
      </c>
    </row>
    <row r="11" spans="1:25" ht="24.6" customHeight="1" x14ac:dyDescent="0.25">
      <c r="A11" s="33"/>
      <c r="B11" s="38" t="s">
        <v>191</v>
      </c>
      <c r="C11" s="73">
        <v>8374412</v>
      </c>
      <c r="D11" s="73">
        <v>8019144</v>
      </c>
      <c r="F11" s="73">
        <v>34341226</v>
      </c>
      <c r="G11" s="73">
        <v>8556096</v>
      </c>
      <c r="H11" s="73">
        <v>8144077</v>
      </c>
      <c r="I11" s="73">
        <v>8019144</v>
      </c>
      <c r="J11" s="73">
        <v>31671465</v>
      </c>
      <c r="K11" s="73">
        <v>8130020</v>
      </c>
      <c r="L11" s="73">
        <v>7528639</v>
      </c>
      <c r="M11" s="73">
        <v>7095344</v>
      </c>
      <c r="N11" s="73">
        <v>30158388</v>
      </c>
      <c r="O11" s="73">
        <v>7105782</v>
      </c>
      <c r="P11" s="73">
        <v>7844552</v>
      </c>
      <c r="Q11" s="73">
        <v>8304056</v>
      </c>
      <c r="R11" s="73">
        <v>29619254</v>
      </c>
      <c r="S11" s="73">
        <v>7740212</v>
      </c>
      <c r="T11" s="73">
        <v>6837733</v>
      </c>
      <c r="U11" s="73">
        <v>6951837</v>
      </c>
      <c r="V11" s="73">
        <v>26432081</v>
      </c>
      <c r="W11" s="73">
        <v>6692911</v>
      </c>
      <c r="X11" s="73">
        <v>5920014</v>
      </c>
      <c r="Y11" s="73">
        <v>6767438</v>
      </c>
    </row>
    <row r="12" spans="1:25" x14ac:dyDescent="0.25">
      <c r="A12" s="33"/>
      <c r="B12" s="74" t="s">
        <v>192</v>
      </c>
      <c r="C12" s="75">
        <v>1429008</v>
      </c>
      <c r="D12" s="75">
        <v>1169299</v>
      </c>
      <c r="F12" s="75">
        <v>5133598</v>
      </c>
      <c r="G12" s="75">
        <v>1337614</v>
      </c>
      <c r="H12" s="75">
        <v>1251554</v>
      </c>
      <c r="I12" s="75">
        <v>1169299</v>
      </c>
      <c r="J12" s="75">
        <v>4417051</v>
      </c>
      <c r="K12" s="75">
        <v>1125693</v>
      </c>
      <c r="L12" s="75">
        <v>1118367</v>
      </c>
      <c r="M12" s="75">
        <v>980398</v>
      </c>
      <c r="N12" s="75">
        <v>3684574</v>
      </c>
      <c r="O12" s="75">
        <v>985150</v>
      </c>
      <c r="P12" s="75">
        <v>912976</v>
      </c>
      <c r="Q12" s="75">
        <v>859444</v>
      </c>
      <c r="R12" s="75">
        <v>3448318</v>
      </c>
      <c r="S12" s="75">
        <v>886721</v>
      </c>
      <c r="T12" s="75">
        <v>820873</v>
      </c>
      <c r="U12" s="75">
        <v>836735</v>
      </c>
      <c r="V12" s="75">
        <v>3021614</v>
      </c>
      <c r="W12" s="75">
        <v>793698</v>
      </c>
      <c r="X12" s="75">
        <v>674737</v>
      </c>
      <c r="Y12" s="75">
        <v>724371</v>
      </c>
    </row>
    <row r="13" spans="1:25" ht="24.6" customHeight="1" x14ac:dyDescent="0.25">
      <c r="A13" s="33"/>
      <c r="B13" s="38" t="s">
        <v>193</v>
      </c>
      <c r="C13" s="73">
        <v>126322</v>
      </c>
      <c r="D13" s="73">
        <v>75675</v>
      </c>
      <c r="F13" s="73">
        <v>423293</v>
      </c>
      <c r="G13" s="73">
        <v>357377</v>
      </c>
      <c r="H13" s="73">
        <v>-56556</v>
      </c>
      <c r="I13" s="73">
        <v>75675</v>
      </c>
      <c r="J13" s="73">
        <v>-213038</v>
      </c>
      <c r="K13" s="73">
        <v>80237</v>
      </c>
      <c r="L13" s="73">
        <v>-164649</v>
      </c>
      <c r="M13" s="73">
        <v>20840</v>
      </c>
      <c r="N13" s="73">
        <v>-1146560</v>
      </c>
      <c r="O13" s="73">
        <v>-395653</v>
      </c>
      <c r="P13" s="73">
        <v>-271933</v>
      </c>
      <c r="Q13" s="73">
        <v>-700107</v>
      </c>
      <c r="R13" s="73">
        <v>2146043</v>
      </c>
      <c r="S13" s="73">
        <v>1116248</v>
      </c>
      <c r="T13" s="73">
        <v>453744</v>
      </c>
      <c r="U13" s="73">
        <v>338907</v>
      </c>
      <c r="V13" s="73">
        <v>454741</v>
      </c>
      <c r="W13" s="73">
        <v>17192</v>
      </c>
      <c r="X13" s="73">
        <v>136254</v>
      </c>
      <c r="Y13" s="73">
        <v>-54602</v>
      </c>
    </row>
    <row r="14" spans="1:25" ht="26.25" customHeight="1" x14ac:dyDescent="0.25">
      <c r="A14" s="33"/>
      <c r="B14" s="74" t="s">
        <v>194</v>
      </c>
      <c r="C14" s="75" t="s">
        <v>66</v>
      </c>
      <c r="D14" s="75">
        <v>322666</v>
      </c>
      <c r="F14" s="75">
        <v>512852</v>
      </c>
      <c r="G14" s="75" t="s">
        <v>66</v>
      </c>
      <c r="H14" s="75">
        <v>190186</v>
      </c>
      <c r="I14" s="75">
        <v>322666</v>
      </c>
      <c r="J14" s="75">
        <v>1908658</v>
      </c>
      <c r="K14" s="75">
        <v>311748</v>
      </c>
      <c r="L14" s="75">
        <v>561518</v>
      </c>
      <c r="M14" s="75">
        <v>695989</v>
      </c>
      <c r="N14" s="75">
        <v>2360056</v>
      </c>
      <c r="O14" s="75">
        <v>706087</v>
      </c>
      <c r="P14" s="75">
        <v>498773</v>
      </c>
      <c r="Q14" s="75">
        <v>436718</v>
      </c>
      <c r="R14" s="75">
        <v>1316995</v>
      </c>
      <c r="S14" s="75">
        <v>445089</v>
      </c>
      <c r="T14" s="75">
        <v>252538</v>
      </c>
      <c r="U14" s="75">
        <v>178373</v>
      </c>
      <c r="V14" s="75">
        <v>266320</v>
      </c>
      <c r="W14" s="75">
        <v>83346</v>
      </c>
      <c r="X14" s="75" t="s">
        <v>66</v>
      </c>
      <c r="Y14" s="75" t="s">
        <v>66</v>
      </c>
    </row>
    <row r="15" spans="1:25" ht="24.6" customHeight="1" x14ac:dyDescent="0.25">
      <c r="A15" s="33"/>
      <c r="B15" s="38" t="s">
        <v>195</v>
      </c>
      <c r="C15" s="73"/>
      <c r="D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1:25" ht="24.6" customHeight="1" x14ac:dyDescent="0.25">
      <c r="A16" s="33"/>
      <c r="B16" s="74" t="s">
        <v>196</v>
      </c>
      <c r="C16" s="75">
        <v>60439</v>
      </c>
      <c r="D16" s="75">
        <v>66562</v>
      </c>
      <c r="F16" s="75">
        <v>383483</v>
      </c>
      <c r="G16" s="75">
        <v>144576</v>
      </c>
      <c r="H16" s="75">
        <v>79716</v>
      </c>
      <c r="I16" s="75">
        <v>66562</v>
      </c>
      <c r="J16" s="75">
        <v>373087</v>
      </c>
      <c r="K16" s="75">
        <v>95828</v>
      </c>
      <c r="L16" s="75">
        <v>95764</v>
      </c>
      <c r="M16" s="75">
        <v>87740</v>
      </c>
      <c r="N16" s="75">
        <v>413044</v>
      </c>
      <c r="O16" s="75">
        <v>105628</v>
      </c>
      <c r="P16" s="75">
        <v>126485</v>
      </c>
      <c r="Q16" s="75">
        <v>83787</v>
      </c>
      <c r="R16" s="75">
        <v>354910</v>
      </c>
      <c r="S16" s="75">
        <v>72139</v>
      </c>
      <c r="T16" s="75">
        <v>75036</v>
      </c>
      <c r="U16" s="75">
        <v>89162</v>
      </c>
      <c r="V16" s="75">
        <v>279263</v>
      </c>
      <c r="W16" s="75">
        <v>89863</v>
      </c>
      <c r="X16" s="75">
        <v>60715</v>
      </c>
      <c r="Y16" s="75">
        <v>76597</v>
      </c>
    </row>
    <row r="17" spans="1:25" ht="24.6" customHeight="1" x14ac:dyDescent="0.25">
      <c r="A17" s="33"/>
      <c r="B17" s="271" t="s">
        <v>197</v>
      </c>
      <c r="C17" s="73">
        <v>66344</v>
      </c>
      <c r="D17" s="73">
        <v>63394</v>
      </c>
      <c r="F17" s="73">
        <v>425257</v>
      </c>
      <c r="G17" s="73">
        <v>112500</v>
      </c>
      <c r="H17" s="73">
        <v>104891</v>
      </c>
      <c r="I17" s="73">
        <v>63394</v>
      </c>
      <c r="J17" s="73">
        <v>241482</v>
      </c>
      <c r="K17" s="73">
        <v>39394</v>
      </c>
      <c r="L17" s="73">
        <v>69802</v>
      </c>
      <c r="M17" s="73">
        <v>39403</v>
      </c>
      <c r="N17" s="73">
        <v>407193</v>
      </c>
      <c r="O17" s="73">
        <v>100492</v>
      </c>
      <c r="P17" s="73">
        <v>100873</v>
      </c>
      <c r="Q17" s="73">
        <v>68395</v>
      </c>
      <c r="R17" s="73">
        <v>251973</v>
      </c>
      <c r="S17" s="73">
        <v>75695</v>
      </c>
      <c r="T17" s="73">
        <v>39682</v>
      </c>
      <c r="U17" s="73">
        <v>22451</v>
      </c>
      <c r="V17" s="73">
        <v>201451</v>
      </c>
      <c r="W17" s="73">
        <v>63363</v>
      </c>
      <c r="X17" s="73">
        <v>42815</v>
      </c>
      <c r="Y17" s="73">
        <v>61241</v>
      </c>
    </row>
    <row r="18" spans="1:25" x14ac:dyDescent="0.25">
      <c r="A18" s="33"/>
      <c r="B18" s="74" t="s">
        <v>198</v>
      </c>
      <c r="C18" s="75">
        <v>173432</v>
      </c>
      <c r="D18" s="75">
        <v>151392</v>
      </c>
      <c r="F18" s="75">
        <v>432727</v>
      </c>
      <c r="G18" s="75">
        <v>40422</v>
      </c>
      <c r="H18" s="75">
        <v>134430</v>
      </c>
      <c r="I18" s="75">
        <v>151392</v>
      </c>
      <c r="J18" s="75">
        <v>523772</v>
      </c>
      <c r="K18" s="75">
        <v>115693</v>
      </c>
      <c r="L18" s="75">
        <v>107485</v>
      </c>
      <c r="M18" s="75">
        <v>177254</v>
      </c>
      <c r="N18" s="75">
        <v>575449</v>
      </c>
      <c r="O18" s="75">
        <v>50300</v>
      </c>
      <c r="P18" s="75">
        <v>204563</v>
      </c>
      <c r="Q18" s="75">
        <v>191945</v>
      </c>
      <c r="R18" s="75">
        <v>660457</v>
      </c>
      <c r="S18" s="75">
        <v>165300</v>
      </c>
      <c r="T18" s="75">
        <v>139867</v>
      </c>
      <c r="U18" s="75">
        <v>157255</v>
      </c>
      <c r="V18" s="75">
        <v>438393</v>
      </c>
      <c r="W18" s="75">
        <v>116277</v>
      </c>
      <c r="X18" s="75">
        <v>43672</v>
      </c>
      <c r="Y18" s="75">
        <v>71580</v>
      </c>
    </row>
    <row r="19" spans="1:25" ht="31.5" customHeight="1" x14ac:dyDescent="0.25">
      <c r="A19" s="33"/>
      <c r="B19" s="259" t="s">
        <v>199</v>
      </c>
      <c r="C19" s="73">
        <v>26928</v>
      </c>
      <c r="D19" s="73">
        <v>21434</v>
      </c>
      <c r="F19" s="73">
        <v>86480</v>
      </c>
      <c r="G19" s="73">
        <v>21218</v>
      </c>
      <c r="H19" s="73">
        <v>20596</v>
      </c>
      <c r="I19" s="73">
        <v>21434</v>
      </c>
      <c r="J19" s="73">
        <v>92595</v>
      </c>
      <c r="K19" s="73">
        <v>23867</v>
      </c>
      <c r="L19" s="73">
        <v>23469</v>
      </c>
      <c r="M19" s="73">
        <v>22476</v>
      </c>
      <c r="N19" s="73">
        <v>47028</v>
      </c>
      <c r="O19" s="73">
        <v>24783</v>
      </c>
      <c r="P19" s="73" t="s">
        <v>66</v>
      </c>
      <c r="Q19" s="73" t="s">
        <v>200</v>
      </c>
      <c r="R19" s="73" t="s">
        <v>66</v>
      </c>
      <c r="S19" s="73" t="s">
        <v>66</v>
      </c>
      <c r="T19" s="73"/>
      <c r="U19" s="73"/>
      <c r="V19" s="73"/>
      <c r="W19" s="73"/>
      <c r="X19" s="73"/>
      <c r="Y19" s="73"/>
    </row>
    <row r="20" spans="1:25" ht="24.6" customHeight="1" x14ac:dyDescent="0.25">
      <c r="A20" s="33"/>
      <c r="B20" s="260" t="s">
        <v>201</v>
      </c>
      <c r="C20" s="75">
        <v>1148545</v>
      </c>
      <c r="D20" s="75">
        <v>893427</v>
      </c>
      <c r="F20" s="75">
        <v>4712104</v>
      </c>
      <c r="G20" s="75">
        <v>1262146</v>
      </c>
      <c r="H20" s="75">
        <v>1154213</v>
      </c>
      <c r="I20" s="75">
        <v>893427</v>
      </c>
      <c r="J20" s="75">
        <v>3899245</v>
      </c>
      <c r="K20" s="75">
        <v>1165087</v>
      </c>
      <c r="L20" s="75">
        <v>915822</v>
      </c>
      <c r="M20" s="75">
        <v>676448</v>
      </c>
      <c r="N20" s="75">
        <v>3245688</v>
      </c>
      <c r="O20" s="75">
        <v>1063302</v>
      </c>
      <c r="P20" s="75">
        <v>695971</v>
      </c>
      <c r="Q20" s="75">
        <v>440565</v>
      </c>
      <c r="R20" s="75">
        <v>1852263</v>
      </c>
      <c r="S20" s="75">
        <v>497932</v>
      </c>
      <c r="T20" s="75">
        <v>409128</v>
      </c>
      <c r="U20" s="75">
        <v>329309</v>
      </c>
      <c r="V20" s="75">
        <v>1434823</v>
      </c>
      <c r="W20" s="75">
        <v>397295</v>
      </c>
      <c r="X20" s="75">
        <v>346559</v>
      </c>
      <c r="Y20" s="75">
        <v>263073</v>
      </c>
    </row>
    <row r="21" spans="1:25" ht="25.5" customHeight="1" x14ac:dyDescent="0.25">
      <c r="A21" s="33"/>
      <c r="B21" s="259" t="s">
        <v>202</v>
      </c>
      <c r="C21" s="73">
        <v>53203</v>
      </c>
      <c r="D21" s="73">
        <v>30951</v>
      </c>
      <c r="F21" s="73">
        <v>104417</v>
      </c>
      <c r="G21" s="73">
        <v>16454</v>
      </c>
      <c r="H21" s="73">
        <v>22258</v>
      </c>
      <c r="I21" s="73">
        <v>30951</v>
      </c>
      <c r="J21" s="73">
        <v>149238</v>
      </c>
      <c r="K21" s="73">
        <v>49577</v>
      </c>
      <c r="L21" s="73">
        <v>46731</v>
      </c>
      <c r="M21" s="73">
        <v>30844</v>
      </c>
      <c r="N21" s="73">
        <v>39369</v>
      </c>
      <c r="O21" s="73">
        <v>-10361</v>
      </c>
      <c r="P21" s="73">
        <v>19030</v>
      </c>
      <c r="Q21" s="73">
        <v>19732</v>
      </c>
      <c r="R21" s="73">
        <v>53751</v>
      </c>
      <c r="S21" s="73">
        <v>17933</v>
      </c>
      <c r="T21" s="73">
        <v>9120</v>
      </c>
      <c r="U21" s="73">
        <v>10906</v>
      </c>
      <c r="V21" s="73">
        <v>15464</v>
      </c>
      <c r="W21" s="73">
        <v>-697</v>
      </c>
      <c r="X21" s="73">
        <v>-1679</v>
      </c>
      <c r="Y21" s="73">
        <v>724</v>
      </c>
    </row>
    <row r="22" spans="1:25" ht="24.6" customHeight="1" x14ac:dyDescent="0.25">
      <c r="A22" s="33"/>
      <c r="B22" s="260" t="s">
        <v>203</v>
      </c>
      <c r="C22" s="75">
        <v>138457</v>
      </c>
      <c r="D22" s="75">
        <v>128625</v>
      </c>
      <c r="F22" s="75">
        <v>447097</v>
      </c>
      <c r="G22" s="75">
        <v>93691</v>
      </c>
      <c r="H22" s="75">
        <v>107011</v>
      </c>
      <c r="I22" s="75">
        <v>128625</v>
      </c>
      <c r="J22" s="75">
        <v>411722</v>
      </c>
      <c r="K22" s="75">
        <v>85073</v>
      </c>
      <c r="L22" s="75">
        <v>94837</v>
      </c>
      <c r="M22" s="75">
        <v>134766</v>
      </c>
      <c r="N22" s="75">
        <v>466857</v>
      </c>
      <c r="O22" s="75">
        <v>59722</v>
      </c>
      <c r="P22" s="75">
        <v>161268</v>
      </c>
      <c r="Q22" s="75">
        <v>131595</v>
      </c>
      <c r="R22" s="75">
        <v>523105</v>
      </c>
      <c r="S22" s="75">
        <v>125438</v>
      </c>
      <c r="T22" s="75">
        <v>118844</v>
      </c>
      <c r="U22" s="75">
        <v>124560</v>
      </c>
      <c r="V22" s="75">
        <v>347057</v>
      </c>
      <c r="W22" s="75">
        <v>81881</v>
      </c>
      <c r="X22" s="75">
        <v>46520</v>
      </c>
      <c r="Y22" s="75">
        <v>99892</v>
      </c>
    </row>
    <row r="23" spans="1:25" ht="24.75" customHeight="1" x14ac:dyDescent="0.25">
      <c r="A23" s="33"/>
      <c r="B23" s="259" t="s">
        <v>204</v>
      </c>
      <c r="C23" s="73">
        <v>21923</v>
      </c>
      <c r="D23" s="73">
        <v>40757</v>
      </c>
      <c r="F23" s="73">
        <v>91866</v>
      </c>
      <c r="G23" s="73">
        <v>26651</v>
      </c>
      <c r="H23" s="73">
        <v>14380</v>
      </c>
      <c r="I23" s="73">
        <v>40757</v>
      </c>
      <c r="J23" s="73">
        <v>145509</v>
      </c>
      <c r="K23" s="73">
        <v>36195</v>
      </c>
      <c r="L23" s="73">
        <v>14002</v>
      </c>
      <c r="M23" s="73">
        <v>29363</v>
      </c>
      <c r="N23" s="73">
        <v>182893</v>
      </c>
      <c r="O23" s="73">
        <v>134890</v>
      </c>
      <c r="P23" s="73">
        <v>16889</v>
      </c>
      <c r="Q23" s="73">
        <v>-18670</v>
      </c>
      <c r="R23" s="73">
        <v>1156503</v>
      </c>
      <c r="S23" s="73">
        <v>425502</v>
      </c>
      <c r="T23" s="73">
        <v>1043</v>
      </c>
      <c r="U23" s="73">
        <v>107045</v>
      </c>
      <c r="V23" s="73">
        <v>153762</v>
      </c>
      <c r="W23" s="73">
        <v>59103</v>
      </c>
      <c r="X23" s="73">
        <v>7074</v>
      </c>
      <c r="Y23" s="73">
        <v>87824</v>
      </c>
    </row>
    <row r="24" spans="1:25" ht="24.6" customHeight="1" x14ac:dyDescent="0.25">
      <c r="A24" s="33"/>
      <c r="B24" s="260" t="s">
        <v>205</v>
      </c>
      <c r="C24" s="75">
        <v>0</v>
      </c>
      <c r="D24" s="75">
        <v>0</v>
      </c>
      <c r="F24" s="75" t="s">
        <v>66</v>
      </c>
      <c r="G24" s="75">
        <v>0</v>
      </c>
      <c r="H24" s="75">
        <v>0</v>
      </c>
      <c r="I24" s="75" t="s">
        <v>66</v>
      </c>
      <c r="J24" s="75">
        <v>-3766</v>
      </c>
      <c r="K24" s="75" t="s">
        <v>66</v>
      </c>
      <c r="L24" s="75" t="s">
        <v>66</v>
      </c>
      <c r="M24" s="75">
        <v>-3766</v>
      </c>
      <c r="N24" s="75">
        <v>453131</v>
      </c>
      <c r="O24" s="75">
        <v>125463</v>
      </c>
      <c r="P24" s="75">
        <v>66855</v>
      </c>
      <c r="Q24" s="75">
        <v>138994</v>
      </c>
      <c r="R24" s="75">
        <v>452896</v>
      </c>
      <c r="S24" s="75">
        <v>226249</v>
      </c>
      <c r="T24" s="75" t="s">
        <v>66</v>
      </c>
      <c r="U24" s="75" t="s">
        <v>66</v>
      </c>
      <c r="V24" s="75">
        <v>234347</v>
      </c>
      <c r="W24" s="75">
        <v>47690</v>
      </c>
      <c r="X24" s="75">
        <v>41514</v>
      </c>
      <c r="Y24" s="75"/>
    </row>
    <row r="25" spans="1:25" ht="24.6" customHeight="1" x14ac:dyDescent="0.25">
      <c r="A25" s="33"/>
      <c r="B25" s="259" t="s">
        <v>206</v>
      </c>
      <c r="C25" s="73">
        <v>920783</v>
      </c>
      <c r="D25" s="73">
        <v>919648</v>
      </c>
      <c r="F25" s="73">
        <v>3918525</v>
      </c>
      <c r="G25" s="73">
        <v>1038057</v>
      </c>
      <c r="H25" s="73">
        <v>972424</v>
      </c>
      <c r="I25" s="73">
        <v>919648</v>
      </c>
      <c r="J25" s="73">
        <v>4139415</v>
      </c>
      <c r="K25" s="73">
        <v>989284</v>
      </c>
      <c r="L25" s="73">
        <v>1073563</v>
      </c>
      <c r="M25" s="73">
        <v>1123570</v>
      </c>
      <c r="N25" s="73">
        <v>4529123</v>
      </c>
      <c r="O25" s="73">
        <v>1218147</v>
      </c>
      <c r="P25" s="73">
        <v>1113427</v>
      </c>
      <c r="Q25" s="73">
        <v>956008</v>
      </c>
      <c r="R25" s="73">
        <v>3470406</v>
      </c>
      <c r="S25" s="73">
        <v>948680</v>
      </c>
      <c r="T25" s="73">
        <v>838444</v>
      </c>
      <c r="U25" s="73">
        <v>705185</v>
      </c>
      <c r="V25" s="73">
        <v>2011084</v>
      </c>
      <c r="W25" s="73">
        <v>427940</v>
      </c>
      <c r="X25" s="73">
        <v>403227</v>
      </c>
      <c r="Y25" s="73">
        <v>559660</v>
      </c>
    </row>
    <row r="26" spans="1:25" ht="24.6" customHeight="1" x14ac:dyDescent="0.25">
      <c r="A26" s="33"/>
      <c r="B26" s="260" t="s">
        <v>207</v>
      </c>
      <c r="C26" s="75">
        <v>-46812</v>
      </c>
      <c r="D26" s="75">
        <v>-45927</v>
      </c>
      <c r="F26" s="75">
        <v>-157485</v>
      </c>
      <c r="G26" s="75">
        <v>-29163</v>
      </c>
      <c r="H26" s="75">
        <v>-37084</v>
      </c>
      <c r="I26" s="75">
        <v>-45927</v>
      </c>
      <c r="J26" s="75">
        <v>-138925</v>
      </c>
      <c r="K26" s="75">
        <v>-21480</v>
      </c>
      <c r="L26" s="75">
        <v>-32910</v>
      </c>
      <c r="M26" s="75">
        <v>-38469</v>
      </c>
      <c r="N26" s="75">
        <v>-94035</v>
      </c>
      <c r="O26" s="75">
        <v>-13668</v>
      </c>
      <c r="P26" s="75">
        <v>-19305</v>
      </c>
      <c r="Q26" s="75">
        <v>-31894</v>
      </c>
      <c r="R26" s="75">
        <v>-70948</v>
      </c>
      <c r="S26" s="75">
        <v>-7454</v>
      </c>
      <c r="T26" s="75">
        <v>-14335</v>
      </c>
      <c r="U26" s="75">
        <v>-30569</v>
      </c>
      <c r="V26" s="75">
        <v>-50532</v>
      </c>
      <c r="W26" s="75">
        <v>-4330</v>
      </c>
      <c r="X26" s="75">
        <v>-11918</v>
      </c>
      <c r="Y26" s="75">
        <v>-17199</v>
      </c>
    </row>
    <row r="27" spans="1:25" x14ac:dyDescent="0.25">
      <c r="A27" s="33"/>
      <c r="B27" s="259" t="s">
        <v>208</v>
      </c>
      <c r="C27" s="73">
        <v>0</v>
      </c>
      <c r="D27" s="73">
        <v>0</v>
      </c>
      <c r="F27" s="73" t="s">
        <v>66</v>
      </c>
      <c r="G27" s="73">
        <v>0</v>
      </c>
      <c r="H27" s="73">
        <v>0</v>
      </c>
      <c r="I27" s="73">
        <v>0</v>
      </c>
      <c r="J27" s="73" t="s">
        <v>66</v>
      </c>
      <c r="K27" s="73" t="s">
        <v>66</v>
      </c>
      <c r="L27" s="73" t="s">
        <v>66</v>
      </c>
      <c r="M27" s="73" t="s">
        <v>66</v>
      </c>
      <c r="N27" s="73" t="s">
        <v>66</v>
      </c>
      <c r="O27" s="73" t="s">
        <v>66</v>
      </c>
      <c r="P27" s="73" t="s">
        <v>66</v>
      </c>
      <c r="Q27" s="73" t="s">
        <v>66</v>
      </c>
      <c r="R27" s="73">
        <v>153970</v>
      </c>
      <c r="S27" s="73" t="s">
        <v>66</v>
      </c>
      <c r="T27" s="73">
        <v>153970</v>
      </c>
      <c r="U27" s="73" t="s">
        <v>66</v>
      </c>
      <c r="V27" s="73" t="s">
        <v>66</v>
      </c>
      <c r="W27" s="73" t="s">
        <v>66</v>
      </c>
      <c r="X27" s="73" t="s">
        <v>66</v>
      </c>
      <c r="Y27" s="73" t="s">
        <v>66</v>
      </c>
    </row>
    <row r="28" spans="1:25" x14ac:dyDescent="0.25">
      <c r="B28" s="74" t="s">
        <v>209</v>
      </c>
      <c r="C28" s="75">
        <v>0</v>
      </c>
      <c r="D28" s="75">
        <v>0</v>
      </c>
      <c r="F28" s="75" t="s">
        <v>66</v>
      </c>
      <c r="G28" s="75">
        <v>0</v>
      </c>
      <c r="H28" s="75">
        <v>0</v>
      </c>
      <c r="I28" s="75">
        <v>0</v>
      </c>
      <c r="J28" s="75" t="s">
        <v>66</v>
      </c>
      <c r="K28" s="75" t="s">
        <v>66</v>
      </c>
      <c r="L28" s="75" t="s">
        <v>66</v>
      </c>
      <c r="M28" s="75" t="s">
        <v>66</v>
      </c>
      <c r="N28" s="75">
        <v>-829783</v>
      </c>
      <c r="O28" s="75" t="s">
        <v>66</v>
      </c>
      <c r="P28" s="75" t="s">
        <v>66</v>
      </c>
      <c r="Q28" s="75" t="s">
        <v>66</v>
      </c>
      <c r="R28" s="75" t="s">
        <v>66</v>
      </c>
      <c r="S28" s="75" t="s">
        <v>66</v>
      </c>
      <c r="T28" s="75" t="s">
        <v>66</v>
      </c>
      <c r="U28" s="75" t="s">
        <v>66</v>
      </c>
      <c r="V28" s="75" t="s">
        <v>66</v>
      </c>
      <c r="W28" s="75" t="s">
        <v>66</v>
      </c>
      <c r="X28" s="75" t="s">
        <v>66</v>
      </c>
      <c r="Y28" s="75" t="s">
        <v>66</v>
      </c>
    </row>
    <row r="29" spans="1:25" x14ac:dyDescent="0.25">
      <c r="B29" s="38" t="s">
        <v>528</v>
      </c>
      <c r="C29" s="73">
        <v>722019</v>
      </c>
      <c r="D29" s="73">
        <v>636954</v>
      </c>
      <c r="F29" s="73">
        <v>2905328</v>
      </c>
      <c r="G29" s="73">
        <v>662540</v>
      </c>
      <c r="H29" s="73">
        <v>761856</v>
      </c>
      <c r="I29" s="73">
        <v>636954</v>
      </c>
      <c r="J29" s="73">
        <v>2315759</v>
      </c>
      <c r="K29" s="73">
        <v>590628</v>
      </c>
      <c r="L29" s="73">
        <v>599075</v>
      </c>
      <c r="M29" s="73">
        <v>492015</v>
      </c>
      <c r="N29" s="73">
        <v>2657114</v>
      </c>
      <c r="O29" s="73">
        <v>873241</v>
      </c>
      <c r="P29" s="73">
        <v>783716</v>
      </c>
      <c r="Q29" s="73">
        <v>501358</v>
      </c>
      <c r="R29" s="73">
        <v>1935273</v>
      </c>
      <c r="S29" s="73">
        <v>433111</v>
      </c>
      <c r="T29" s="73">
        <v>436904</v>
      </c>
      <c r="U29" s="73">
        <v>412862</v>
      </c>
      <c r="V29" s="73">
        <v>1709486</v>
      </c>
      <c r="W29" s="73">
        <v>414461</v>
      </c>
      <c r="X29" s="73">
        <v>473143</v>
      </c>
      <c r="Y29" s="73">
        <v>413469</v>
      </c>
    </row>
    <row r="30" spans="1:25" x14ac:dyDescent="0.25">
      <c r="B30" s="74" t="s">
        <v>210</v>
      </c>
      <c r="C30" s="75">
        <v>-3370772</v>
      </c>
      <c r="D30" s="75">
        <v>-3436134</v>
      </c>
      <c r="F30" s="75">
        <v>-13941148</v>
      </c>
      <c r="G30" s="75">
        <v>-3491294</v>
      </c>
      <c r="H30" s="75">
        <v>-3427961</v>
      </c>
      <c r="I30" s="75">
        <v>-3436134</v>
      </c>
      <c r="J30" s="75">
        <v>-13083500</v>
      </c>
      <c r="K30" s="75">
        <v>-3390215</v>
      </c>
      <c r="L30" s="75">
        <v>-3231998</v>
      </c>
      <c r="M30" s="75">
        <v>-2917278</v>
      </c>
      <c r="N30" s="75">
        <v>-12686721</v>
      </c>
      <c r="O30" s="75">
        <v>-2909994</v>
      </c>
      <c r="P30" s="75">
        <v>-4040760</v>
      </c>
      <c r="Q30" s="75">
        <v>-3534478</v>
      </c>
      <c r="R30" s="75">
        <v>-13679051</v>
      </c>
      <c r="S30" s="75">
        <v>-3644128</v>
      </c>
      <c r="T30" s="75">
        <v>-3218609</v>
      </c>
      <c r="U30" s="75">
        <v>-3123277</v>
      </c>
      <c r="V30" s="75">
        <v>-11721729</v>
      </c>
      <c r="W30" s="75">
        <v>-2858810</v>
      </c>
      <c r="X30" s="75">
        <v>-2682530</v>
      </c>
      <c r="Y30" s="75">
        <v>-3012084</v>
      </c>
    </row>
    <row r="31" spans="1:25" ht="19.5" thickBot="1" x14ac:dyDescent="0.3">
      <c r="B31" s="39" t="s">
        <v>211</v>
      </c>
      <c r="C31" s="371">
        <v>9844231</v>
      </c>
      <c r="D31" s="371">
        <v>9057867</v>
      </c>
      <c r="F31" s="371">
        <v>39819620</v>
      </c>
      <c r="G31" s="371">
        <v>10148885</v>
      </c>
      <c r="H31" s="371">
        <v>9435991</v>
      </c>
      <c r="I31" s="371">
        <f>SUM(I11:I30)</f>
        <v>9057867</v>
      </c>
      <c r="J31" s="371">
        <v>36849769</v>
      </c>
      <c r="K31" s="371">
        <v>9426629</v>
      </c>
      <c r="L31" s="371">
        <v>8819517</v>
      </c>
      <c r="M31" s="371">
        <v>8646937</v>
      </c>
      <c r="N31" s="371">
        <v>34462808</v>
      </c>
      <c r="O31" s="371">
        <v>9223311</v>
      </c>
      <c r="P31" s="371">
        <v>8213380</v>
      </c>
      <c r="Q31" s="371">
        <v>7847448</v>
      </c>
      <c r="R31" s="371">
        <v>33646118</v>
      </c>
      <c r="S31" s="371">
        <v>9524667</v>
      </c>
      <c r="T31" s="371">
        <v>7353982</v>
      </c>
      <c r="U31" s="371">
        <v>7110741</v>
      </c>
      <c r="V31" s="371">
        <v>25227625</v>
      </c>
      <c r="W31" s="371">
        <v>6421183</v>
      </c>
      <c r="X31" s="371">
        <v>5500117</v>
      </c>
      <c r="Y31" s="371">
        <v>6041984</v>
      </c>
    </row>
    <row r="32" spans="1:25" ht="19.5" thickTop="1" x14ac:dyDescent="0.25"/>
    <row r="35" spans="4:4" x14ac:dyDescent="0.25">
      <c r="D35" s="116"/>
    </row>
    <row r="36" spans="4:4" x14ac:dyDescent="0.25">
      <c r="D36" s="116"/>
    </row>
    <row r="37" spans="4:4" x14ac:dyDescent="0.25">
      <c r="D37" s="116"/>
    </row>
    <row r="38" spans="4:4" x14ac:dyDescent="0.25">
      <c r="D38" s="116"/>
    </row>
    <row r="39" spans="4:4" x14ac:dyDescent="0.25">
      <c r="D39" s="116"/>
    </row>
    <row r="40" spans="4:4" x14ac:dyDescent="0.25">
      <c r="D40" s="116"/>
    </row>
    <row r="41" spans="4:4" x14ac:dyDescent="0.25">
      <c r="D41" s="116"/>
    </row>
    <row r="42" spans="4:4" x14ac:dyDescent="0.25">
      <c r="D42" s="116"/>
    </row>
    <row r="43" spans="4:4" x14ac:dyDescent="0.25">
      <c r="D43" s="116"/>
    </row>
    <row r="44" spans="4:4" x14ac:dyDescent="0.25">
      <c r="D44" s="116"/>
    </row>
    <row r="45" spans="4:4" x14ac:dyDescent="0.25">
      <c r="D45" s="116"/>
    </row>
    <row r="46" spans="4:4" x14ac:dyDescent="0.25">
      <c r="D46" s="116"/>
    </row>
    <row r="47" spans="4:4" x14ac:dyDescent="0.25">
      <c r="D47" s="116"/>
    </row>
    <row r="48" spans="4:4" x14ac:dyDescent="0.25">
      <c r="D48" s="116"/>
    </row>
    <row r="49" spans="4:4" x14ac:dyDescent="0.25">
      <c r="D49" s="116"/>
    </row>
    <row r="50" spans="4:4" x14ac:dyDescent="0.25">
      <c r="D50" s="116"/>
    </row>
    <row r="51" spans="4:4" x14ac:dyDescent="0.25">
      <c r="D51" s="116"/>
    </row>
  </sheetData>
  <mergeCells count="4">
    <mergeCell ref="B9:B10"/>
    <mergeCell ref="F9:Y9"/>
    <mergeCell ref="C9:C10"/>
    <mergeCell ref="D9:D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C7E568-418B-477F-A542-A3D62E952D8F}">
  <ds:schemaRefs>
    <ds:schemaRef ds:uri="http://schemas.microsoft.com/office/2006/metadata/properties"/>
    <ds:schemaRef ds:uri="http://schemas.microsoft.com/office/infopath/2007/PartnerControls"/>
    <ds:schemaRef ds:uri="965a5651-c003-4491-8bb4-cf333821dd20"/>
    <ds:schemaRef ds:uri="dd672efd-914e-43b9-8a12-d5de897e3e13"/>
  </ds:schemaRefs>
</ds:datastoreItem>
</file>

<file path=customXml/itemProps3.xml><?xml version="1.0" encoding="utf-8"?>
<ds:datastoreItem xmlns:ds="http://schemas.openxmlformats.org/officeDocument/2006/customXml" ds:itemID="{62B4CFF8-05D6-41B2-911C-83A032512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5</vt:i4>
      </vt:variant>
    </vt:vector>
  </HeadingPairs>
  <TitlesOfParts>
    <vt:vector size="25" baseType="lpstr">
      <vt:lpstr>Cemig (Sumário)</vt:lpstr>
      <vt:lpstr>RAP</vt:lpstr>
      <vt:lpstr>Usinas</vt:lpstr>
      <vt:lpstr>Balanço de Energia</vt:lpstr>
      <vt:lpstr>Venda de energia por classe</vt:lpstr>
      <vt:lpstr>Perdas de Energia</vt:lpstr>
      <vt:lpstr>DEC _ FEC</vt:lpstr>
      <vt:lpstr>Taxa de arrecadação</vt:lpstr>
      <vt:lpstr>Receita</vt:lpstr>
      <vt:lpstr>Custos e Despesas</vt:lpstr>
      <vt:lpstr>Energia comprada para revenda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Desempenhos das ações</vt:lpstr>
      <vt:lpstr>'Custos e Despesas'!_Hlk160453777</vt:lpstr>
      <vt:lpstr>'Energia comprada para revenda'!_Toc223922453</vt:lpstr>
      <vt:lpstr>DFC!_Toc229977613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CYNTHIA OLIVEIRA LARA</cp:lastModifiedBy>
  <cp:revision/>
  <dcterms:created xsi:type="dcterms:W3CDTF">2020-11-04T13:02:04Z</dcterms:created>
  <dcterms:modified xsi:type="dcterms:W3CDTF">2025-05-20T14:30:32Z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1426876499</vt:lpwstr>
  </property>
  <property fmtid="{D5CDD505-2E9C-101B-9397-08002B2CF9AE}" pid="3" name="EcoUpdateMessage">
    <vt:lpwstr>2025/03/19-18:34:59</vt:lpwstr>
  </property>
  <property fmtid="{D5CDD505-2E9C-101B-9397-08002B2CF9AE}" pid="4" name="EcoUpdateStatus">
    <vt:lpwstr>2025-03-18=BRA:St,ME,TP;USA:St,ME;ARG:St,ME,Fd,TP;MEX:St,ME,Fd,TP;CHL:St,ME,Fd;COL:St,ME;PER:St,ME;SAU:St|2025-03-19=BRA:Fd|2022-10-17=USA:TP|2021-11-17=CHL:TP|2014-02-26=VEN:St|2002-11-08=JPN:St|2025-03-14=GBR:St,ME|2016-08-18=NNN:St|2025-03-17=COL:Fd;PER:Fd,TP|2007-01-31=ESP:St|2003-01-29=CHN:St|2003-01-28=TWN:St|2003-01-30=HKG:St;KOR:St|2023-01-19=OTH:St|2024-06-30=PAN:St|2024-06-24=SAU:ME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