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rthurJacob\Downloads\"/>
    </mc:Choice>
  </mc:AlternateContent>
  <xr:revisionPtr revIDLastSave="0" documentId="13_ncr:1_{2CF9C59B-F5B2-4927-80FD-676C96FF7804}" xr6:coauthVersionLast="47" xr6:coauthVersionMax="47" xr10:uidLastSave="{00000000-0000-0000-0000-000000000000}"/>
  <bookViews>
    <workbookView xWindow="-120" yWindow="-120" windowWidth="29040" windowHeight="15720" xr2:uid="{769E50C0-99FB-4D50-9C84-ED91CE3F68DB}"/>
  </bookViews>
  <sheets>
    <sheet name="Endividamento" sheetId="1" r:id="rId1"/>
  </sheets>
  <externalReferences>
    <externalReference r:id="rId2"/>
    <externalReference r:id="rId3"/>
  </externalReferences>
  <definedNames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3" i="1" l="1"/>
  <c r="E81" i="1"/>
  <c r="D81" i="1"/>
  <c r="C81" i="1"/>
  <c r="E80" i="1"/>
  <c r="D80" i="1"/>
  <c r="C80" i="1"/>
  <c r="E79" i="1"/>
  <c r="E78" i="1"/>
  <c r="D70" i="1"/>
  <c r="D79" i="1" s="1"/>
  <c r="D83" i="1" s="1"/>
  <c r="C70" i="1"/>
  <c r="C79" i="1" s="1"/>
  <c r="C83" i="1" s="1"/>
  <c r="I58" i="1"/>
  <c r="H58" i="1"/>
  <c r="G58" i="1"/>
  <c r="F58" i="1"/>
  <c r="I57" i="1"/>
  <c r="H57" i="1"/>
  <c r="G57" i="1"/>
  <c r="F57" i="1"/>
  <c r="I56" i="1"/>
  <c r="H56" i="1"/>
  <c r="G56" i="1"/>
  <c r="F56" i="1"/>
  <c r="I55" i="1"/>
  <c r="H55" i="1"/>
  <c r="G55" i="1"/>
  <c r="F55" i="1"/>
  <c r="I54" i="1"/>
  <c r="H54" i="1"/>
  <c r="G54" i="1"/>
  <c r="F54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<sst xmlns="http://schemas.openxmlformats.org/spreadsheetml/2006/main" count="131" uniqueCount="84">
  <si>
    <t>(Em milhares de Reais)</t>
  </si>
  <si>
    <t>Amortização da dívida</t>
  </si>
  <si>
    <t>2030 em diante</t>
  </si>
  <si>
    <t>Total</t>
  </si>
  <si>
    <r>
      <t>Indexadores</t>
    </r>
    <r>
      <rPr>
        <sz val="7"/>
        <color rgb="FF404040"/>
        <rFont val="Aptos Narrow"/>
        <family val="2"/>
        <scheme val="minor"/>
      </rPr>
      <t> </t>
    </r>
  </si>
  <si>
    <t>IPCA</t>
  </si>
  <si>
    <t>CDI</t>
  </si>
  <si>
    <r>
      <t>Total por indexadores</t>
    </r>
    <r>
      <rPr>
        <b/>
        <sz val="7"/>
        <color rgb="FF404040"/>
        <rFont val="Aptos Narrow"/>
        <family val="2"/>
        <scheme val="minor"/>
      </rPr>
      <t> </t>
    </r>
  </si>
  <si>
    <t>(-) Custos de transação </t>
  </si>
  <si>
    <t>(-) Desconto</t>
  </si>
  <si>
    <t>-</t>
  </si>
  <si>
    <r>
      <t>Total geral</t>
    </r>
    <r>
      <rPr>
        <sz val="7"/>
        <color rgb="FF404040"/>
        <rFont val="Aptos Narrow"/>
        <family val="2"/>
        <scheme val="minor"/>
      </rPr>
      <t> </t>
    </r>
  </si>
  <si>
    <t>Financiadores</t>
  </si>
  <si>
    <t>Vencimento principal</t>
  </si>
  <si>
    <t>Encargos financeiros anuais</t>
  </si>
  <si>
    <t>Moedas</t>
  </si>
  <si>
    <t>Consolidado</t>
  </si>
  <si>
    <t>Circulante</t>
  </si>
  <si>
    <t>Não circulante</t>
  </si>
  <si>
    <t>Cemig Distribuição</t>
  </si>
  <si>
    <t xml:space="preserve">  Debêntures - 3ª Emissão - 3ª Série</t>
  </si>
  <si>
    <t>IPCA+5,10%</t>
  </si>
  <si>
    <t>R$</t>
  </si>
  <si>
    <t xml:space="preserve">  Debêntures - 7ª Emissão - 2ª Série</t>
  </si>
  <si>
    <t>IPCA+4,10%</t>
  </si>
  <si>
    <t xml:space="preserve">  Debêntures - 8ª Emissão - 1ª Série</t>
  </si>
  <si>
    <t>CDI+1,35%</t>
  </si>
  <si>
    <t xml:space="preserve">  Debêntures - 8ª Emissão - 2ª Série</t>
  </si>
  <si>
    <t>IPCA+6,10%</t>
  </si>
  <si>
    <t xml:space="preserve">  Debêntures - 9ª Emissão - Série Única</t>
  </si>
  <si>
    <t>CDI+2,05%</t>
  </si>
  <si>
    <t xml:space="preserve">  Debêntures - 10ª emissão - 1ª série</t>
  </si>
  <si>
    <t>CDI+0,80%</t>
  </si>
  <si>
    <t xml:space="preserve">  Debêntures - 10ª emissão - 2ª série</t>
  </si>
  <si>
    <t>IPCA+6,15%</t>
  </si>
  <si>
    <t xml:space="preserve">  Debêntures - 11ª emissão - 1ª série</t>
  </si>
  <si>
    <t>CDI+0,55%</t>
  </si>
  <si>
    <t xml:space="preserve">  Debêntures - 11ª emissão - 2ª série</t>
  </si>
  <si>
    <t>IPCA+6,58%</t>
  </si>
  <si>
    <t xml:space="preserve">  Debêntures - 12ª emissão - 1ª série</t>
  </si>
  <si>
    <t>CDI+0,86%</t>
  </si>
  <si>
    <t xml:space="preserve">  Debêntures - 12ª emissão - 2ª série</t>
  </si>
  <si>
    <t>IPCA+7,5467%</t>
  </si>
  <si>
    <t>Gasmig</t>
  </si>
  <si>
    <t xml:space="preserve">  Debêntures - 8ª emissão - Série única</t>
  </si>
  <si>
    <t>IPCA+5,27%</t>
  </si>
  <si>
    <t>CDI+0,47%</t>
  </si>
  <si>
    <t>Cemig Geração e Transmissão</t>
  </si>
  <si>
    <t xml:space="preserve">  Debêntures - 9ª Emissão - 1ª Série</t>
  </si>
  <si>
    <t>CDI+1,33%</t>
  </si>
  <si>
    <t xml:space="preserve">  Debêntures - 9ª Emissão - 2ª Série</t>
  </si>
  <si>
    <t>IPCA+7,63%</t>
  </si>
  <si>
    <t xml:space="preserve">  Debêntures - 10ª Emissão - Série Única</t>
  </si>
  <si>
    <t>CDI+0,64%</t>
  </si>
  <si>
    <t>(-) Deságio na emissão de debêntures (1)</t>
  </si>
  <si>
    <t>(-) Custos de Transação</t>
  </si>
  <si>
    <t>Total de debêntures</t>
  </si>
  <si>
    <t xml:space="preserve">  HISTÓRICO</t>
  </si>
  <si>
    <t>1T25</t>
  </si>
  <si>
    <t>9M24</t>
  </si>
  <si>
    <t>1S24</t>
  </si>
  <si>
    <t>1T24</t>
  </si>
  <si>
    <t>9M23</t>
  </si>
  <si>
    <t>1S23</t>
  </si>
  <si>
    <t>1T23</t>
  </si>
  <si>
    <t>9M22</t>
  </si>
  <si>
    <t>1S22</t>
  </si>
  <si>
    <t>1T22</t>
  </si>
  <si>
    <t>9M21</t>
  </si>
  <si>
    <t>1S21</t>
  </si>
  <si>
    <t>1T21</t>
  </si>
  <si>
    <t xml:space="preserve">9M20 </t>
  </si>
  <si>
    <t>1S20</t>
  </si>
  <si>
    <t xml:space="preserve">1T20 </t>
  </si>
  <si>
    <t>Dívida em moeda estrangeira</t>
  </si>
  <si>
    <t>Dívida em moeda nacional</t>
  </si>
  <si>
    <t>Total de empréstimos</t>
  </si>
  <si>
    <t>Total geral consolidado</t>
  </si>
  <si>
    <t>Dívida Bruta</t>
  </si>
  <si>
    <t xml:space="preserve">Caixa e equivalentes </t>
  </si>
  <si>
    <t>TVM</t>
  </si>
  <si>
    <r>
      <t xml:space="preserve">Instrumento derivativo de hedge </t>
    </r>
    <r>
      <rPr>
        <sz val="8"/>
        <rFont val="Aptos Narrow"/>
        <family val="2"/>
        <scheme val="minor"/>
      </rPr>
      <t>(1)</t>
    </r>
  </si>
  <si>
    <t>Dívida Líquida</t>
  </si>
  <si>
    <t>(1) Valor justo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</si>
</sst>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(#,##0\);_-* &quot;-&quot;??_-;_-@_-"/>
    <numFmt numFmtId="165" formatCode="_-* #,##0.00_-;\-* #,##0.00_-;_-* &quot;-&quot;??_-;_-@_-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rgb="FF00744D"/>
      <name val="Calibri"/>
      <family val="2"/>
    </font>
    <font>
      <b/>
      <sz val="10"/>
      <color rgb="FF00744D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b/>
      <sz val="10"/>
      <color rgb="FF404040"/>
      <name val="Aptos Narrow"/>
      <family val="2"/>
      <scheme val="minor"/>
    </font>
    <font>
      <sz val="7"/>
      <color rgb="FF404040"/>
      <name val="Aptos Narrow"/>
      <family val="2"/>
      <scheme val="minor"/>
    </font>
    <font>
      <sz val="10"/>
      <color rgb="FF404040"/>
      <name val="Aptos Narrow"/>
      <family val="2"/>
      <scheme val="minor"/>
    </font>
    <font>
      <b/>
      <sz val="7"/>
      <color rgb="FF40404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FFFFFF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822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228"/>
        <bgColor rgb="FF000000"/>
      </patternFill>
    </fill>
    <fill>
      <patternFill patternType="solid">
        <fgColor rgb="FFF2F2F2"/>
        <bgColor rgb="FF000000"/>
      </patternFill>
    </fill>
  </fills>
  <borders count="3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n">
        <color auto="1"/>
      </top>
      <bottom/>
      <diagonal/>
    </border>
    <border>
      <left style="medium">
        <color theme="0"/>
      </left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vertical="center" wrapText="1"/>
    </xf>
    <xf numFmtId="164" fontId="8" fillId="3" borderId="2" xfId="0" applyNumberFormat="1" applyFont="1" applyFill="1" applyBorder="1" applyAlignment="1">
      <alignment horizontal="right" vertical="center" wrapText="1"/>
    </xf>
    <xf numFmtId="164" fontId="6" fillId="3" borderId="3" xfId="0" applyNumberFormat="1" applyFont="1" applyFill="1" applyBorder="1" applyAlignment="1">
      <alignment horizontal="right" vertical="center" wrapText="1"/>
    </xf>
    <xf numFmtId="0" fontId="8" fillId="3" borderId="3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164" fontId="2" fillId="0" borderId="0" xfId="0" applyNumberFormat="1" applyFont="1"/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4" fontId="5" fillId="5" borderId="12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1" fontId="11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164" fontId="11" fillId="3" borderId="10" xfId="1" applyNumberFormat="1" applyFont="1" applyFill="1" applyBorder="1" applyAlignment="1">
      <alignment horizontal="right" vertical="center" wrapText="1"/>
    </xf>
    <xf numFmtId="164" fontId="11" fillId="3" borderId="9" xfId="1" applyNumberFormat="1" applyFont="1" applyFill="1" applyBorder="1" applyAlignment="1">
      <alignment horizontal="right" vertical="center" wrapText="1"/>
    </xf>
    <xf numFmtId="0" fontId="11" fillId="3" borderId="0" xfId="0" applyFont="1" applyFill="1" applyAlignment="1">
      <alignment vertical="center" wrapText="1"/>
    </xf>
    <xf numFmtId="10" fontId="11" fillId="3" borderId="10" xfId="2" applyNumberFormat="1" applyFont="1" applyFill="1" applyBorder="1" applyAlignment="1">
      <alignment horizontal="center" vertical="center" wrapText="1"/>
    </xf>
    <xf numFmtId="164" fontId="11" fillId="3" borderId="10" xfId="0" applyNumberFormat="1" applyFont="1" applyFill="1" applyBorder="1" applyAlignment="1">
      <alignment horizontal="center" vertical="center" wrapText="1"/>
    </xf>
    <xf numFmtId="164" fontId="11" fillId="3" borderId="9" xfId="0" applyNumberFormat="1" applyFont="1" applyFill="1" applyBorder="1" applyAlignment="1">
      <alignment horizontal="center" vertical="center" wrapText="1"/>
    </xf>
    <xf numFmtId="164" fontId="10" fillId="3" borderId="16" xfId="1" applyNumberFormat="1" applyFont="1" applyFill="1" applyBorder="1" applyAlignment="1">
      <alignment horizontal="right" vertical="center" wrapText="1"/>
    </xf>
    <xf numFmtId="164" fontId="10" fillId="3" borderId="17" xfId="1" applyNumberFormat="1" applyFont="1" applyFill="1" applyBorder="1" applyAlignment="1">
      <alignment horizontal="right" vertical="center" wrapText="1"/>
    </xf>
    <xf numFmtId="0" fontId="5" fillId="5" borderId="18" xfId="0" applyFont="1" applyFill="1" applyBorder="1" applyAlignment="1">
      <alignment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vertical="center" wrapText="1"/>
    </xf>
    <xf numFmtId="164" fontId="11" fillId="6" borderId="21" xfId="1" applyNumberFormat="1" applyFont="1" applyFill="1" applyBorder="1" applyAlignment="1">
      <alignment horizontal="right" vertical="center" wrapText="1"/>
    </xf>
    <xf numFmtId="164" fontId="11" fillId="6" borderId="20" xfId="0" applyNumberFormat="1" applyFont="1" applyFill="1" applyBorder="1" applyAlignment="1">
      <alignment vertical="center" wrapText="1"/>
    </xf>
    <xf numFmtId="164" fontId="11" fillId="6" borderId="22" xfId="1" applyNumberFormat="1" applyFont="1" applyFill="1" applyBorder="1" applyAlignment="1">
      <alignment horizontal="right" vertical="center" wrapText="1"/>
    </xf>
    <xf numFmtId="164" fontId="11" fillId="6" borderId="23" xfId="1" applyNumberFormat="1" applyFont="1" applyFill="1" applyBorder="1" applyAlignment="1">
      <alignment horizontal="right" vertical="center" wrapText="1"/>
    </xf>
    <xf numFmtId="164" fontId="11" fillId="6" borderId="24" xfId="1" applyNumberFormat="1" applyFont="1" applyFill="1" applyBorder="1" applyAlignment="1">
      <alignment horizontal="right" vertical="center" wrapText="1"/>
    </xf>
    <xf numFmtId="164" fontId="11" fillId="6" borderId="25" xfId="1" applyNumberFormat="1" applyFont="1" applyFill="1" applyBorder="1" applyAlignment="1">
      <alignment horizontal="right" vertical="center" wrapText="1"/>
    </xf>
    <xf numFmtId="0" fontId="10" fillId="6" borderId="20" xfId="0" applyFont="1" applyFill="1" applyBorder="1" applyAlignment="1">
      <alignment vertical="center" wrapText="1"/>
    </xf>
    <xf numFmtId="164" fontId="10" fillId="6" borderId="26" xfId="1" applyNumberFormat="1" applyFont="1" applyFill="1" applyBorder="1" applyAlignment="1">
      <alignment horizontal="right" vertical="center" wrapText="1"/>
    </xf>
    <xf numFmtId="164" fontId="10" fillId="6" borderId="27" xfId="1" applyNumberFormat="1" applyFont="1" applyFill="1" applyBorder="1" applyAlignment="1">
      <alignment horizontal="right" vertical="center" wrapText="1"/>
    </xf>
    <xf numFmtId="164" fontId="12" fillId="0" borderId="0" xfId="0" applyNumberFormat="1" applyFont="1"/>
    <xf numFmtId="164" fontId="0" fillId="0" borderId="0" xfId="0" applyNumberFormat="1"/>
    <xf numFmtId="164" fontId="11" fillId="6" borderId="20" xfId="1" applyNumberFormat="1" applyFont="1" applyFill="1" applyBorder="1" applyAlignment="1">
      <alignment horizontal="right" vertical="center" wrapText="1"/>
    </xf>
    <xf numFmtId="164" fontId="11" fillId="6" borderId="28" xfId="1" applyNumberFormat="1" applyFont="1" applyFill="1" applyBorder="1" applyAlignment="1">
      <alignment horizontal="right" vertical="center" wrapText="1"/>
    </xf>
    <xf numFmtId="164" fontId="10" fillId="6" borderId="29" xfId="0" applyNumberFormat="1" applyFont="1" applyFill="1" applyBorder="1" applyAlignment="1">
      <alignment vertical="center" wrapText="1"/>
    </xf>
    <xf numFmtId="164" fontId="10" fillId="6" borderId="4" xfId="1" applyNumberFormat="1" applyFont="1" applyFill="1" applyBorder="1" applyAlignment="1">
      <alignment horizontal="right" vertical="center" wrapText="1"/>
    </xf>
    <xf numFmtId="0" fontId="14" fillId="0" borderId="0" xfId="0" quotePrefix="1" applyFont="1" applyAlignment="1">
      <alignment vertical="top"/>
    </xf>
    <xf numFmtId="164" fontId="15" fillId="0" borderId="0" xfId="0" applyNumberFormat="1" applyFont="1"/>
    <xf numFmtId="0" fontId="3" fillId="0" borderId="0" xfId="0" applyFont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4.png"/><Relationship Id="rId4" Type="http://schemas.openxmlformats.org/officeDocument/2006/relationships/hyperlink" Target="#'Cemig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8192</xdr:colOff>
      <xdr:row>0</xdr:row>
      <xdr:rowOff>3934</xdr:rowOff>
    </xdr:from>
    <xdr:to>
      <xdr:col>10</xdr:col>
      <xdr:colOff>133350</xdr:colOff>
      <xdr:row>6</xdr:row>
      <xdr:rowOff>100853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id="{C0F7B26D-E887-4B87-9B73-1173BF8E86E4}"/>
            </a:ext>
          </a:extLst>
        </xdr:cNvPr>
        <xdr:cNvGrpSpPr/>
      </xdr:nvGrpSpPr>
      <xdr:grpSpPr>
        <a:xfrm>
          <a:off x="8192" y="3934"/>
          <a:ext cx="10543127" cy="1239919"/>
          <a:chOff x="-16514" y="114300"/>
          <a:chExt cx="9067360" cy="1082842"/>
        </a:xfrm>
      </xdr:grpSpPr>
      <xdr:grpSp>
        <xdr:nvGrpSpPr>
          <xdr:cNvPr id="3" name="Agrupar 8">
            <a:extLst>
              <a:ext uri="{FF2B5EF4-FFF2-40B4-BE49-F238E27FC236}">
                <a16:creationId xmlns:a16="http://schemas.microsoft.com/office/drawing/2014/main" id="{F859A33F-FA89-B1A7-3357-3A0B97F4508E}"/>
              </a:ext>
            </a:extLst>
          </xdr:cNvPr>
          <xdr:cNvGrpSpPr/>
        </xdr:nvGrpSpPr>
        <xdr:grpSpPr>
          <a:xfrm>
            <a:off x="-16514" y="114300"/>
            <a:ext cx="9067360" cy="1082842"/>
            <a:chOff x="-16566" y="114300"/>
            <a:chExt cx="9095486" cy="1082842"/>
          </a:xfrm>
        </xdr:grpSpPr>
        <xdr:sp macro="" textlink="">
          <xdr:nvSpPr>
            <xdr:cNvPr id="5" name="Retângulo 12">
              <a:extLst>
                <a:ext uri="{FF2B5EF4-FFF2-40B4-BE49-F238E27FC236}">
                  <a16:creationId xmlns:a16="http://schemas.microsoft.com/office/drawing/2014/main" id="{7576889C-3B40-C7AA-AB50-ED80D6781C2C}"/>
                </a:ext>
              </a:extLst>
            </xdr:cNvPr>
            <xdr:cNvSpPr/>
          </xdr:nvSpPr>
          <xdr:spPr>
            <a:xfrm>
              <a:off x="-16566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89A24AC0-2F20-82C8-C0A0-497C813F41E1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14">
              <a:extLst>
                <a:ext uri="{FF2B5EF4-FFF2-40B4-BE49-F238E27FC236}">
                  <a16:creationId xmlns:a16="http://schemas.microsoft.com/office/drawing/2014/main" id="{A6F0B00B-9D06-0ABB-ED74-F10588813547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3" name="Forma Livre: Forma 20">
                <a:extLst>
                  <a:ext uri="{FF2B5EF4-FFF2-40B4-BE49-F238E27FC236}">
                    <a16:creationId xmlns:a16="http://schemas.microsoft.com/office/drawing/2014/main" id="{D53F60F7-1336-AC5D-ED54-1FEAFE92391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4" name="Gráfico 1">
                <a:extLst>
                  <a:ext uri="{FF2B5EF4-FFF2-40B4-BE49-F238E27FC236}">
                    <a16:creationId xmlns:a16="http://schemas.microsoft.com/office/drawing/2014/main" id="{3F980DFA-3FB2-CA62-73B4-F60136DB0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15" name="Forma Livre: Forma 22">
                  <a:extLst>
                    <a:ext uri="{FF2B5EF4-FFF2-40B4-BE49-F238E27FC236}">
                      <a16:creationId xmlns:a16="http://schemas.microsoft.com/office/drawing/2014/main" id="{7239ABB6-F971-D1A8-A1BB-F826C47182B6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6" name="Forma Livre: Forma 23">
                  <a:extLst>
                    <a:ext uri="{FF2B5EF4-FFF2-40B4-BE49-F238E27FC236}">
                      <a16:creationId xmlns:a16="http://schemas.microsoft.com/office/drawing/2014/main" id="{68963AF3-2928-11B7-FA8A-E3E2A8534E07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7" name="Forma Livre: Forma 24">
                  <a:extLst>
                    <a:ext uri="{FF2B5EF4-FFF2-40B4-BE49-F238E27FC236}">
                      <a16:creationId xmlns:a16="http://schemas.microsoft.com/office/drawing/2014/main" id="{CA2727BB-EF89-579B-36A3-92E9798D3B0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18" name="Forma Livre: Forma 25">
                  <a:extLst>
                    <a:ext uri="{FF2B5EF4-FFF2-40B4-BE49-F238E27FC236}">
                      <a16:creationId xmlns:a16="http://schemas.microsoft.com/office/drawing/2014/main" id="{76B364FE-53ED-9FBA-BC8D-51F6E21D13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8" name="Agrupar 15">
              <a:extLst>
                <a:ext uri="{FF2B5EF4-FFF2-40B4-BE49-F238E27FC236}">
                  <a16:creationId xmlns:a16="http://schemas.microsoft.com/office/drawing/2014/main" id="{BCBCB679-5BB5-5825-4593-9C70A3256245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9" name="Gráfico 16">
                <a:extLst>
                  <a:ext uri="{FF2B5EF4-FFF2-40B4-BE49-F238E27FC236}">
                    <a16:creationId xmlns:a16="http://schemas.microsoft.com/office/drawing/2014/main" id="{7B208F0F-20D6-F6F6-4F56-899ECD1BA91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0" name="Elipse 17">
                <a:extLst>
                  <a:ext uri="{FF2B5EF4-FFF2-40B4-BE49-F238E27FC236}">
                    <a16:creationId xmlns:a16="http://schemas.microsoft.com/office/drawing/2014/main" id="{3AB758E2-B180-D77B-6D8C-7617684FEFB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1" name="Retângulo: Cantos Arredondados 18">
                <a:extLst>
                  <a:ext uri="{FF2B5EF4-FFF2-40B4-BE49-F238E27FC236}">
                    <a16:creationId xmlns:a16="http://schemas.microsoft.com/office/drawing/2014/main" id="{82C4E0A9-1E79-5C6A-8C60-E381E08AF4E9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2" name="Elipse 19">
                <a:extLst>
                  <a:ext uri="{FF2B5EF4-FFF2-40B4-BE49-F238E27FC236}">
                    <a16:creationId xmlns:a16="http://schemas.microsoft.com/office/drawing/2014/main" id="{E5E1ECF0-58F7-325B-0C80-278B6A24424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316FF5B-A159-BFD0-A5B4-01B08DC609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1178380</xdr:colOff>
      <xdr:row>1</xdr:row>
      <xdr:rowOff>132384</xdr:rowOff>
    </xdr:from>
    <xdr:to>
      <xdr:col>8</xdr:col>
      <xdr:colOff>702129</xdr:colOff>
      <xdr:row>5</xdr:row>
      <xdr:rowOff>88064</xdr:rowOff>
    </xdr:to>
    <xdr:sp macro="" textlink="">
      <xdr:nvSpPr>
        <xdr:cNvPr id="19" name="CaixaDeTexto 26">
          <a:extLst>
            <a:ext uri="{FF2B5EF4-FFF2-40B4-BE49-F238E27FC236}">
              <a16:creationId xmlns:a16="http://schemas.microsoft.com/office/drawing/2014/main" id="{D8ABD19E-E218-436F-886C-32008A41BFF8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35605" y="322884"/>
          <a:ext cx="7524749" cy="717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thurJacob\Downloads\cemig-2025-03-31-n9qzkKbg.xlsx" TargetMode="External"/><Relationship Id="rId1" Type="http://schemas.openxmlformats.org/officeDocument/2006/relationships/externalLinkPath" Target="cemig-2025-03-31-n9qzkKb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mig (Sumário)"/>
      <sheetName val="RAP"/>
      <sheetName val="Usinas"/>
      <sheetName val="Balanço de Energia"/>
      <sheetName val="Venda de energia por classe"/>
      <sheetName val="Perdas de Energia"/>
      <sheetName val="DEC _ FEC"/>
      <sheetName val="Taxa de arrecadação"/>
      <sheetName val="Receita"/>
      <sheetName val="Custos e Despesas"/>
      <sheetName val="Energia comprada para revenda"/>
      <sheetName val="Resultado Financeiro"/>
      <sheetName val="Investimentos"/>
      <sheetName val="BP (Ativo)"/>
      <sheetName val="BP (Passivo)"/>
      <sheetName val="LAJIDA"/>
      <sheetName val="DRE"/>
      <sheetName val="DFC"/>
      <sheetName val="Desempenhos das 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C12">
            <v>3244030</v>
          </cell>
          <cell r="D12">
            <v>1898224</v>
          </cell>
          <cell r="E12">
            <v>3660787</v>
          </cell>
        </row>
        <row r="13">
          <cell r="C13">
            <v>1456430</v>
          </cell>
          <cell r="D13">
            <v>357913</v>
          </cell>
          <cell r="E13">
            <v>2960449</v>
          </cell>
        </row>
        <row r="33">
          <cell r="C33">
            <v>54627</v>
          </cell>
          <cell r="D33">
            <v>134606</v>
          </cell>
          <cell r="E33">
            <v>130854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AD25-D3B1-4E54-9EFF-DB782F3A5E8F}">
  <dimension ref="B4:W93"/>
  <sheetViews>
    <sheetView showGridLines="0" showRowColHeaders="0" tabSelected="1" zoomScale="80" zoomScaleNormal="80" workbookViewId="0"/>
  </sheetViews>
  <sheetFormatPr defaultColWidth="8.7109375" defaultRowHeight="15" x14ac:dyDescent="0.25"/>
  <cols>
    <col min="1" max="1" width="9.85546875" customWidth="1"/>
    <col min="2" max="2" width="38.5703125" customWidth="1"/>
    <col min="3" max="9" width="13.5703125" customWidth="1"/>
    <col min="10" max="11" width="12.85546875" bestFit="1" customWidth="1"/>
    <col min="12" max="29" width="13.5703125" customWidth="1"/>
  </cols>
  <sheetData>
    <row r="4" spans="2:9" x14ac:dyDescent="0.25">
      <c r="B4" s="52"/>
      <c r="C4" s="52"/>
      <c r="D4" s="52"/>
      <c r="E4" s="52"/>
      <c r="F4" s="52"/>
      <c r="G4" s="52"/>
      <c r="H4" s="52"/>
      <c r="I4" s="52"/>
    </row>
    <row r="5" spans="2:9" x14ac:dyDescent="0.25">
      <c r="B5" s="52"/>
      <c r="C5" s="52"/>
      <c r="D5" s="52"/>
      <c r="E5" s="52"/>
      <c r="F5" s="52"/>
      <c r="G5" s="52"/>
      <c r="H5" s="52"/>
      <c r="I5" s="52"/>
    </row>
    <row r="6" spans="2:9" x14ac:dyDescent="0.25">
      <c r="B6" s="52"/>
      <c r="C6" s="52"/>
      <c r="D6" s="52"/>
      <c r="E6" s="52"/>
      <c r="F6" s="52"/>
      <c r="G6" s="52"/>
      <c r="H6" s="52"/>
      <c r="I6" s="52"/>
    </row>
    <row r="7" spans="2:9" ht="18.75" x14ac:dyDescent="0.25">
      <c r="B7" s="1"/>
      <c r="C7" s="1"/>
      <c r="D7" s="1"/>
      <c r="E7" s="1"/>
      <c r="F7" s="1"/>
      <c r="G7" s="1"/>
      <c r="H7" s="1"/>
      <c r="I7" s="1"/>
    </row>
    <row r="8" spans="2:9" ht="18.75" x14ac:dyDescent="0.25">
      <c r="B8" s="1"/>
      <c r="C8" s="1"/>
      <c r="D8" s="1"/>
      <c r="E8" s="1"/>
      <c r="F8" s="1"/>
      <c r="G8" s="1"/>
      <c r="H8" s="1"/>
      <c r="I8" s="1"/>
    </row>
    <row r="9" spans="2:9" ht="18.75" x14ac:dyDescent="0.25">
      <c r="B9" s="1"/>
      <c r="C9" s="1"/>
      <c r="D9" s="1"/>
      <c r="E9" s="1"/>
      <c r="F9" s="1"/>
      <c r="G9" s="1"/>
      <c r="H9" s="1"/>
      <c r="I9" s="1"/>
    </row>
    <row r="10" spans="2:9" x14ac:dyDescent="0.25">
      <c r="B10" s="2" t="s">
        <v>0</v>
      </c>
    </row>
    <row r="11" spans="2:9" ht="30" x14ac:dyDescent="0.25">
      <c r="B11" s="3" t="s">
        <v>1</v>
      </c>
      <c r="C11" s="4">
        <v>2025</v>
      </c>
      <c r="D11" s="4">
        <v>2026</v>
      </c>
      <c r="E11" s="4">
        <v>2027</v>
      </c>
      <c r="F11" s="4">
        <v>2028</v>
      </c>
      <c r="G11" s="4">
        <v>2029</v>
      </c>
      <c r="H11" s="4" t="s">
        <v>2</v>
      </c>
      <c r="I11" s="4" t="s">
        <v>3</v>
      </c>
    </row>
    <row r="12" spans="2:9" x14ac:dyDescent="0.25">
      <c r="B12" s="5" t="s">
        <v>4</v>
      </c>
      <c r="C12" s="6"/>
      <c r="D12" s="6"/>
      <c r="E12" s="6"/>
      <c r="F12" s="6"/>
      <c r="G12" s="6"/>
      <c r="H12" s="6"/>
      <c r="I12" s="6"/>
    </row>
    <row r="13" spans="2:9" x14ac:dyDescent="0.25">
      <c r="B13" s="7" t="s">
        <v>5</v>
      </c>
      <c r="C13" s="6">
        <v>1234524</v>
      </c>
      <c r="D13" s="6">
        <v>1177525</v>
      </c>
      <c r="E13" s="6">
        <v>141648</v>
      </c>
      <c r="F13" s="6">
        <v>431827</v>
      </c>
      <c r="G13" s="6">
        <v>776362</v>
      </c>
      <c r="H13" s="6">
        <v>4431800</v>
      </c>
      <c r="I13" s="6">
        <v>8193686</v>
      </c>
    </row>
    <row r="14" spans="2:9" x14ac:dyDescent="0.25">
      <c r="B14" s="7" t="s">
        <v>6</v>
      </c>
      <c r="C14" s="8">
        <v>1409392</v>
      </c>
      <c r="D14" s="8">
        <v>1233333</v>
      </c>
      <c r="E14" s="8">
        <v>800000</v>
      </c>
      <c r="F14" s="8">
        <v>300000</v>
      </c>
      <c r="G14" s="8">
        <v>545833</v>
      </c>
      <c r="H14" s="8">
        <v>2952500</v>
      </c>
      <c r="I14" s="8">
        <v>7241058</v>
      </c>
    </row>
    <row r="15" spans="2:9" x14ac:dyDescent="0.25">
      <c r="B15" s="5" t="s">
        <v>7</v>
      </c>
      <c r="C15" s="9">
        <v>2643916</v>
      </c>
      <c r="D15" s="9">
        <v>2410858</v>
      </c>
      <c r="E15" s="9">
        <v>941648</v>
      </c>
      <c r="F15" s="9">
        <v>731827</v>
      </c>
      <c r="G15" s="9">
        <v>1322195</v>
      </c>
      <c r="H15" s="9">
        <v>7384300</v>
      </c>
      <c r="I15" s="9">
        <v>15434744</v>
      </c>
    </row>
    <row r="16" spans="2:9" x14ac:dyDescent="0.25">
      <c r="B16" s="10" t="s">
        <v>8</v>
      </c>
      <c r="C16" s="6">
        <v>-5976</v>
      </c>
      <c r="D16" s="6">
        <v>-5989</v>
      </c>
      <c r="E16" s="6">
        <v>-3339</v>
      </c>
      <c r="F16" s="6">
        <v>-10123</v>
      </c>
      <c r="G16" s="6">
        <v>-13092</v>
      </c>
      <c r="H16" s="6">
        <v>-149155</v>
      </c>
      <c r="I16" s="6">
        <v>-187674</v>
      </c>
    </row>
    <row r="17" spans="2:9" x14ac:dyDescent="0.25">
      <c r="B17" s="10" t="s">
        <v>9</v>
      </c>
      <c r="C17" s="6">
        <v>-2134</v>
      </c>
      <c r="D17" s="6" t="s">
        <v>10</v>
      </c>
      <c r="E17" s="6">
        <v>-2134</v>
      </c>
      <c r="F17" s="6">
        <v>-114</v>
      </c>
      <c r="G17" s="6">
        <v>-114</v>
      </c>
      <c r="H17" s="6" t="s">
        <v>10</v>
      </c>
      <c r="I17" s="6">
        <v>-4496</v>
      </c>
    </row>
    <row r="18" spans="2:9" ht="15.75" thickBot="1" x14ac:dyDescent="0.3">
      <c r="B18" s="11" t="s">
        <v>11</v>
      </c>
      <c r="C18" s="12">
        <v>2635806</v>
      </c>
      <c r="D18" s="12">
        <v>2404869</v>
      </c>
      <c r="E18" s="12">
        <v>936175</v>
      </c>
      <c r="F18" s="12">
        <v>721590</v>
      </c>
      <c r="G18" s="12">
        <v>1308989</v>
      </c>
      <c r="H18" s="12">
        <v>7235145</v>
      </c>
      <c r="I18" s="12">
        <v>15242574</v>
      </c>
    </row>
    <row r="19" spans="2:9" ht="15.75" hidden="1" thickTop="1" x14ac:dyDescent="0.25">
      <c r="B19" s="13"/>
      <c r="C19" s="14" t="e">
        <f>#REF!-#REF!</f>
        <v>#REF!</v>
      </c>
      <c r="D19" s="14" t="e">
        <f>#REF!-#REF!</f>
        <v>#REF!</v>
      </c>
      <c r="E19" s="14" t="e">
        <f>#REF!-#REF!</f>
        <v>#REF!</v>
      </c>
      <c r="F19" s="14" t="e">
        <f>#REF!-#REF!</f>
        <v>#REF!</v>
      </c>
      <c r="G19" s="14" t="e">
        <f>#REF!-#REF!</f>
        <v>#REF!</v>
      </c>
      <c r="H19" s="14" t="e">
        <f>#REF!-#REF!</f>
        <v>#REF!</v>
      </c>
      <c r="I19" s="14" t="e">
        <f>#REF!-#REF!</f>
        <v>#REF!</v>
      </c>
    </row>
    <row r="20" spans="2:9" ht="15.75" hidden="1" thickTop="1" x14ac:dyDescent="0.25">
      <c r="C20" s="14" t="e">
        <f>#REF!-#REF!</f>
        <v>#REF!</v>
      </c>
      <c r="D20" s="14" t="e">
        <f>#REF!-#REF!</f>
        <v>#REF!</v>
      </c>
      <c r="E20" s="14" t="e">
        <f>#REF!-#REF!</f>
        <v>#REF!</v>
      </c>
      <c r="F20" s="14" t="e">
        <f>#REF!-#REF!</f>
        <v>#REF!</v>
      </c>
      <c r="G20" s="14" t="e">
        <f>#REF!-#REF!</f>
        <v>#REF!</v>
      </c>
      <c r="H20" s="14" t="e">
        <f>#REF!-#REF!</f>
        <v>#REF!</v>
      </c>
      <c r="I20" s="14" t="e">
        <f>#REF!-#REF!</f>
        <v>#REF!</v>
      </c>
    </row>
    <row r="21" spans="2:9" ht="15.75" hidden="1" thickTop="1" x14ac:dyDescent="0.25">
      <c r="C21" s="14">
        <f t="shared" ref="C21:I21" si="0">SUM(C13:C14)-C15</f>
        <v>0</v>
      </c>
      <c r="D21" s="14">
        <f t="shared" si="0"/>
        <v>0</v>
      </c>
      <c r="E21" s="14">
        <f t="shared" si="0"/>
        <v>0</v>
      </c>
      <c r="F21" s="14">
        <f t="shared" si="0"/>
        <v>0</v>
      </c>
      <c r="G21" s="14">
        <f t="shared" si="0"/>
        <v>0</v>
      </c>
      <c r="H21" s="14">
        <f t="shared" si="0"/>
        <v>0</v>
      </c>
      <c r="I21" s="14">
        <f t="shared" si="0"/>
        <v>0</v>
      </c>
    </row>
    <row r="22" spans="2:9" ht="15.75" hidden="1" thickTop="1" x14ac:dyDescent="0.25">
      <c r="C22" s="14" t="e">
        <f>SUM(#REF!,C15:C17)-C18</f>
        <v>#REF!</v>
      </c>
      <c r="D22" s="14" t="e">
        <f>SUM(#REF!,D15:D17)-D18</f>
        <v>#REF!</v>
      </c>
      <c r="E22" s="14" t="e">
        <f>SUM(#REF!,E15:E17)-E18</f>
        <v>#REF!</v>
      </c>
      <c r="F22" s="14" t="e">
        <f>SUM(#REF!,F15:F17)-F18</f>
        <v>#REF!</v>
      </c>
      <c r="G22" s="14" t="e">
        <f>SUM(#REF!,G15:G17)-G18</f>
        <v>#REF!</v>
      </c>
      <c r="H22" s="14" t="e">
        <f>SUM(#REF!,H15:H17)-H18</f>
        <v>#REF!</v>
      </c>
      <c r="I22" s="14" t="e">
        <f>SUM(#REF!,I15:I17)-I18</f>
        <v>#REF!</v>
      </c>
    </row>
    <row r="23" spans="2:9" ht="15.75" hidden="1" thickTop="1" x14ac:dyDescent="0.25">
      <c r="C23" s="14"/>
      <c r="D23" s="14"/>
      <c r="E23" s="14"/>
      <c r="F23" s="14"/>
      <c r="G23" s="14"/>
      <c r="H23" s="14"/>
      <c r="I23" s="14"/>
    </row>
    <row r="24" spans="2:9" ht="15.75" hidden="1" thickTop="1" x14ac:dyDescent="0.25">
      <c r="D24" s="14"/>
      <c r="E24" s="14"/>
      <c r="F24" s="14"/>
      <c r="G24" s="14"/>
      <c r="H24" s="14"/>
      <c r="I24" s="14"/>
    </row>
    <row r="25" spans="2:9" ht="15.75" thickTop="1" x14ac:dyDescent="0.25">
      <c r="D25" s="14"/>
      <c r="E25" s="14"/>
      <c r="F25" s="14"/>
      <c r="G25" s="14"/>
      <c r="H25" s="14"/>
      <c r="I25" s="14"/>
    </row>
    <row r="26" spans="2:9" x14ac:dyDescent="0.25">
      <c r="C26" s="14"/>
      <c r="D26" s="14"/>
      <c r="E26" s="14"/>
      <c r="F26" s="14"/>
      <c r="G26" s="14"/>
      <c r="H26" s="14"/>
      <c r="I26" s="14"/>
    </row>
    <row r="27" spans="2:9" ht="15.75" thickBot="1" x14ac:dyDescent="0.3">
      <c r="B27" s="2" t="s">
        <v>0</v>
      </c>
    </row>
    <row r="28" spans="2:9" ht="15.75" thickBot="1" x14ac:dyDescent="0.3">
      <c r="B28" s="53" t="s">
        <v>12</v>
      </c>
      <c r="C28" s="56" t="s">
        <v>13</v>
      </c>
      <c r="D28" s="56" t="s">
        <v>14</v>
      </c>
      <c r="E28" s="56" t="s">
        <v>15</v>
      </c>
      <c r="F28" s="59" t="s">
        <v>16</v>
      </c>
      <c r="G28" s="60"/>
      <c r="H28" s="60"/>
      <c r="I28" s="60"/>
    </row>
    <row r="29" spans="2:9" ht="15.75" thickBot="1" x14ac:dyDescent="0.3">
      <c r="B29" s="54"/>
      <c r="C29" s="57"/>
      <c r="D29" s="57"/>
      <c r="E29" s="57"/>
      <c r="F29" s="61">
        <v>45747</v>
      </c>
      <c r="G29" s="60"/>
      <c r="H29" s="62"/>
      <c r="I29" s="17">
        <v>45657</v>
      </c>
    </row>
    <row r="30" spans="2:9" ht="30.75" thickBot="1" x14ac:dyDescent="0.3">
      <c r="B30" s="55"/>
      <c r="C30" s="58"/>
      <c r="D30" s="58"/>
      <c r="E30" s="58"/>
      <c r="F30" s="16" t="s">
        <v>17</v>
      </c>
      <c r="G30" s="18" t="s">
        <v>18</v>
      </c>
      <c r="H30" s="18" t="s">
        <v>3</v>
      </c>
      <c r="I30" s="15" t="s">
        <v>3</v>
      </c>
    </row>
    <row r="31" spans="2:9" x14ac:dyDescent="0.25">
      <c r="B31" s="19" t="s">
        <v>19</v>
      </c>
      <c r="C31" s="20"/>
      <c r="D31" s="21"/>
      <c r="E31" s="21"/>
      <c r="F31" s="22"/>
      <c r="G31" s="22"/>
      <c r="H31" s="22"/>
      <c r="I31" s="23"/>
    </row>
    <row r="32" spans="2:9" x14ac:dyDescent="0.25">
      <c r="B32" s="24" t="s">
        <v>20</v>
      </c>
      <c r="C32" s="20">
        <v>2025</v>
      </c>
      <c r="D32" s="25" t="s">
        <v>21</v>
      </c>
      <c r="E32" s="26" t="s">
        <v>22</v>
      </c>
      <c r="F32" s="22" t="s">
        <v>10</v>
      </c>
      <c r="G32" s="22" t="s">
        <v>10</v>
      </c>
      <c r="H32" s="22" t="s">
        <v>10</v>
      </c>
      <c r="I32" s="23">
        <v>334188</v>
      </c>
    </row>
    <row r="33" spans="2:9" x14ac:dyDescent="0.25">
      <c r="B33" s="24" t="s">
        <v>23</v>
      </c>
      <c r="C33" s="20">
        <v>2026</v>
      </c>
      <c r="D33" s="26" t="s">
        <v>24</v>
      </c>
      <c r="E33" s="26" t="s">
        <v>22</v>
      </c>
      <c r="F33" s="22">
        <v>1066364</v>
      </c>
      <c r="G33" s="22">
        <v>1042623</v>
      </c>
      <c r="H33" s="22">
        <v>2108987</v>
      </c>
      <c r="I33" s="23">
        <v>2048454</v>
      </c>
    </row>
    <row r="34" spans="2:9" x14ac:dyDescent="0.25">
      <c r="B34" s="24" t="s">
        <v>25</v>
      </c>
      <c r="C34" s="20">
        <v>2027</v>
      </c>
      <c r="D34" s="26" t="s">
        <v>26</v>
      </c>
      <c r="E34" s="26" t="s">
        <v>22</v>
      </c>
      <c r="F34" s="22">
        <v>19230</v>
      </c>
      <c r="G34" s="22">
        <v>500000</v>
      </c>
      <c r="H34" s="22">
        <v>519230</v>
      </c>
      <c r="I34" s="23">
        <v>502548</v>
      </c>
    </row>
    <row r="35" spans="2:9" x14ac:dyDescent="0.25">
      <c r="B35" s="24" t="s">
        <v>27</v>
      </c>
      <c r="C35" s="20">
        <v>2029</v>
      </c>
      <c r="D35" s="26" t="s">
        <v>28</v>
      </c>
      <c r="E35" s="26" t="s">
        <v>22</v>
      </c>
      <c r="F35" s="22">
        <v>9626</v>
      </c>
      <c r="G35" s="22">
        <v>566870</v>
      </c>
      <c r="H35" s="22">
        <v>576496</v>
      </c>
      <c r="I35" s="23">
        <v>557412</v>
      </c>
    </row>
    <row r="36" spans="2:9" x14ac:dyDescent="0.25">
      <c r="B36" s="24" t="s">
        <v>29</v>
      </c>
      <c r="C36" s="20">
        <v>2026</v>
      </c>
      <c r="D36" s="26" t="s">
        <v>30</v>
      </c>
      <c r="E36" s="26" t="s">
        <v>22</v>
      </c>
      <c r="F36" s="22">
        <v>1100964</v>
      </c>
      <c r="G36" s="22">
        <v>1000000</v>
      </c>
      <c r="H36" s="22">
        <v>2100964</v>
      </c>
      <c r="I36" s="23">
        <v>2030078</v>
      </c>
    </row>
    <row r="37" spans="2:9" x14ac:dyDescent="0.25">
      <c r="B37" s="24" t="s">
        <v>31</v>
      </c>
      <c r="C37" s="20">
        <v>2029</v>
      </c>
      <c r="D37" s="26" t="s">
        <v>32</v>
      </c>
      <c r="E37" s="26" t="s">
        <v>22</v>
      </c>
      <c r="F37" s="22">
        <v>5987</v>
      </c>
      <c r="G37" s="22">
        <v>400000</v>
      </c>
      <c r="H37" s="22">
        <v>405987</v>
      </c>
      <c r="I37" s="23">
        <v>417151</v>
      </c>
    </row>
    <row r="38" spans="2:9" x14ac:dyDescent="0.25">
      <c r="B38" s="24" t="s">
        <v>33</v>
      </c>
      <c r="C38" s="20">
        <v>2034</v>
      </c>
      <c r="D38" s="26" t="s">
        <v>34</v>
      </c>
      <c r="E38" s="26" t="s">
        <v>22</v>
      </c>
      <c r="F38" s="22">
        <v>11250</v>
      </c>
      <c r="G38" s="22">
        <v>1691670</v>
      </c>
      <c r="H38" s="22">
        <v>1702920</v>
      </c>
      <c r="I38" s="23">
        <v>1696909</v>
      </c>
    </row>
    <row r="39" spans="2:9" x14ac:dyDescent="0.25">
      <c r="B39" s="24" t="s">
        <v>35</v>
      </c>
      <c r="C39" s="20">
        <v>2031</v>
      </c>
      <c r="D39" s="26" t="s">
        <v>36</v>
      </c>
      <c r="E39" s="26" t="s">
        <v>22</v>
      </c>
      <c r="F39" s="22">
        <v>5379</v>
      </c>
      <c r="G39" s="22">
        <v>1000000</v>
      </c>
      <c r="H39" s="22">
        <v>1005379</v>
      </c>
      <c r="I39" s="23">
        <v>1028493</v>
      </c>
    </row>
    <row r="40" spans="2:9" x14ac:dyDescent="0.25">
      <c r="B40" s="24" t="s">
        <v>37</v>
      </c>
      <c r="C40" s="20">
        <v>2036</v>
      </c>
      <c r="D40" s="26" t="s">
        <v>38</v>
      </c>
      <c r="E40" s="26" t="s">
        <v>22</v>
      </c>
      <c r="F40" s="22">
        <v>3943</v>
      </c>
      <c r="G40" s="22">
        <v>1557876</v>
      </c>
      <c r="H40" s="22">
        <v>1561819</v>
      </c>
      <c r="I40" s="23">
        <v>1552871</v>
      </c>
    </row>
    <row r="41" spans="2:9" x14ac:dyDescent="0.25">
      <c r="B41" s="24" t="s">
        <v>39</v>
      </c>
      <c r="C41" s="20">
        <v>2032</v>
      </c>
      <c r="D41" s="21" t="s">
        <v>40</v>
      </c>
      <c r="E41" s="21" t="s">
        <v>22</v>
      </c>
      <c r="F41" s="22">
        <v>8159</v>
      </c>
      <c r="G41" s="22">
        <v>1640000</v>
      </c>
      <c r="H41" s="22">
        <v>1648159</v>
      </c>
      <c r="I41" s="23" t="s">
        <v>10</v>
      </c>
    </row>
    <row r="42" spans="2:9" x14ac:dyDescent="0.25">
      <c r="B42" s="24" t="s">
        <v>41</v>
      </c>
      <c r="C42" s="20">
        <v>2040</v>
      </c>
      <c r="D42" s="26" t="s">
        <v>42</v>
      </c>
      <c r="E42" s="26" t="s">
        <v>22</v>
      </c>
      <c r="F42" s="22">
        <v>2251</v>
      </c>
      <c r="G42" s="22">
        <v>865233</v>
      </c>
      <c r="H42" s="22">
        <v>867484</v>
      </c>
      <c r="I42" s="23" t="s">
        <v>10</v>
      </c>
    </row>
    <row r="43" spans="2:9" x14ac:dyDescent="0.25">
      <c r="B43" s="19" t="s">
        <v>43</v>
      </c>
      <c r="C43" s="20"/>
      <c r="D43" s="26"/>
      <c r="E43" s="27"/>
      <c r="F43" s="22"/>
      <c r="G43" s="22"/>
      <c r="H43" s="22"/>
      <c r="I43" s="23"/>
    </row>
    <row r="44" spans="2:9" x14ac:dyDescent="0.25">
      <c r="B44" s="24" t="s">
        <v>44</v>
      </c>
      <c r="C44" s="20">
        <v>2031</v>
      </c>
      <c r="D44" s="26" t="s">
        <v>45</v>
      </c>
      <c r="E44" s="27" t="s">
        <v>22</v>
      </c>
      <c r="F44" s="22">
        <v>134024</v>
      </c>
      <c r="G44" s="22">
        <v>897101</v>
      </c>
      <c r="H44" s="22">
        <v>1031125</v>
      </c>
      <c r="I44" s="23">
        <v>1025100</v>
      </c>
    </row>
    <row r="45" spans="2:9" x14ac:dyDescent="0.25">
      <c r="B45" s="24" t="s">
        <v>29</v>
      </c>
      <c r="C45" s="20">
        <v>2029</v>
      </c>
      <c r="D45" s="26" t="s">
        <v>46</v>
      </c>
      <c r="E45" s="27" t="s">
        <v>22</v>
      </c>
      <c r="F45" s="22">
        <v>6399</v>
      </c>
      <c r="G45" s="22">
        <v>200000</v>
      </c>
      <c r="H45" s="22">
        <v>206399</v>
      </c>
      <c r="I45" s="23">
        <v>200190</v>
      </c>
    </row>
    <row r="46" spans="2:9" x14ac:dyDescent="0.25">
      <c r="B46" s="19" t="s">
        <v>47</v>
      </c>
      <c r="C46" s="20"/>
      <c r="D46" s="26"/>
      <c r="E46" s="27"/>
      <c r="F46" s="22"/>
      <c r="G46" s="22"/>
      <c r="H46" s="22"/>
      <c r="I46" s="23"/>
    </row>
    <row r="47" spans="2:9" x14ac:dyDescent="0.25">
      <c r="B47" s="24" t="s">
        <v>48</v>
      </c>
      <c r="C47" s="20">
        <v>2027</v>
      </c>
      <c r="D47" s="26" t="s">
        <v>49</v>
      </c>
      <c r="E47" s="26" t="s">
        <v>22</v>
      </c>
      <c r="F47" s="22">
        <v>260214</v>
      </c>
      <c r="G47" s="22">
        <v>466666</v>
      </c>
      <c r="H47" s="22">
        <v>726880</v>
      </c>
      <c r="I47" s="23">
        <v>703560</v>
      </c>
    </row>
    <row r="48" spans="2:9" x14ac:dyDescent="0.25">
      <c r="B48" s="24" t="s">
        <v>50</v>
      </c>
      <c r="C48" s="20">
        <v>2029</v>
      </c>
      <c r="D48" s="26" t="s">
        <v>51</v>
      </c>
      <c r="E48" s="26" t="s">
        <v>22</v>
      </c>
      <c r="F48" s="22">
        <v>7066</v>
      </c>
      <c r="G48" s="22">
        <v>337789</v>
      </c>
      <c r="H48" s="22">
        <v>344855</v>
      </c>
      <c r="I48" s="23">
        <v>332268</v>
      </c>
    </row>
    <row r="49" spans="2:11" x14ac:dyDescent="0.25">
      <c r="B49" s="24" t="s">
        <v>52</v>
      </c>
      <c r="C49" s="20">
        <v>2030</v>
      </c>
      <c r="D49" s="26" t="s">
        <v>53</v>
      </c>
      <c r="E49" s="26" t="s">
        <v>22</v>
      </c>
      <c r="F49" s="22">
        <v>3060</v>
      </c>
      <c r="G49" s="22">
        <v>625000</v>
      </c>
      <c r="H49" s="22">
        <v>628060</v>
      </c>
      <c r="I49" s="23" t="s">
        <v>10</v>
      </c>
    </row>
    <row r="50" spans="2:11" x14ac:dyDescent="0.25">
      <c r="B50" s="24" t="s">
        <v>54</v>
      </c>
      <c r="C50" s="20"/>
      <c r="D50" s="21"/>
      <c r="E50" s="21"/>
      <c r="F50" s="22">
        <v>-2134</v>
      </c>
      <c r="G50" s="22">
        <v>-2362</v>
      </c>
      <c r="H50" s="22">
        <v>-4496</v>
      </c>
      <c r="I50" s="23">
        <v>-5326</v>
      </c>
    </row>
    <row r="51" spans="2:11" x14ac:dyDescent="0.25">
      <c r="B51" s="24" t="s">
        <v>55</v>
      </c>
      <c r="C51" s="20"/>
      <c r="D51" s="26"/>
      <c r="E51" s="26"/>
      <c r="F51" s="22">
        <v>-5976</v>
      </c>
      <c r="G51" s="22">
        <v>-181698</v>
      </c>
      <c r="H51" s="22">
        <v>-187674</v>
      </c>
      <c r="I51" s="23">
        <v>-144596</v>
      </c>
    </row>
    <row r="52" spans="2:11" x14ac:dyDescent="0.25">
      <c r="B52" s="19" t="s">
        <v>56</v>
      </c>
      <c r="C52" s="20"/>
      <c r="D52" s="26"/>
      <c r="E52" s="27"/>
      <c r="F52" s="28">
        <v>2635806</v>
      </c>
      <c r="G52" s="28">
        <v>12606768</v>
      </c>
      <c r="H52" s="28">
        <v>15242574</v>
      </c>
      <c r="I52" s="29">
        <v>12279300</v>
      </c>
    </row>
    <row r="54" spans="2:11" hidden="1" x14ac:dyDescent="0.25">
      <c r="F54" s="14">
        <f>SUM(F32:F34)-F35</f>
        <v>1075968</v>
      </c>
      <c r="G54" s="14">
        <f>SUM(G32:G34)-G35</f>
        <v>975753</v>
      </c>
      <c r="H54" s="14">
        <f>SUM(H32:H34)-H35</f>
        <v>2051721</v>
      </c>
      <c r="I54" s="14">
        <f>SUM(I32:I34)-I35</f>
        <v>2327778</v>
      </c>
    </row>
    <row r="55" spans="2:11" hidden="1" x14ac:dyDescent="0.25">
      <c r="F55" s="14" t="e">
        <f>#REF!-#REF!</f>
        <v>#REF!</v>
      </c>
      <c r="G55" s="14" t="e">
        <f>#REF!-#REF!</f>
        <v>#REF!</v>
      </c>
      <c r="H55" s="14" t="e">
        <f>#REF!-#REF!</f>
        <v>#REF!</v>
      </c>
      <c r="I55" s="14" t="e">
        <f>#REF!-#REF!</f>
        <v>#REF!</v>
      </c>
    </row>
    <row r="56" spans="2:11" hidden="1" x14ac:dyDescent="0.25">
      <c r="F56" s="14" t="e">
        <f>F35+#REF!-#REF!</f>
        <v>#REF!</v>
      </c>
      <c r="G56" s="14" t="e">
        <f>G35+#REF!-#REF!</f>
        <v>#REF!</v>
      </c>
      <c r="H56" s="14" t="e">
        <f>H35+#REF!-#REF!</f>
        <v>#REF!</v>
      </c>
      <c r="I56" s="14" t="e">
        <f>I35+#REF!-#REF!</f>
        <v>#REF!</v>
      </c>
    </row>
    <row r="57" spans="2:11" hidden="1" x14ac:dyDescent="0.25">
      <c r="F57" s="14" t="e">
        <f>SUM(F37:F52)-#REF!</f>
        <v>#REF!</v>
      </c>
      <c r="G57" s="14" t="e">
        <f>SUM(G37:G52)-#REF!</f>
        <v>#REF!</v>
      </c>
      <c r="H57" s="14" t="e">
        <f>SUM(H37:H52)-#REF!</f>
        <v>#REF!</v>
      </c>
      <c r="I57" s="14" t="e">
        <f>SUM(I37:I52)-#REF!</f>
        <v>#REF!</v>
      </c>
    </row>
    <row r="58" spans="2:11" hidden="1" x14ac:dyDescent="0.25">
      <c r="F58" s="14" t="e">
        <f>#REF!+#REF!-#REF!</f>
        <v>#REF!</v>
      </c>
      <c r="G58" s="14" t="e">
        <f>#REF!+#REF!-#REF!</f>
        <v>#REF!</v>
      </c>
      <c r="H58" s="14" t="e">
        <f>#REF!+#REF!-#REF!</f>
        <v>#REF!</v>
      </c>
      <c r="I58" s="14" t="e">
        <f>#REF!+#REF!-#REF!</f>
        <v>#REF!</v>
      </c>
    </row>
    <row r="59" spans="2:11" hidden="1" x14ac:dyDescent="0.25">
      <c r="F59" s="14"/>
      <c r="G59" s="14"/>
      <c r="H59" s="14"/>
      <c r="I59" s="14"/>
    </row>
    <row r="60" spans="2:11" hidden="1" x14ac:dyDescent="0.25">
      <c r="F60" s="14"/>
      <c r="G60" s="14"/>
      <c r="H60" s="14"/>
      <c r="I60" s="14"/>
    </row>
    <row r="61" spans="2:11" hidden="1" x14ac:dyDescent="0.25">
      <c r="F61" s="14"/>
      <c r="G61" s="14"/>
      <c r="H61" s="14"/>
      <c r="I61" s="14"/>
    </row>
    <row r="62" spans="2:11" x14ac:dyDescent="0.25">
      <c r="H62" s="14"/>
      <c r="I62" s="14"/>
      <c r="J62" s="14"/>
      <c r="K62" s="14"/>
    </row>
    <row r="64" spans="2:11" x14ac:dyDescent="0.25">
      <c r="B64" s="2" t="s">
        <v>0</v>
      </c>
      <c r="C64" s="2"/>
      <c r="D64" s="2"/>
      <c r="E64" s="2"/>
      <c r="F64" s="2"/>
    </row>
    <row r="65" spans="2:23" x14ac:dyDescent="0.25">
      <c r="B65" s="30" t="s">
        <v>57</v>
      </c>
      <c r="C65" s="31" t="s">
        <v>58</v>
      </c>
      <c r="D65" s="31">
        <v>2024</v>
      </c>
      <c r="E65" s="31" t="s">
        <v>59</v>
      </c>
      <c r="F65" s="31" t="s">
        <v>60</v>
      </c>
      <c r="G65" s="31" t="s">
        <v>61</v>
      </c>
      <c r="H65" s="31">
        <v>2023</v>
      </c>
      <c r="I65" s="31" t="s">
        <v>62</v>
      </c>
      <c r="J65" s="32" t="s">
        <v>63</v>
      </c>
      <c r="K65" s="33" t="s">
        <v>64</v>
      </c>
      <c r="L65" s="33">
        <v>2022</v>
      </c>
      <c r="M65" s="31" t="s">
        <v>65</v>
      </c>
      <c r="N65" s="32" t="s">
        <v>66</v>
      </c>
      <c r="O65" s="33" t="s">
        <v>67</v>
      </c>
      <c r="P65" s="33">
        <v>2021</v>
      </c>
      <c r="Q65" s="31" t="s">
        <v>68</v>
      </c>
      <c r="R65" s="32" t="s">
        <v>69</v>
      </c>
      <c r="S65" s="33" t="s">
        <v>70</v>
      </c>
      <c r="T65" s="33">
        <v>2020</v>
      </c>
      <c r="U65" s="33" t="s">
        <v>71</v>
      </c>
      <c r="V65" s="33" t="s">
        <v>72</v>
      </c>
      <c r="W65" s="33" t="s">
        <v>73</v>
      </c>
    </row>
    <row r="66" spans="2:23" x14ac:dyDescent="0.25">
      <c r="B66" s="34" t="s">
        <v>74</v>
      </c>
      <c r="C66" s="35">
        <v>0</v>
      </c>
      <c r="D66" s="35">
        <v>0</v>
      </c>
      <c r="E66" s="35">
        <v>2147796</v>
      </c>
      <c r="F66" s="35">
        <v>2133148</v>
      </c>
      <c r="G66" s="35">
        <v>1968173</v>
      </c>
      <c r="H66" s="35">
        <v>1854093</v>
      </c>
      <c r="I66" s="35">
        <v>3911139</v>
      </c>
      <c r="J66" s="35">
        <v>3662763</v>
      </c>
      <c r="K66" s="35">
        <v>3964520</v>
      </c>
      <c r="L66" s="35">
        <v>3959805</v>
      </c>
      <c r="M66" s="35">
        <v>5577738</v>
      </c>
      <c r="N66" s="35">
        <v>5259126</v>
      </c>
      <c r="O66" s="35">
        <v>4882483</v>
      </c>
      <c r="P66" s="35">
        <v>5601097</v>
      </c>
      <c r="Q66" s="35">
        <v>5605439</v>
      </c>
      <c r="R66" s="35">
        <v>7523214</v>
      </c>
      <c r="S66" s="35">
        <v>8819606</v>
      </c>
      <c r="T66" s="35">
        <v>7824706</v>
      </c>
      <c r="U66" s="35">
        <v>8728334</v>
      </c>
      <c r="V66" s="35">
        <v>8244066</v>
      </c>
      <c r="W66" s="35">
        <v>8048277</v>
      </c>
    </row>
    <row r="67" spans="2:23" x14ac:dyDescent="0.25">
      <c r="B67" s="34" t="s">
        <v>75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256</v>
      </c>
      <c r="J67" s="37">
        <v>765</v>
      </c>
      <c r="K67" s="37">
        <v>1572</v>
      </c>
      <c r="L67" s="37">
        <v>2380</v>
      </c>
      <c r="M67" s="37">
        <v>60768</v>
      </c>
      <c r="N67" s="37">
        <v>59550</v>
      </c>
      <c r="O67" s="37">
        <v>58650</v>
      </c>
      <c r="P67" s="37">
        <v>58077</v>
      </c>
      <c r="Q67" s="37">
        <v>57876</v>
      </c>
      <c r="R67" s="37">
        <v>74684</v>
      </c>
      <c r="S67" s="37">
        <v>83897</v>
      </c>
      <c r="T67" s="37">
        <v>90301</v>
      </c>
      <c r="U67" s="37">
        <v>217112</v>
      </c>
      <c r="V67" s="37">
        <v>1128089</v>
      </c>
      <c r="W67" s="37">
        <v>1123465</v>
      </c>
    </row>
    <row r="68" spans="2:23" x14ac:dyDescent="0.25">
      <c r="B68" s="34" t="s">
        <v>76</v>
      </c>
      <c r="C68" s="38">
        <v>0</v>
      </c>
      <c r="D68" s="38">
        <v>0</v>
      </c>
      <c r="E68" s="38">
        <v>2147796</v>
      </c>
      <c r="F68" s="38">
        <v>2133148</v>
      </c>
      <c r="G68" s="38">
        <v>1968173</v>
      </c>
      <c r="H68" s="38">
        <v>1854093</v>
      </c>
      <c r="I68" s="38">
        <v>3911395</v>
      </c>
      <c r="J68" s="38">
        <v>3663528</v>
      </c>
      <c r="K68" s="39">
        <v>3966092</v>
      </c>
      <c r="L68" s="39">
        <v>3962185</v>
      </c>
      <c r="M68" s="39">
        <v>5638506</v>
      </c>
      <c r="N68" s="39">
        <v>5318676</v>
      </c>
      <c r="O68" s="39">
        <v>4941133</v>
      </c>
      <c r="P68" s="39">
        <v>5659174</v>
      </c>
      <c r="Q68" s="39">
        <v>5663315</v>
      </c>
      <c r="R68" s="39">
        <v>7597898</v>
      </c>
      <c r="S68" s="39">
        <v>8903503</v>
      </c>
      <c r="T68" s="39">
        <v>7915007</v>
      </c>
      <c r="U68" s="39">
        <v>8945446</v>
      </c>
      <c r="V68" s="39">
        <v>9372155</v>
      </c>
      <c r="W68" s="39">
        <v>9171742</v>
      </c>
    </row>
    <row r="69" spans="2:23" x14ac:dyDescent="0.25">
      <c r="B69" s="24" t="s">
        <v>56</v>
      </c>
      <c r="C69" s="40">
        <v>15242574</v>
      </c>
      <c r="D69" s="40">
        <v>12279300</v>
      </c>
      <c r="E69" s="40">
        <v>11986477</v>
      </c>
      <c r="F69" s="40">
        <v>9510290</v>
      </c>
      <c r="G69" s="40">
        <v>9657701</v>
      </c>
      <c r="H69" s="40">
        <v>7977046</v>
      </c>
      <c r="I69" s="40">
        <v>8194519</v>
      </c>
      <c r="J69" s="40">
        <v>8167518</v>
      </c>
      <c r="K69" s="35">
        <v>6313225</v>
      </c>
      <c r="L69" s="35">
        <v>6617313</v>
      </c>
      <c r="M69" s="35">
        <v>5730446</v>
      </c>
      <c r="N69" s="35">
        <v>5866169</v>
      </c>
      <c r="O69" s="35">
        <v>4908563</v>
      </c>
      <c r="P69" s="35">
        <v>5704789</v>
      </c>
      <c r="Q69" s="35">
        <v>5687938</v>
      </c>
      <c r="R69" s="35">
        <v>5721090</v>
      </c>
      <c r="S69" s="35">
        <v>5762000</v>
      </c>
      <c r="T69" s="35">
        <v>7105551</v>
      </c>
      <c r="U69" s="35">
        <v>7161295</v>
      </c>
      <c r="V69" s="35">
        <v>6490274</v>
      </c>
      <c r="W69" s="35">
        <v>6590832</v>
      </c>
    </row>
    <row r="70" spans="2:23" ht="15.75" thickBot="1" x14ac:dyDescent="0.3">
      <c r="B70" s="41" t="s">
        <v>77</v>
      </c>
      <c r="C70" s="42">
        <f>C69+C68</f>
        <v>15242574</v>
      </c>
      <c r="D70" s="42">
        <f>D69+D68</f>
        <v>12279300</v>
      </c>
      <c r="E70" s="42">
        <v>14134273</v>
      </c>
      <c r="F70" s="42">
        <v>11643438</v>
      </c>
      <c r="G70" s="42">
        <v>11625874</v>
      </c>
      <c r="H70" s="42">
        <v>9831139</v>
      </c>
      <c r="I70" s="42">
        <v>12105914</v>
      </c>
      <c r="J70" s="42">
        <v>11831046</v>
      </c>
      <c r="K70" s="43">
        <v>10279317</v>
      </c>
      <c r="L70" s="43">
        <v>10579498</v>
      </c>
      <c r="M70" s="43">
        <v>11368952</v>
      </c>
      <c r="N70" s="43">
        <v>11184845</v>
      </c>
      <c r="O70" s="43">
        <v>9849696</v>
      </c>
      <c r="P70" s="43">
        <v>11363963</v>
      </c>
      <c r="Q70" s="43">
        <v>11351253</v>
      </c>
      <c r="R70" s="43">
        <v>13318988</v>
      </c>
      <c r="S70" s="43">
        <v>14665503</v>
      </c>
      <c r="T70" s="43">
        <v>15020558</v>
      </c>
      <c r="U70" s="43">
        <v>16106741</v>
      </c>
      <c r="V70" s="43">
        <v>15862429</v>
      </c>
      <c r="W70" s="43">
        <v>15762574</v>
      </c>
    </row>
    <row r="71" spans="2:23" ht="15.75" thickTop="1" x14ac:dyDescent="0.25"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</row>
    <row r="72" spans="2:23" x14ac:dyDescent="0.25"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</row>
    <row r="73" spans="2:23" x14ac:dyDescent="0.25"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</row>
    <row r="74" spans="2:23" x14ac:dyDescent="0.25"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</row>
    <row r="75" spans="2:23" x14ac:dyDescent="0.25"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</row>
    <row r="77" spans="2:23" x14ac:dyDescent="0.25">
      <c r="B77" s="2" t="s">
        <v>0</v>
      </c>
      <c r="C77" s="2"/>
      <c r="D77" s="2"/>
      <c r="E77" s="2"/>
      <c r="F77" s="2"/>
      <c r="G77" s="2"/>
    </row>
    <row r="78" spans="2:23" x14ac:dyDescent="0.25">
      <c r="B78" s="30" t="s">
        <v>57</v>
      </c>
      <c r="C78" s="31" t="s">
        <v>58</v>
      </c>
      <c r="D78" s="31">
        <v>2024</v>
      </c>
      <c r="E78" s="31" t="str">
        <f>E65</f>
        <v>9M24</v>
      </c>
      <c r="F78" s="32" t="s">
        <v>60</v>
      </c>
      <c r="G78" s="31" t="s">
        <v>61</v>
      </c>
      <c r="H78" s="31">
        <v>2023</v>
      </c>
      <c r="I78" s="31" t="s">
        <v>62</v>
      </c>
      <c r="J78" s="32" t="s">
        <v>63</v>
      </c>
      <c r="K78" s="33" t="s">
        <v>64</v>
      </c>
      <c r="L78" s="33">
        <v>2022</v>
      </c>
      <c r="M78" s="31" t="s">
        <v>65</v>
      </c>
      <c r="N78" s="32" t="s">
        <v>66</v>
      </c>
      <c r="O78" s="33" t="s">
        <v>67</v>
      </c>
      <c r="P78" s="33">
        <v>2021</v>
      </c>
      <c r="Q78" s="31" t="s">
        <v>68</v>
      </c>
      <c r="R78" s="32" t="s">
        <v>69</v>
      </c>
      <c r="S78" s="33" t="s">
        <v>70</v>
      </c>
      <c r="T78" s="33">
        <v>2020</v>
      </c>
      <c r="U78" s="33" t="s">
        <v>71</v>
      </c>
      <c r="V78" s="33" t="s">
        <v>72</v>
      </c>
      <c r="W78" s="33" t="s">
        <v>73</v>
      </c>
    </row>
    <row r="79" spans="2:23" x14ac:dyDescent="0.25">
      <c r="B79" s="34" t="s">
        <v>78</v>
      </c>
      <c r="C79" s="36">
        <f>C70</f>
        <v>15242574</v>
      </c>
      <c r="D79" s="36">
        <f>D70</f>
        <v>12279300</v>
      </c>
      <c r="E79" s="36">
        <f>E70</f>
        <v>14134273</v>
      </c>
      <c r="F79" s="36">
        <v>11643438</v>
      </c>
      <c r="G79" s="36">
        <v>11625874</v>
      </c>
      <c r="H79" s="36">
        <v>9831139</v>
      </c>
      <c r="I79" s="36">
        <v>12105914</v>
      </c>
      <c r="J79" s="46">
        <v>11831046</v>
      </c>
      <c r="K79" s="47">
        <v>10279317</v>
      </c>
      <c r="L79" s="47">
        <v>10579498</v>
      </c>
      <c r="M79" s="47">
        <v>11368952</v>
      </c>
      <c r="N79" s="47">
        <v>11184845</v>
      </c>
      <c r="O79" s="47">
        <v>9849696</v>
      </c>
      <c r="P79" s="47">
        <v>11363963</v>
      </c>
      <c r="Q79" s="47">
        <v>11351253</v>
      </c>
      <c r="R79" s="47">
        <v>13318988</v>
      </c>
      <c r="S79" s="47">
        <v>14665503</v>
      </c>
      <c r="T79" s="47">
        <v>15020558</v>
      </c>
      <c r="U79" s="47">
        <v>16106741</v>
      </c>
      <c r="V79" s="47">
        <v>15862429</v>
      </c>
      <c r="W79" s="47">
        <v>15762574</v>
      </c>
    </row>
    <row r="80" spans="2:23" x14ac:dyDescent="0.25">
      <c r="B80" s="34" t="s">
        <v>79</v>
      </c>
      <c r="C80" s="46">
        <f>-'[2]BP (Ativo)'!C12</f>
        <v>-3244030</v>
      </c>
      <c r="D80" s="46">
        <f>-'[2]BP (Ativo)'!D12</f>
        <v>-1898224</v>
      </c>
      <c r="E80" s="46">
        <f>-'[2]BP (Ativo)'!E12</f>
        <v>-3660787</v>
      </c>
      <c r="F80" s="46">
        <v>-1564249</v>
      </c>
      <c r="G80" s="46">
        <v>-2177401</v>
      </c>
      <c r="H80" s="46">
        <v>-1537482</v>
      </c>
      <c r="I80" s="46">
        <v>-2355680</v>
      </c>
      <c r="J80" s="46">
        <v>-2182819</v>
      </c>
      <c r="K80" s="47">
        <v>-1600178</v>
      </c>
      <c r="L80" s="47">
        <v>-1440661</v>
      </c>
      <c r="M80" s="47">
        <v>-1990712</v>
      </c>
      <c r="N80" s="47">
        <v>-1867781</v>
      </c>
      <c r="O80" s="47">
        <v>-1409372</v>
      </c>
      <c r="P80" s="47">
        <v>-825208</v>
      </c>
      <c r="Q80" s="47">
        <v>-827784</v>
      </c>
      <c r="R80" s="47">
        <v>-2661596</v>
      </c>
      <c r="S80" s="47">
        <v>-3332411</v>
      </c>
      <c r="T80" s="47">
        <v>-1680397</v>
      </c>
      <c r="U80" s="47">
        <v>-1420751</v>
      </c>
      <c r="V80" s="47">
        <v>-971314</v>
      </c>
      <c r="W80" s="47">
        <v>-795731</v>
      </c>
    </row>
    <row r="81" spans="2:23" x14ac:dyDescent="0.25">
      <c r="B81" s="34" t="s">
        <v>80</v>
      </c>
      <c r="C81" s="46">
        <f>-'[2]BP (Ativo)'!C13-'[2]BP (Ativo)'!C33</f>
        <v>-1511057</v>
      </c>
      <c r="D81" s="46">
        <f>-'[2]BP (Ativo)'!D13-'[2]BP (Ativo)'!D33</f>
        <v>-492519</v>
      </c>
      <c r="E81" s="46">
        <f>-'[2]BP (Ativo)'!E13-'[2]BP (Ativo)'!E33</f>
        <v>-3091303</v>
      </c>
      <c r="F81" s="46">
        <v>-1431008</v>
      </c>
      <c r="G81" s="46">
        <v>-2376087</v>
      </c>
      <c r="H81" s="46">
        <v>-773982</v>
      </c>
      <c r="I81" s="46">
        <v>-1812392</v>
      </c>
      <c r="J81" s="46">
        <v>-1681785</v>
      </c>
      <c r="K81" s="47">
        <v>-1494006</v>
      </c>
      <c r="L81" s="47">
        <v>-1878177</v>
      </c>
      <c r="M81" s="47">
        <v>-2913708</v>
      </c>
      <c r="N81" s="47">
        <v>-1924612</v>
      </c>
      <c r="O81" s="47">
        <v>-1165861</v>
      </c>
      <c r="P81" s="47">
        <v>-2077818</v>
      </c>
      <c r="Q81" s="47">
        <v>-3027479</v>
      </c>
      <c r="R81" s="47">
        <v>-4336479</v>
      </c>
      <c r="S81" s="47">
        <v>-2848692</v>
      </c>
      <c r="T81" s="47">
        <v>-4125063</v>
      </c>
      <c r="U81" s="47">
        <v>-4098637</v>
      </c>
      <c r="V81" s="47">
        <v>-2733920</v>
      </c>
      <c r="W81" s="47">
        <v>-1644895</v>
      </c>
    </row>
    <row r="82" spans="2:23" x14ac:dyDescent="0.25">
      <c r="B82" s="34" t="s">
        <v>81</v>
      </c>
      <c r="C82" s="46" t="s">
        <v>10</v>
      </c>
      <c r="D82" s="46" t="s">
        <v>10</v>
      </c>
      <c r="E82" s="46">
        <v>-499910</v>
      </c>
      <c r="F82" s="46">
        <v>-486625</v>
      </c>
      <c r="G82" s="46">
        <v>-410083</v>
      </c>
      <c r="H82" s="46">
        <v>-368051</v>
      </c>
      <c r="I82" s="46">
        <v>-336789</v>
      </c>
      <c r="J82" s="46">
        <v>-234362</v>
      </c>
      <c r="K82" s="47">
        <v>-599483</v>
      </c>
      <c r="L82" s="47">
        <v>-612208</v>
      </c>
      <c r="M82" s="47">
        <v>-721095</v>
      </c>
      <c r="N82" s="47">
        <v>-846524</v>
      </c>
      <c r="O82" s="47">
        <v>-756399</v>
      </c>
      <c r="P82" s="47">
        <v>-1213046</v>
      </c>
      <c r="Q82" s="47">
        <v>-1302639</v>
      </c>
      <c r="R82" s="47">
        <v>-1290704</v>
      </c>
      <c r="S82" s="47">
        <v>-2761582</v>
      </c>
      <c r="T82" s="47">
        <v>-2948930</v>
      </c>
      <c r="U82" s="47">
        <v>-3284142</v>
      </c>
      <c r="V82" s="47">
        <v>-3281491</v>
      </c>
      <c r="W82" s="47">
        <v>-3005184</v>
      </c>
    </row>
    <row r="83" spans="2:23" ht="15.75" thickBot="1" x14ac:dyDescent="0.3">
      <c r="B83" s="41" t="s">
        <v>82</v>
      </c>
      <c r="C83" s="48">
        <f>SUM(C79:C82)</f>
        <v>10487487</v>
      </c>
      <c r="D83" s="48">
        <f>SUM(D79:D82)</f>
        <v>9888557</v>
      </c>
      <c r="E83" s="48">
        <f>SUM(E79:E82)</f>
        <v>6882273</v>
      </c>
      <c r="F83" s="48">
        <v>8161556</v>
      </c>
      <c r="G83" s="48">
        <v>6662303</v>
      </c>
      <c r="H83" s="48">
        <v>7151624</v>
      </c>
      <c r="I83" s="48">
        <v>7601053</v>
      </c>
      <c r="J83" s="49">
        <v>7732080</v>
      </c>
      <c r="K83" s="49">
        <v>6585650</v>
      </c>
      <c r="L83" s="49">
        <v>6648452</v>
      </c>
      <c r="M83" s="49">
        <v>5743437</v>
      </c>
      <c r="N83" s="49">
        <v>6545928</v>
      </c>
      <c r="O83" s="49">
        <v>6518064</v>
      </c>
      <c r="P83" s="49">
        <v>7247891</v>
      </c>
      <c r="Q83" s="49">
        <v>6193351</v>
      </c>
      <c r="R83" s="49">
        <v>5030209</v>
      </c>
      <c r="S83" s="49">
        <v>5722818</v>
      </c>
      <c r="T83" s="49">
        <v>6266168</v>
      </c>
      <c r="U83" s="49">
        <v>7303211</v>
      </c>
      <c r="V83" s="49">
        <v>8875704</v>
      </c>
      <c r="W83" s="49">
        <v>10316764</v>
      </c>
    </row>
    <row r="84" spans="2:23" ht="9.75" customHeight="1" thickTop="1" x14ac:dyDescent="0.25"/>
    <row r="85" spans="2:23" x14ac:dyDescent="0.25">
      <c r="B85" s="50" t="s">
        <v>83</v>
      </c>
      <c r="C85" s="50"/>
      <c r="D85" s="50"/>
      <c r="E85" s="50"/>
    </row>
    <row r="86" spans="2:23" x14ac:dyDescent="0.25"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</row>
    <row r="87" spans="2:23" x14ac:dyDescent="0.25"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</row>
    <row r="88" spans="2:23" x14ac:dyDescent="0.25"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</row>
    <row r="89" spans="2:23" x14ac:dyDescent="0.25"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</row>
    <row r="90" spans="2:23" x14ac:dyDescent="0.25"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</row>
    <row r="91" spans="2:23" x14ac:dyDescent="0.25"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</row>
    <row r="92" spans="2:23" x14ac:dyDescent="0.25"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</row>
    <row r="93" spans="2:23" x14ac:dyDescent="0.25"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</row>
  </sheetData>
  <mergeCells count="7">
    <mergeCell ref="B4:I6"/>
    <mergeCell ref="B28:B30"/>
    <mergeCell ref="C28:C30"/>
    <mergeCell ref="D28:D30"/>
    <mergeCell ref="E28:E30"/>
    <mergeCell ref="F28:I28"/>
    <mergeCell ref="F29:H29"/>
  </mergeCells>
  <conditionalFormatting sqref="B66:B68 C66:W70 B70 B79:W83">
    <cfRule type="expression" dxfId="4" priority="3">
      <formula>MOD(ROW(),2)=0</formula>
    </cfRule>
  </conditionalFormatting>
  <conditionalFormatting sqref="B31:I52">
    <cfRule type="expression" dxfId="3" priority="5">
      <formula>MOD(ROW(),2)=0</formula>
    </cfRule>
  </conditionalFormatting>
  <conditionalFormatting sqref="C12:I17 B12:B18 B69">
    <cfRule type="expression" dxfId="2" priority="2">
      <formula>MOD(ROW(),2)=0</formula>
    </cfRule>
  </conditionalFormatting>
  <conditionalFormatting sqref="C19:I23 F54:I61 H62:K62 H71:W71 G75:W75 C88:W89">
    <cfRule type="cellIs" dxfId="1" priority="1" operator="notEqual">
      <formula>0</formula>
    </cfRule>
  </conditionalFormatting>
  <conditionalFormatting sqref="D24:I25 C26:I26">
    <cfRule type="cellIs" dxfId="0" priority="4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Endividamento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Arthur Jacob</cp:lastModifiedBy>
  <dcterms:created xsi:type="dcterms:W3CDTF">2025-07-25T18:13:29Z</dcterms:created>
  <dcterms:modified xsi:type="dcterms:W3CDTF">2025-07-25T18:16:55Z</dcterms:modified>
</cp:coreProperties>
</file>