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I:\SA\RI\RI_DADOS\1_Informacoes_Tecnicas_e_Financeiras\1. Resultados\2023\2T23\Planilhas interativas\"/>
    </mc:Choice>
  </mc:AlternateContent>
  <xr:revisionPtr revIDLastSave="0" documentId="13_ncr:1_{96713290-6111-4C6A-B9FE-6D983576946E}" xr6:coauthVersionLast="47" xr6:coauthVersionMax="47" xr10:uidLastSave="{00000000-0000-0000-0000-000000000000}"/>
  <bookViews>
    <workbookView xWindow="20370" yWindow="-120" windowWidth="19440" windowHeight="14880" tabRatio="827" activeTab="1" xr2:uid="{00000000-000D-0000-FFFF-FFFF00000000}"/>
  </bookViews>
  <sheets>
    <sheet name="Cemig GT (Índice)" sheetId="1" r:id="rId1"/>
    <sheet name="1.1 Balanço de Energia" sheetId="22" r:id="rId2"/>
    <sheet name="1.2 Venda de energia por classe" sheetId="23" r:id="rId3"/>
    <sheet name="2.1 Receita" sheetId="9" r:id="rId4"/>
    <sheet name="2.2 Custos Despesas operaci" sheetId="10" r:id="rId5"/>
    <sheet name="2.3 LAJIDA" sheetId="11" r:id="rId6"/>
    <sheet name="2.4 Resultado Financeiro" sheetId="12" r:id="rId7"/>
    <sheet name="2.5 Endividamento" sheetId="13" r:id="rId8"/>
    <sheet name="2.6 Investimentos" sheetId="24" r:id="rId9"/>
    <sheet name="3.1 BP (Ativo)" sheetId="15" r:id="rId10"/>
    <sheet name="3.2 BP (Passivo)" sheetId="16" r:id="rId11"/>
    <sheet name="4. DRE" sheetId="17" r:id="rId12"/>
    <sheet name="5. Fluxo de caixa" sheetId="18" r:id="rId13"/>
  </sheets>
  <externalReferences>
    <externalReference r:id="rId14"/>
  </externalReferences>
  <definedNames>
    <definedName name="_Hlk160453777" localSheetId="4">'2.2 Custos Despesas operaci'!$B$15</definedName>
    <definedName name="_Toc229977613" localSheetId="12">'5. Fluxo de caixa'!$B$7</definedName>
    <definedName name="_Toc282006926" localSheetId="10">'3.2 BP (Passivo)'!$B$6</definedName>
    <definedName name="_Toc282006927" localSheetId="10">'3.2 BP (Passivo)'!$B$7</definedName>
    <definedName name="_Toc288721758" localSheetId="4">'2.2 Custos Despesas operaci'!#REF!</definedName>
    <definedName name="_Toc288721760" localSheetId="4">'2.2 Custos Despesas operaci'!#REF!</definedName>
    <definedName name="_xlcn.WorksheetConnection_teste_atualizado1.xlsmTabela290620161" hidden="1">[1]!Tabela30102017[#Data]</definedName>
    <definedName name="_xlcn.WorksheetConnection_teste_atualizado1.xlsxTabela11" hidden="1">[1]!Tabela1[#Data]</definedName>
    <definedName name="Tabela20042017">[1]!Tabela301011121314[#Data]</definedName>
    <definedName name="Tabela29062016">[1]!Tabela301011121314[#Data]</definedName>
    <definedName name="Tabela31032017">[1]!Tabela301011121314[#Data]</definedName>
    <definedName name="Timeline_Operação_Comercial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22" l="1"/>
  <c r="F13" i="22"/>
  <c r="C19" i="24"/>
  <c r="C16" i="24"/>
  <c r="E29" i="10" l="1"/>
  <c r="C85" i="18"/>
  <c r="C41" i="9"/>
  <c r="C23" i="23"/>
  <c r="D78" i="18"/>
  <c r="D79" i="18"/>
  <c r="D80" i="18"/>
  <c r="D81" i="18"/>
  <c r="D82" i="18"/>
  <c r="D83" i="18"/>
  <c r="D84" i="18"/>
  <c r="D85" i="18"/>
  <c r="C84" i="18"/>
  <c r="C83" i="18"/>
  <c r="C82" i="18"/>
  <c r="C81" i="18"/>
  <c r="C80" i="18"/>
  <c r="C79" i="18"/>
  <c r="C78" i="18"/>
  <c r="D39" i="17"/>
  <c r="E39" i="17"/>
  <c r="F39" i="17"/>
  <c r="D40" i="17"/>
  <c r="E40" i="17"/>
  <c r="F40" i="17"/>
  <c r="D41" i="17"/>
  <c r="E41" i="17"/>
  <c r="F41" i="17"/>
  <c r="D42" i="17"/>
  <c r="E42" i="17"/>
  <c r="F42" i="17"/>
  <c r="D43" i="17"/>
  <c r="E43" i="17"/>
  <c r="F43" i="17"/>
  <c r="D44" i="17"/>
  <c r="E44" i="17"/>
  <c r="F44" i="17"/>
  <c r="C44" i="17"/>
  <c r="C43" i="17"/>
  <c r="C42" i="17"/>
  <c r="C41" i="17"/>
  <c r="C40" i="17"/>
  <c r="C39" i="17"/>
  <c r="D45" i="16"/>
  <c r="D46" i="16"/>
  <c r="D47" i="16"/>
  <c r="D48" i="16"/>
  <c r="D49" i="16"/>
  <c r="D50" i="16"/>
  <c r="C50" i="16"/>
  <c r="C49" i="16"/>
  <c r="C48" i="16"/>
  <c r="C47" i="16"/>
  <c r="C46" i="16"/>
  <c r="C45" i="16"/>
  <c r="D42" i="15"/>
  <c r="D43" i="15"/>
  <c r="D44" i="15"/>
  <c r="D45" i="15"/>
  <c r="C45" i="15"/>
  <c r="C44" i="15"/>
  <c r="C43" i="15"/>
  <c r="C42" i="15"/>
  <c r="D19" i="13"/>
  <c r="E19" i="13"/>
  <c r="F19" i="13"/>
  <c r="G19" i="13"/>
  <c r="H19" i="13"/>
  <c r="I19" i="13"/>
  <c r="D20" i="13"/>
  <c r="E20" i="13"/>
  <c r="F20" i="13"/>
  <c r="G20" i="13"/>
  <c r="H20" i="13"/>
  <c r="I20" i="13"/>
  <c r="D21" i="13"/>
  <c r="E21" i="13"/>
  <c r="F21" i="13"/>
  <c r="G21" i="13"/>
  <c r="H21" i="13"/>
  <c r="I21" i="13"/>
  <c r="C21" i="13"/>
  <c r="C20" i="13"/>
  <c r="C19" i="13"/>
  <c r="D33" i="12"/>
  <c r="E33" i="12"/>
  <c r="F33" i="12"/>
  <c r="D34" i="12"/>
  <c r="E34" i="12"/>
  <c r="F34" i="12"/>
  <c r="D35" i="12"/>
  <c r="E35" i="12"/>
  <c r="F35" i="12"/>
  <c r="C35" i="12"/>
  <c r="C34" i="12"/>
  <c r="C33" i="12"/>
  <c r="D28" i="11"/>
  <c r="E28" i="11"/>
  <c r="F28" i="11"/>
  <c r="G28" i="11"/>
  <c r="D29" i="11"/>
  <c r="E29" i="11"/>
  <c r="F29" i="11"/>
  <c r="G29" i="11"/>
  <c r="C29" i="11"/>
  <c r="C28" i="11"/>
  <c r="D15" i="11"/>
  <c r="E15" i="11"/>
  <c r="F15" i="11"/>
  <c r="G15" i="11"/>
  <c r="C15" i="11"/>
  <c r="D41" i="9"/>
  <c r="E41" i="9"/>
  <c r="F41" i="9"/>
  <c r="D23" i="23"/>
  <c r="E23" i="23"/>
  <c r="F23" i="23"/>
  <c r="G23" i="23"/>
  <c r="H23" i="23"/>
  <c r="I23" i="23"/>
  <c r="J23" i="23"/>
  <c r="D24" i="23"/>
  <c r="E24" i="23"/>
  <c r="F24" i="23"/>
  <c r="G24" i="23"/>
  <c r="H24" i="23"/>
  <c r="I24" i="23"/>
  <c r="J24" i="23"/>
  <c r="D25" i="23"/>
  <c r="E25" i="23"/>
  <c r="F25" i="23"/>
  <c r="G25" i="23"/>
  <c r="H25" i="23"/>
  <c r="I25" i="23"/>
  <c r="J25" i="23"/>
  <c r="C25" i="23"/>
  <c r="C24" i="23"/>
  <c r="D29" i="10"/>
  <c r="D31" i="10" s="1"/>
  <c r="C29" i="10"/>
  <c r="C31" i="10" s="1"/>
  <c r="F29" i="10"/>
  <c r="F31" i="10" s="1"/>
  <c r="E31" i="10"/>
</calcChain>
</file>

<file path=xl/sharedStrings.xml><?xml version="1.0" encoding="utf-8"?>
<sst xmlns="http://schemas.openxmlformats.org/spreadsheetml/2006/main" count="368" uniqueCount="238">
  <si>
    <t>RECURSOS TOTAIS</t>
  </si>
  <si>
    <t>REQUISITOS TOTAIS</t>
  </si>
  <si>
    <t>(Em milhares de Reais)</t>
  </si>
  <si>
    <t>Consolidado</t>
  </si>
  <si>
    <t>MWh</t>
  </si>
  <si>
    <t>R$</t>
  </si>
  <si>
    <t>Industrial </t>
  </si>
  <si>
    <t>Comercial </t>
  </si>
  <si>
    <t>Rural </t>
  </si>
  <si>
    <r>
      <t>Subtotal</t>
    </r>
    <r>
      <rPr>
        <sz val="7"/>
        <color rgb="FF404040"/>
        <rFont val="Calibri"/>
        <family val="2"/>
      </rPr>
      <t> </t>
    </r>
  </si>
  <si>
    <t>Fornec. não faturado, líquido </t>
  </si>
  <si>
    <t>-</t>
  </si>
  <si>
    <t>  </t>
  </si>
  <si>
    <t>Suprimento não faturado líquido </t>
  </si>
  <si>
    <t>Trimestre</t>
  </si>
  <si>
    <t>Fornecimento bruto de energia elétrica – com impostos</t>
  </si>
  <si>
    <t>Receita de transmissão</t>
  </si>
  <si>
    <t>    Receita de operação e manutenção </t>
  </si>
  <si>
    <t>    Receita de construção</t>
  </si>
  <si>
    <t>    Remuneração financeira do ativo de contrato da transmissão</t>
  </si>
  <si>
    <t>Receita de atualização da bonificação pela outorga</t>
  </si>
  <si>
    <t>Transações com energia na CCEE</t>
  </si>
  <si>
    <t>Receita de indenização da geração</t>
  </si>
  <si>
    <t>Outras receitas operacionais </t>
  </si>
  <si>
    <t>Tributos e encargos incidentes sobre as receitas</t>
  </si>
  <si>
    <t>Obrigações Pós-emprego</t>
  </si>
  <si>
    <t>Depreciação e amortização</t>
  </si>
  <si>
    <t>Perda por redução ao valor recuperável</t>
  </si>
  <si>
    <t> </t>
  </si>
  <si>
    <r>
      <t>RECEITAS FINANCEIRAS</t>
    </r>
    <r>
      <rPr>
        <sz val="7"/>
        <color rgb="FF404040"/>
        <rFont val="Calibri"/>
        <family val="2"/>
      </rPr>
      <t> </t>
    </r>
  </si>
  <si>
    <t>Renda de aplicação financeira </t>
  </si>
  <si>
    <t>Acréscimos moratórios sobre venda de energia </t>
  </si>
  <si>
    <t>Variação monetária   </t>
  </si>
  <si>
    <t>Variação monetária/depósitos vinculados a litígios </t>
  </si>
  <si>
    <t>Outras </t>
  </si>
  <si>
    <t>PIS/Pasep e Cofins sobre receitas financeiras </t>
  </si>
  <si>
    <r>
      <t>DESPESAS FINANCEIRAS</t>
    </r>
    <r>
      <rPr>
        <sz val="7"/>
        <color rgb="FF404040"/>
        <rFont val="Calibri"/>
        <family val="2"/>
      </rPr>
      <t> </t>
    </r>
  </si>
  <si>
    <t>Encargos de empréstimos e debêntures</t>
  </si>
  <si>
    <t>Amortização dos custos de transação</t>
  </si>
  <si>
    <t>Variação monetária – Forluz </t>
  </si>
  <si>
    <t>Variação monetária – Empréstimos e debêntures</t>
  </si>
  <si>
    <t>Variações monetárias  </t>
  </si>
  <si>
    <t>Perdas com instrumentos financeiros derivativos</t>
  </si>
  <si>
    <t>Variação monetária de arrendamento</t>
  </si>
  <si>
    <r>
      <t>RESULTADO FINANCEIRO LÍQUIDO</t>
    </r>
    <r>
      <rPr>
        <sz val="7"/>
        <color rgb="FF404040"/>
        <rFont val="Calibri"/>
        <family val="2"/>
      </rPr>
      <t> </t>
    </r>
  </si>
  <si>
    <t>2028 em diante</t>
  </si>
  <si>
    <t>Total</t>
  </si>
  <si>
    <r>
      <t> Moedas </t>
    </r>
    <r>
      <rPr>
        <sz val="7"/>
        <color rgb="FF404040"/>
        <rFont val="Calibri"/>
        <family val="2"/>
      </rPr>
      <t> </t>
    </r>
  </si>
  <si>
    <t> Dólar Norte Americano  </t>
  </si>
  <si>
    <r>
      <t> Total por moedas </t>
    </r>
    <r>
      <rPr>
        <sz val="7"/>
        <color rgb="FF404040"/>
        <rFont val="Calibri"/>
        <family val="2"/>
      </rPr>
      <t> </t>
    </r>
  </si>
  <si>
    <t>  IPCA</t>
  </si>
  <si>
    <t>  CDI</t>
  </si>
  <si>
    <r>
      <t>  Total por Indexadores </t>
    </r>
    <r>
      <rPr>
        <sz val="7"/>
        <color rgb="FF404040"/>
        <rFont val="Calibri"/>
        <family val="2"/>
      </rPr>
      <t> </t>
    </r>
  </si>
  <si>
    <t> (-) Custos de transação  </t>
  </si>
  <si>
    <t> (+/-) Recursos antecipados  </t>
  </si>
  <si>
    <r>
      <t> Total geral </t>
    </r>
    <r>
      <rPr>
        <sz val="7"/>
        <color rgb="FF404040"/>
        <rFont val="Calibri"/>
        <family val="2"/>
      </rPr>
      <t> </t>
    </r>
  </si>
  <si>
    <t>Geração</t>
  </si>
  <si>
    <t>Transmissão</t>
  </si>
  <si>
    <r>
      <t>CIRCULANTE</t>
    </r>
    <r>
      <rPr>
        <sz val="7"/>
        <color rgb="FF404040"/>
        <rFont val="Calibri"/>
        <family val="2"/>
      </rPr>
      <t> </t>
    </r>
  </si>
  <si>
    <t>Caixa e equivalentes de caixa </t>
  </si>
  <si>
    <t>Títulos e valores mobiliários </t>
  </si>
  <si>
    <t>Consumidores e revendedores </t>
  </si>
  <si>
    <t>Concessionários - transporte de energia </t>
  </si>
  <si>
    <t>Tributos compensáveis </t>
  </si>
  <si>
    <t>Imposto de renda e contribuição social a recuperar </t>
  </si>
  <si>
    <t>Dividendos a receber </t>
  </si>
  <si>
    <t>Ativo financeiro da concessão </t>
  </si>
  <si>
    <t>Ativos de contrato </t>
  </si>
  <si>
    <t>Outros ativos </t>
  </si>
  <si>
    <t>Ativos classificados como mantidos para venda</t>
  </si>
  <si>
    <t>TOTAL DO CIRCULANTE</t>
  </si>
  <si>
    <t>NÃO CIRCULANTE</t>
  </si>
  <si>
    <t xml:space="preserve">Títulos e valores mobiliários </t>
  </si>
  <si>
    <t>Consumidores e revendedores</t>
  </si>
  <si>
    <t>Tributos compensáveis</t>
  </si>
  <si>
    <t>Depósitos vinculados a litígios</t>
  </si>
  <si>
    <t>Instrumentos financeiros derivativos</t>
  </si>
  <si>
    <t>Outros</t>
  </si>
  <si>
    <t>Ativo financeiro da concessão</t>
  </si>
  <si>
    <t>Ativos de contrato</t>
  </si>
  <si>
    <t>Investimentos</t>
  </si>
  <si>
    <t>Imobilizado</t>
  </si>
  <si>
    <t>Intangível</t>
  </si>
  <si>
    <t>TOTAL DO NÃO CIRCULANTE</t>
  </si>
  <si>
    <t>TOTAL DO ATIVO</t>
  </si>
  <si>
    <t>Empréstimos e debêntures </t>
  </si>
  <si>
    <t>Fornecedores    </t>
  </si>
  <si>
    <t>Imposto de renda e contribuição social </t>
  </si>
  <si>
    <t>Impostos, taxas e contribuições </t>
  </si>
  <si>
    <t>Encargos regulatórios    </t>
  </si>
  <si>
    <t>Obrigações pós-emprego  </t>
  </si>
  <si>
    <t>Juros sobre capital próprio e dividendos a pagar </t>
  </si>
  <si>
    <t>Salários e encargos sociais </t>
  </si>
  <si>
    <t>Instrumentos financeiros derivativos </t>
  </si>
  <si>
    <t>Instrumentos financeiros - Opção de venda </t>
  </si>
  <si>
    <t>Passivo de arrendamentos </t>
  </si>
  <si>
    <t>Outros passivos </t>
  </si>
  <si>
    <r>
      <t>TOTAL DO CIRCULANTE</t>
    </r>
    <r>
      <rPr>
        <sz val="7"/>
        <color rgb="FF404040"/>
        <rFont val="Calibri"/>
        <family val="2"/>
      </rPr>
      <t> </t>
    </r>
  </si>
  <si>
    <r>
      <t>NÃO CIRCULANTE</t>
    </r>
    <r>
      <rPr>
        <sz val="7"/>
        <color rgb="FF404040"/>
        <rFont val="Calibri"/>
        <family val="2"/>
      </rPr>
      <t> </t>
    </r>
  </si>
  <si>
    <t>Imposto de renda e contribuição social diferidos </t>
  </si>
  <si>
    <t>Impostos, taxas e contribuições    </t>
  </si>
  <si>
    <t>Encargos regulatórios   </t>
  </si>
  <si>
    <t>Obrigações pós-emprego     </t>
  </si>
  <si>
    <t>Provisões  </t>
  </si>
  <si>
    <t>TOTAL DO PASSIVO</t>
  </si>
  <si>
    <r>
      <t>PATRIMÔNIO LÍQUIDO </t>
    </r>
    <r>
      <rPr>
        <sz val="7"/>
        <color rgb="FF404040"/>
        <rFont val="Calibri"/>
        <family val="2"/>
      </rPr>
      <t> </t>
    </r>
  </si>
  <si>
    <t>Capital social </t>
  </si>
  <si>
    <t>Reservas de lucros </t>
  </si>
  <si>
    <t>Ajustes de avaliação patrimonial </t>
  </si>
  <si>
    <t>Lucros acumulados </t>
  </si>
  <si>
    <r>
      <t>TOTAL DO PATRIMÔNIO LÍQUIDO</t>
    </r>
    <r>
      <rPr>
        <sz val="7"/>
        <color rgb="FF404040"/>
        <rFont val="Calibri"/>
        <family val="2"/>
      </rPr>
      <t> </t>
    </r>
  </si>
  <si>
    <r>
      <t>TOTAL DO PASSIVO E DO PATRIMÔNIO LÍQUIDO</t>
    </r>
    <r>
      <rPr>
        <sz val="7"/>
        <color rgb="FF404040"/>
        <rFont val="Calibri"/>
        <family val="2"/>
      </rPr>
      <t> </t>
    </r>
  </si>
  <si>
    <t>(Em milhares de Reais, exceto resultado por ação)</t>
  </si>
  <si>
    <t>RECEITA LÍQUIDA</t>
  </si>
  <si>
    <t>CUSTOS OPERACIONAIS</t>
  </si>
  <si>
    <t>Custos com energia elétrica</t>
  </si>
  <si>
    <t>Custos de construção</t>
  </si>
  <si>
    <t>Custos de operação</t>
  </si>
  <si>
    <t>LUCRO BRUTO</t>
  </si>
  <si>
    <t>DESPESAS OPERACIONAIS</t>
  </si>
  <si>
    <t>Despesas gerais e administrativas</t>
  </si>
  <si>
    <t>Outras despesas operacionais, líquidas</t>
  </si>
  <si>
    <t>Resultado de equivalência patrimonial</t>
  </si>
  <si>
    <t>Resultado operacional antes do resultado financeiro e tributos sobre o lucro</t>
  </si>
  <si>
    <t>Receitas financeiras</t>
  </si>
  <si>
    <t>Despesas financeiras</t>
  </si>
  <si>
    <t>Resultado antes do imposto de renda e contribuição social</t>
  </si>
  <si>
    <t>Imposto de renda e contribuição social correntes</t>
  </si>
  <si>
    <t>Imposto de renda e contribuição social diferidos</t>
  </si>
  <si>
    <t>LUCRO LÍQUIDO DO PERÍODO</t>
  </si>
  <si>
    <t>Lucro básico e diluído por ação – R$</t>
  </si>
  <si>
    <t>Pessoal</t>
  </si>
  <si>
    <t>Participação dos empregados no resultado</t>
  </si>
  <si>
    <t>Materiais</t>
  </si>
  <si>
    <t>Serviços de terceiros</t>
  </si>
  <si>
    <t>Provisões para contingências</t>
  </si>
  <si>
    <t>Perdas (reversões) de créditos esperadas</t>
  </si>
  <si>
    <t>Opção de venda - SAAG</t>
  </si>
  <si>
    <t>Outros custos e despesas operacionais</t>
  </si>
  <si>
    <t>Ganho na alienação de investimento</t>
  </si>
  <si>
    <t>Geração - Centro de Gravidade</t>
  </si>
  <si>
    <t>Cemig</t>
  </si>
  <si>
    <t>Contratos de Compra</t>
  </si>
  <si>
    <t>Compras na CCE</t>
  </si>
  <si>
    <t>Compra no MRE</t>
  </si>
  <si>
    <t>Energia Comercializada</t>
  </si>
  <si>
    <t>Vendas no ACR e Leilão de ajuste</t>
  </si>
  <si>
    <t>Contratos Bilaterais</t>
  </si>
  <si>
    <t>Vendas na CCEE</t>
  </si>
  <si>
    <t>Vendas no MRE</t>
  </si>
  <si>
    <t>Suprim. outras concessionárias</t>
  </si>
  <si>
    <t>Acumulado</t>
  </si>
  <si>
    <t>Abr a Jun/2023</t>
  </si>
  <si>
    <t>Abr a Jun/2022</t>
  </si>
  <si>
    <t>Jan a Jun/2023</t>
  </si>
  <si>
    <t>Jan a Jun/2022</t>
  </si>
  <si>
    <t>Energia elétrica comprada para revenda</t>
  </si>
  <si>
    <t>Encargos de uso da rede básica de transmissão</t>
  </si>
  <si>
    <t xml:space="preserve">Reversão de perda esperada com parte relacionada - Renova </t>
  </si>
  <si>
    <t xml:space="preserve">Ajuste a valor justo de ativo financeiro </t>
  </si>
  <si>
    <t>Lajida Abr a Jun/2023</t>
  </si>
  <si>
    <t>Comercialização</t>
  </si>
  <si>
    <t>Participações</t>
  </si>
  <si>
    <t>Lucro líquido do período</t>
  </si>
  <si>
    <t xml:space="preserve"> + Despesa de Imposto de Renda e Contribuição Social correntes e diferidos</t>
  </si>
  <si>
    <t>+ Resultado financeiro líquido</t>
  </si>
  <si>
    <t>+ Depreciação e amortização</t>
  </si>
  <si>
    <t>Lajida Abr a Jun/2022</t>
  </si>
  <si>
    <t>Efeitos não recorrentes e não caixa</t>
  </si>
  <si>
    <t xml:space="preserve">  - Ganho na alienação de investimento</t>
  </si>
  <si>
    <t xml:space="preserve">  + Ajuste a valor justo de ativo financeiro</t>
  </si>
  <si>
    <t xml:space="preserve">  - Reversão de provisão para perda - MESA</t>
  </si>
  <si>
    <t xml:space="preserve">Lajida conforme “Resolução CVM 156” </t>
  </si>
  <si>
    <t xml:space="preserve">= Lajida ajustado </t>
  </si>
  <si>
    <t>Variações cambiais de empréstimos</t>
  </si>
  <si>
    <t xml:space="preserve">Variações cambiais de empréstimos </t>
  </si>
  <si>
    <t>Ganhos com inst. financeiros derivativos</t>
  </si>
  <si>
    <t>Outros ativos</t>
  </si>
  <si>
    <t>Direito de uso</t>
  </si>
  <si>
    <t xml:space="preserve">                                 - </t>
  </si>
  <si>
    <t>FLUXO DE CAIXA DAS ATIVIDADES OPERACIONAIS</t>
  </si>
  <si>
    <t>AJUSTES:</t>
  </si>
  <si>
    <t xml:space="preserve">Baixas de valor residual líquido de ativos financeiros da concessão, ativos de contrato, imobilizado e intangível </t>
  </si>
  <si>
    <t>Ajuste na expectativa do fluxo de caixa dos ativos financeiros e de contrato da concessão</t>
  </si>
  <si>
    <t>Equivalência patrimonial</t>
  </si>
  <si>
    <t>Ajuste referente à desvalorização em investimentos</t>
  </si>
  <si>
    <t>Provisão para redução ao valor recuperável de ativos</t>
  </si>
  <si>
    <t xml:space="preserve">Juros e variações monetárias </t>
  </si>
  <si>
    <t>Variação cambial de empréstimos</t>
  </si>
  <si>
    <t>Amortização do custo de transação de empréstimos</t>
  </si>
  <si>
    <t>Provisões para perdas operacionais, líquidas</t>
  </si>
  <si>
    <t>Variação do valor justo de instrumentos financeiros derivativos</t>
  </si>
  <si>
    <t>Variação do valor justo de instrumentos financeiros - Opção de venda</t>
  </si>
  <si>
    <t>Obrigações pós-emprego</t>
  </si>
  <si>
    <t>(Aumento) redução de ativos</t>
  </si>
  <si>
    <t>Imposto de renda e contribuição social a recuperar</t>
  </si>
  <si>
    <t>Concessionários e transporte de energia</t>
  </si>
  <si>
    <t xml:space="preserve">Depósitos vinculados a litígios </t>
  </si>
  <si>
    <t>Dividendos recebidos</t>
  </si>
  <si>
    <t>Ativos financeiros da concessão e ativos de contrato</t>
  </si>
  <si>
    <t xml:space="preserve">Outros </t>
  </si>
  <si>
    <t>Aumento (redução) de passivos</t>
  </si>
  <si>
    <t>Fornecedores</t>
  </si>
  <si>
    <t>Impostos, taxas e contribuições</t>
  </si>
  <si>
    <t>Imposto de renda e contribuição social a pagar</t>
  </si>
  <si>
    <t>Salários e contribuições sociais</t>
  </si>
  <si>
    <t>Encargos regulatórios</t>
  </si>
  <si>
    <t>Caixa gerado pelas atividades operacionais</t>
  </si>
  <si>
    <t>Imposto de renda e contribuição social pagos</t>
  </si>
  <si>
    <t>Juros pagos de empréstimos e debêntures</t>
  </si>
  <si>
    <t>Liquidação de instrumentos financeiros derivativos</t>
  </si>
  <si>
    <t>Juros pagos de arrendamentos</t>
  </si>
  <si>
    <t>CAIXA LÍQUIDO GERADO PELAS ATIVIDADES OPERACIONAIS</t>
  </si>
  <si>
    <t>FLUXO DE CAIXA DAS ATIVIDADES DE INVESTIMENTO</t>
  </si>
  <si>
    <t>Aportes em investimentos</t>
  </si>
  <si>
    <t>Títulos e valores mobiliários</t>
  </si>
  <si>
    <t>Caixa oriundo de incorporação</t>
  </si>
  <si>
    <t>Liquidação da opção de venda</t>
  </si>
  <si>
    <t>CAIXA LÍQUIDO GERADO (CONSUMIDO) PELAS ATIVIDADES DE INVESTIMENTO</t>
  </si>
  <si>
    <t>FLUXO DE CAIXA DAS ATIVIDADES DE FINANCIAMENTO</t>
  </si>
  <si>
    <t>Juros sobre capital próprio e dividendos pagos</t>
  </si>
  <si>
    <t>Pagamentos de empréstimos e debêntures</t>
  </si>
  <si>
    <t>Pagamentos de arrendamentos</t>
  </si>
  <si>
    <t>CAIXA LÍQUIDO CONSUMIDO PELAS ATIVIDADES DE FINANCIAMENTO</t>
  </si>
  <si>
    <t>VARIAÇÃO LÍQUIDA DE CAIXA E EQUIVALENTES DE CAIXA</t>
  </si>
  <si>
    <t>Caixa e equivalentes de caixa no início do exercício</t>
  </si>
  <si>
    <t>CAIXA E EQUIVALENTES DE CAIXA NO FINAL DO PERÍODO</t>
  </si>
  <si>
    <t>(Em milhões de Reais)</t>
  </si>
  <si>
    <t xml:space="preserve">Descrição </t>
  </si>
  <si>
    <t>Realizado</t>
  </si>
  <si>
    <t>Distribuição</t>
  </si>
  <si>
    <t>Holding</t>
  </si>
  <si>
    <t>Gás</t>
  </si>
  <si>
    <t>Geração Distribuída</t>
  </si>
  <si>
    <t>TOTAL</t>
  </si>
  <si>
    <t>12.004  GWh</t>
  </si>
  <si>
    <t>Perdas Geração Rede Básica</t>
  </si>
  <si>
    <t>Consumo Varejista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</si>
</sst>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_-* #,##0.00_-;\(#,##0.00\);_-* &quot;-&quot;??_-;_-@_-"/>
    <numFmt numFmtId="167" formatCode="_-* #,##0_-;\(#,##0\);_-* &quot;-&quot;??_-;_-@_-"/>
    <numFmt numFmtId="168" formatCode="_-* #,##0_-;\-* #,##0_-;_-* &quot;-&quot;??_-;_-@_-"/>
  </numFmts>
  <fonts count="3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00744D"/>
      <name val="Calibri"/>
      <family val="2"/>
      <scheme val="minor"/>
    </font>
    <font>
      <sz val="11"/>
      <color theme="1"/>
      <name val="Arial"/>
      <family val="2"/>
    </font>
    <font>
      <b/>
      <sz val="10"/>
      <color rgb="FFFFFFFF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744D"/>
      <name val="Calibri"/>
      <family val="2"/>
    </font>
    <font>
      <b/>
      <sz val="10"/>
      <color rgb="FF00744D"/>
      <name val="Arial"/>
      <family val="2"/>
    </font>
    <font>
      <sz val="10"/>
      <name val="Arial"/>
      <family val="2"/>
    </font>
    <font>
      <b/>
      <sz val="10"/>
      <color rgb="FF404040"/>
      <name val="Arial"/>
      <family val="2"/>
    </font>
    <font>
      <sz val="10"/>
      <color rgb="FF404040"/>
      <name val="Arial"/>
      <family val="2"/>
    </font>
    <font>
      <b/>
      <sz val="11"/>
      <color rgb="FF00744D"/>
      <name val="Arial"/>
      <family val="2"/>
    </font>
    <font>
      <b/>
      <sz val="14"/>
      <color rgb="FF00744D"/>
      <name val="Calibri"/>
      <family val="2"/>
    </font>
    <font>
      <sz val="10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sz val="11"/>
      <color rgb="FFFFFFFF"/>
      <name val="Arial"/>
      <family val="2"/>
    </font>
    <font>
      <sz val="11"/>
      <color rgb="FF404040"/>
      <name val="Arial"/>
      <family val="2"/>
    </font>
    <font>
      <sz val="12"/>
      <name val="Calibri Light"/>
      <family val="2"/>
      <scheme val="major"/>
    </font>
    <font>
      <sz val="10"/>
      <color rgb="FF00000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0"/>
      <color rgb="FF0000FF"/>
      <name val="Arial"/>
      <family val="2"/>
    </font>
    <font>
      <b/>
      <sz val="10"/>
      <color rgb="FF0000E1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b/>
      <sz val="11"/>
      <color theme="1"/>
      <name val="Calibri"/>
      <family val="2"/>
      <scheme val="minor"/>
    </font>
    <font>
      <sz val="7"/>
      <color rgb="FF404040"/>
      <name val="Calibri"/>
      <family val="2"/>
    </font>
    <font>
      <sz val="11"/>
      <color rgb="FF444444"/>
      <name val="Calibri"/>
      <family val="2"/>
      <charset val="1"/>
    </font>
    <font>
      <b/>
      <sz val="10"/>
      <color rgb="FFFFFFFF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82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8228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46D23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/>
      <right/>
      <top/>
      <bottom style="thick">
        <color rgb="FFFFFFFF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/>
      <right style="thick">
        <color rgb="FFFFFFFF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double">
        <color rgb="FF006600"/>
      </left>
      <right/>
      <top style="double">
        <color rgb="FF006600"/>
      </top>
      <bottom/>
      <diagonal/>
    </border>
    <border>
      <left/>
      <right style="double">
        <color rgb="FF006600"/>
      </right>
      <top style="double">
        <color rgb="FF006600"/>
      </top>
      <bottom/>
      <diagonal/>
    </border>
    <border>
      <left style="double">
        <color rgb="FF006600"/>
      </left>
      <right/>
      <top/>
      <bottom/>
      <diagonal/>
    </border>
    <border>
      <left/>
      <right style="double">
        <color rgb="FF006600"/>
      </right>
      <top/>
      <bottom/>
      <diagonal/>
    </border>
    <border>
      <left style="double">
        <color rgb="FF006600"/>
      </left>
      <right/>
      <top/>
      <bottom style="double">
        <color rgb="FF006600"/>
      </bottom>
      <diagonal/>
    </border>
    <border>
      <left/>
      <right style="double">
        <color rgb="FF006600"/>
      </right>
      <top/>
      <bottom style="double">
        <color rgb="FF006600"/>
      </bottom>
      <diagonal/>
    </border>
    <border>
      <left/>
      <right style="thick">
        <color rgb="FFFFFFFF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 style="thin">
        <color indexed="64"/>
      </top>
      <bottom style="double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double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/>
      <bottom style="double">
        <color indexed="64"/>
      </bottom>
      <diagonal/>
    </border>
    <border>
      <left/>
      <right style="thick">
        <color rgb="FFFFFFFF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FFFFFF"/>
      </right>
      <top style="thin">
        <color rgb="FF000000"/>
      </top>
      <bottom style="thin">
        <color indexed="64"/>
      </bottom>
      <diagonal/>
    </border>
    <border>
      <left style="thick">
        <color rgb="FFFFFFFF"/>
      </left>
      <right/>
      <top/>
      <bottom style="thin">
        <color indexed="64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ck">
        <color rgb="FFFFFFFF"/>
      </bottom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/>
      <top style="thick">
        <color rgb="FFFFFFFF"/>
      </top>
      <bottom style="thin">
        <color rgb="FFFFFFFF"/>
      </bottom>
      <diagonal/>
    </border>
    <border>
      <left/>
      <right style="thin">
        <color rgb="FFFFFFFF"/>
      </right>
      <top style="thick">
        <color rgb="FFFFFFFF"/>
      </top>
      <bottom style="thin">
        <color rgb="FFFFFFFF"/>
      </bottom>
      <diagonal/>
    </border>
    <border>
      <left/>
      <right/>
      <top style="thick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ck">
        <color theme="0"/>
      </left>
      <right/>
      <top style="thin">
        <color rgb="FFFFFFFF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/>
      <top style="thin">
        <color theme="1"/>
      </top>
      <bottom/>
      <diagonal/>
    </border>
    <border>
      <left style="thick">
        <color rgb="FFFFFFFF"/>
      </left>
      <right style="thick">
        <color rgb="FFFFFFFF"/>
      </right>
      <top style="thin">
        <color theme="1"/>
      </top>
      <bottom/>
      <diagonal/>
    </border>
    <border>
      <left/>
      <right style="thick">
        <color rgb="FFFFFFFF"/>
      </right>
      <top style="thin">
        <color theme="1"/>
      </top>
      <bottom/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 style="thick">
        <color rgb="FFFFFFFF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ck">
        <color rgb="FFFFFFFF"/>
      </right>
      <top/>
      <bottom/>
      <diagonal/>
    </border>
    <border>
      <left style="thin">
        <color theme="0"/>
      </left>
      <right/>
      <top/>
      <bottom style="thick">
        <color rgb="FFFFFFFF"/>
      </bottom>
      <diagonal/>
    </border>
  </borders>
  <cellStyleXfs count="9">
    <xf numFmtId="0" fontId="0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2" borderId="0" applyFont="0" applyBorder="0" applyAlignment="0">
      <alignment vertical="center" wrapText="1"/>
    </xf>
    <xf numFmtId="0" fontId="8" fillId="0" borderId="0"/>
    <xf numFmtId="0" fontId="8" fillId="0" borderId="0"/>
    <xf numFmtId="0" fontId="13" fillId="0" borderId="0"/>
    <xf numFmtId="43" fontId="32" fillId="0" borderId="0" applyFont="0" applyFill="0" applyBorder="0" applyAlignment="0" applyProtection="0"/>
  </cellStyleXfs>
  <cellXfs count="165">
    <xf numFmtId="0" fontId="0" fillId="0" borderId="0" xfId="0"/>
    <xf numFmtId="0" fontId="1" fillId="3" borderId="0" xfId="0" applyFont="1" applyFill="1"/>
    <xf numFmtId="0" fontId="3" fillId="0" borderId="0" xfId="0" applyFont="1"/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3" fontId="0" fillId="0" borderId="0" xfId="0" applyNumberFormat="1"/>
    <xf numFmtId="14" fontId="0" fillId="0" borderId="0" xfId="0" applyNumberFormat="1"/>
    <xf numFmtId="0" fontId="5" fillId="0" borderId="0" xfId="0" applyFont="1"/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/>
    <xf numFmtId="0" fontId="8" fillId="0" borderId="0" xfId="5"/>
    <xf numFmtId="14" fontId="14" fillId="4" borderId="9" xfId="0" applyNumberFormat="1" applyFont="1" applyFill="1" applyBorder="1" applyAlignment="1">
      <alignment horizontal="center" vertical="center" wrapText="1"/>
    </xf>
    <xf numFmtId="0" fontId="8" fillId="5" borderId="0" xfId="5" applyFill="1"/>
    <xf numFmtId="0" fontId="15" fillId="0" borderId="0" xfId="0" applyFont="1"/>
    <xf numFmtId="0" fontId="14" fillId="4" borderId="1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8" fillId="0" borderId="0" xfId="5" applyFont="1"/>
    <xf numFmtId="0" fontId="10" fillId="6" borderId="2" xfId="0" applyFont="1" applyFill="1" applyBorder="1" applyAlignment="1">
      <alignment vertical="center" wrapText="1"/>
    </xf>
    <xf numFmtId="167" fontId="10" fillId="6" borderId="2" xfId="0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vertical="center" wrapText="1"/>
    </xf>
    <xf numFmtId="167" fontId="10" fillId="0" borderId="2" xfId="0" applyNumberFormat="1" applyFont="1" applyBorder="1" applyAlignment="1">
      <alignment horizontal="right" vertical="center" wrapText="1"/>
    </xf>
    <xf numFmtId="0" fontId="9" fillId="2" borderId="2" xfId="0" applyFont="1" applyFill="1" applyBorder="1" applyAlignment="1">
      <alignment vertical="center" wrapText="1"/>
    </xf>
    <xf numFmtId="167" fontId="10" fillId="2" borderId="2" xfId="0" applyNumberFormat="1" applyFont="1" applyFill="1" applyBorder="1" applyAlignment="1">
      <alignment horizontal="right" vertical="center" wrapText="1"/>
    </xf>
    <xf numFmtId="167" fontId="10" fillId="2" borderId="2" xfId="0" applyNumberFormat="1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center" wrapText="1"/>
    </xf>
    <xf numFmtId="167" fontId="10" fillId="2" borderId="7" xfId="0" applyNumberFormat="1" applyFont="1" applyFill="1" applyBorder="1" applyAlignment="1">
      <alignment horizontal="right" vertical="center" wrapText="1"/>
    </xf>
    <xf numFmtId="167" fontId="9" fillId="2" borderId="2" xfId="0" applyNumberFormat="1" applyFont="1" applyFill="1" applyBorder="1" applyAlignment="1">
      <alignment horizontal="right" vertical="center" wrapText="1"/>
    </xf>
    <xf numFmtId="167" fontId="9" fillId="2" borderId="4" xfId="0" applyNumberFormat="1" applyFont="1" applyFill="1" applyBorder="1" applyAlignment="1">
      <alignment horizontal="right" vertical="center" wrapText="1"/>
    </xf>
    <xf numFmtId="167" fontId="9" fillId="2" borderId="5" xfId="0" applyNumberFormat="1" applyFont="1" applyFill="1" applyBorder="1" applyAlignment="1">
      <alignment horizontal="right" vertical="center" wrapText="1"/>
    </xf>
    <xf numFmtId="167" fontId="10" fillId="2" borderId="6" xfId="0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3" fontId="10" fillId="2" borderId="2" xfId="0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vertical="center"/>
    </xf>
    <xf numFmtId="167" fontId="10" fillId="2" borderId="2" xfId="0" applyNumberFormat="1" applyFont="1" applyFill="1" applyBorder="1" applyAlignment="1">
      <alignment horizontal="right" vertical="center"/>
    </xf>
    <xf numFmtId="3" fontId="10" fillId="2" borderId="2" xfId="0" applyNumberFormat="1" applyFont="1" applyFill="1" applyBorder="1" applyAlignment="1">
      <alignment horizontal="right" vertical="center"/>
    </xf>
    <xf numFmtId="167" fontId="10" fillId="2" borderId="8" xfId="0" applyNumberFormat="1" applyFont="1" applyFill="1" applyBorder="1" applyAlignment="1">
      <alignment horizontal="right" vertical="center"/>
    </xf>
    <xf numFmtId="3" fontId="10" fillId="2" borderId="8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vertical="center"/>
    </xf>
    <xf numFmtId="3" fontId="9" fillId="2" borderId="0" xfId="0" applyNumberFormat="1" applyFont="1" applyFill="1" applyAlignment="1">
      <alignment horizontal="right" vertical="center"/>
    </xf>
    <xf numFmtId="167" fontId="9" fillId="2" borderId="0" xfId="0" applyNumberFormat="1" applyFont="1" applyFill="1" applyAlignment="1">
      <alignment horizontal="right" vertical="center"/>
    </xf>
    <xf numFmtId="0" fontId="10" fillId="2" borderId="8" xfId="0" applyFont="1" applyFill="1" applyBorder="1" applyAlignment="1">
      <alignment horizontal="right" vertical="center"/>
    </xf>
    <xf numFmtId="167" fontId="10" fillId="2" borderId="10" xfId="0" applyNumberFormat="1" applyFont="1" applyFill="1" applyBorder="1" applyAlignment="1">
      <alignment horizontal="right" vertical="center"/>
    </xf>
    <xf numFmtId="3" fontId="10" fillId="2" borderId="10" xfId="0" applyNumberFormat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3" fontId="9" fillId="2" borderId="4" xfId="0" applyNumberFormat="1" applyFont="1" applyFill="1" applyBorder="1" applyAlignment="1">
      <alignment horizontal="right" vertical="center"/>
    </xf>
    <xf numFmtId="167" fontId="9" fillId="2" borderId="4" xfId="0" applyNumberFormat="1" applyFont="1" applyFill="1" applyBorder="1" applyAlignment="1">
      <alignment horizontal="right" vertical="center"/>
    </xf>
    <xf numFmtId="0" fontId="21" fillId="0" borderId="0" xfId="5" applyFont="1"/>
    <xf numFmtId="0" fontId="8" fillId="0" borderId="13" xfId="5" applyBorder="1"/>
    <xf numFmtId="0" fontId="22" fillId="0" borderId="13" xfId="0" applyFont="1" applyBorder="1" applyAlignment="1">
      <alignment horizontal="left" indent="1"/>
    </xf>
    <xf numFmtId="164" fontId="23" fillId="0" borderId="14" xfId="2" applyNumberFormat="1" applyFont="1" applyBorder="1" applyAlignment="1">
      <alignment horizontal="center"/>
    </xf>
    <xf numFmtId="164" fontId="23" fillId="0" borderId="14" xfId="2" applyNumberFormat="1" applyFont="1" applyBorder="1" applyAlignment="1">
      <alignment horizontal="left" indent="1"/>
    </xf>
    <xf numFmtId="0" fontId="19" fillId="8" borderId="13" xfId="0" applyFont="1" applyFill="1" applyBorder="1" applyAlignment="1">
      <alignment horizontal="left" indent="2"/>
    </xf>
    <xf numFmtId="164" fontId="8" fillId="8" borderId="14" xfId="2" applyNumberFormat="1" applyFont="1" applyFill="1" applyBorder="1" applyAlignment="1">
      <alignment horizontal="center"/>
    </xf>
    <xf numFmtId="0" fontId="19" fillId="0" borderId="13" xfId="0" applyFont="1" applyBorder="1" applyAlignment="1">
      <alignment horizontal="left" indent="2"/>
    </xf>
    <xf numFmtId="164" fontId="8" fillId="0" borderId="14" xfId="2" applyNumberFormat="1" applyFont="1" applyFill="1" applyBorder="1" applyAlignment="1">
      <alignment horizontal="center"/>
    </xf>
    <xf numFmtId="164" fontId="8" fillId="0" borderId="14" xfId="2" applyNumberFormat="1" applyFont="1" applyBorder="1" applyAlignment="1">
      <alignment horizontal="center"/>
    </xf>
    <xf numFmtId="164" fontId="24" fillId="0" borderId="14" xfId="2" applyNumberFormat="1" applyFont="1" applyBorder="1"/>
    <xf numFmtId="0" fontId="8" fillId="0" borderId="13" xfId="5" applyBorder="1" applyAlignment="1">
      <alignment horizontal="left" indent="1"/>
    </xf>
    <xf numFmtId="164" fontId="24" fillId="0" borderId="14" xfId="2" applyNumberFormat="1" applyFont="1" applyBorder="1" applyAlignment="1">
      <alignment horizontal="center"/>
    </xf>
    <xf numFmtId="0" fontId="25" fillId="0" borderId="13" xfId="0" applyFont="1" applyBorder="1" applyAlignment="1">
      <alignment horizontal="left" indent="1"/>
    </xf>
    <xf numFmtId="0" fontId="25" fillId="0" borderId="15" xfId="0" applyFont="1" applyBorder="1"/>
    <xf numFmtId="164" fontId="23" fillId="0" borderId="16" xfId="2" applyNumberFormat="1" applyFont="1" applyBorder="1" applyAlignment="1">
      <alignment horizontal="center"/>
    </xf>
    <xf numFmtId="164" fontId="24" fillId="0" borderId="16" xfId="2" applyNumberFormat="1" applyFont="1" applyBorder="1"/>
    <xf numFmtId="167" fontId="10" fillId="2" borderId="0" xfId="0" applyNumberFormat="1" applyFont="1" applyFill="1" applyAlignment="1">
      <alignment horizontal="right" vertical="center" wrapText="1"/>
    </xf>
    <xf numFmtId="167" fontId="9" fillId="2" borderId="0" xfId="0" applyNumberFormat="1" applyFont="1" applyFill="1" applyAlignment="1">
      <alignment horizontal="right" vertical="center" wrapText="1"/>
    </xf>
    <xf numFmtId="167" fontId="10" fillId="0" borderId="0" xfId="0" applyNumberFormat="1" applyFont="1" applyAlignment="1">
      <alignment horizontal="right" vertical="center" wrapText="1"/>
    </xf>
    <xf numFmtId="167" fontId="9" fillId="0" borderId="0" xfId="0" applyNumberFormat="1" applyFont="1" applyAlignment="1">
      <alignment horizontal="right" vertical="center" wrapText="1"/>
    </xf>
    <xf numFmtId="167" fontId="9" fillId="2" borderId="18" xfId="0" applyNumberFormat="1" applyFont="1" applyFill="1" applyBorder="1" applyAlignment="1">
      <alignment horizontal="right" vertical="center" wrapText="1"/>
    </xf>
    <xf numFmtId="3" fontId="9" fillId="2" borderId="20" xfId="0" applyNumberFormat="1" applyFont="1" applyFill="1" applyBorder="1" applyAlignment="1">
      <alignment horizontal="right" vertical="center" wrapText="1"/>
    </xf>
    <xf numFmtId="0" fontId="10" fillId="6" borderId="2" xfId="0" applyFont="1" applyFill="1" applyBorder="1" applyAlignment="1">
      <alignment horizontal="left" vertical="center" wrapText="1"/>
    </xf>
    <xf numFmtId="3" fontId="9" fillId="2" borderId="19" xfId="0" applyNumberFormat="1" applyFont="1" applyFill="1" applyBorder="1" applyAlignment="1">
      <alignment horizontal="right" vertical="center" wrapText="1"/>
    </xf>
    <xf numFmtId="3" fontId="10" fillId="2" borderId="7" xfId="0" applyNumberFormat="1" applyFont="1" applyFill="1" applyBorder="1" applyAlignment="1">
      <alignment horizontal="right" vertical="center" wrapText="1"/>
    </xf>
    <xf numFmtId="167" fontId="10" fillId="2" borderId="8" xfId="0" applyNumberFormat="1" applyFont="1" applyFill="1" applyBorder="1" applyAlignment="1">
      <alignment horizontal="right" vertical="center" wrapText="1"/>
    </xf>
    <xf numFmtId="167" fontId="9" fillId="2" borderId="17" xfId="0" applyNumberFormat="1" applyFont="1" applyFill="1" applyBorder="1" applyAlignment="1">
      <alignment horizontal="right" vertical="center" wrapText="1"/>
    </xf>
    <xf numFmtId="167" fontId="9" fillId="2" borderId="21" xfId="0" applyNumberFormat="1" applyFont="1" applyFill="1" applyBorder="1" applyAlignment="1">
      <alignment horizontal="right" vertical="center" wrapText="1"/>
    </xf>
    <xf numFmtId="0" fontId="26" fillId="0" borderId="0" xfId="0" applyFont="1"/>
    <xf numFmtId="0" fontId="28" fillId="0" borderId="0" xfId="0" applyFont="1"/>
    <xf numFmtId="167" fontId="9" fillId="2" borderId="22" xfId="0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vertical="center" wrapText="1"/>
    </xf>
    <xf numFmtId="167" fontId="9" fillId="2" borderId="23" xfId="0" applyNumberFormat="1" applyFont="1" applyFill="1" applyBorder="1" applyAlignment="1">
      <alignment horizontal="right" vertical="center" wrapText="1"/>
    </xf>
    <xf numFmtId="3" fontId="9" fillId="2" borderId="23" xfId="0" applyNumberFormat="1" applyFont="1" applyFill="1" applyBorder="1" applyAlignment="1">
      <alignment horizontal="right" vertical="center" wrapText="1"/>
    </xf>
    <xf numFmtId="167" fontId="9" fillId="2" borderId="24" xfId="0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vertical="center" wrapText="1"/>
    </xf>
    <xf numFmtId="167" fontId="9" fillId="6" borderId="19" xfId="0" applyNumberFormat="1" applyFont="1" applyFill="1" applyBorder="1" applyAlignment="1">
      <alignment horizontal="right" vertical="center" wrapText="1"/>
    </xf>
    <xf numFmtId="167" fontId="9" fillId="6" borderId="18" xfId="0" applyNumberFormat="1" applyFont="1" applyFill="1" applyBorder="1" applyAlignment="1">
      <alignment horizontal="right" vertical="center" wrapText="1"/>
    </xf>
    <xf numFmtId="167" fontId="10" fillId="2" borderId="25" xfId="0" applyNumberFormat="1" applyFont="1" applyFill="1" applyBorder="1" applyAlignment="1">
      <alignment horizontal="right" vertical="center" wrapText="1"/>
    </xf>
    <xf numFmtId="166" fontId="9" fillId="2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4" fillId="9" borderId="32" xfId="0" applyFont="1" applyFill="1" applyBorder="1" applyAlignment="1">
      <alignment horizontal="center" vertical="center" wrapText="1"/>
    </xf>
    <xf numFmtId="167" fontId="10" fillId="6" borderId="2" xfId="0" applyNumberFormat="1" applyFont="1" applyFill="1" applyBorder="1" applyAlignment="1">
      <alignment horizontal="left" vertical="center" wrapText="1"/>
    </xf>
    <xf numFmtId="167" fontId="9" fillId="6" borderId="19" xfId="0" applyNumberFormat="1" applyFont="1" applyFill="1" applyBorder="1" applyAlignment="1">
      <alignment horizontal="left" vertical="center" wrapText="1"/>
    </xf>
    <xf numFmtId="167" fontId="10" fillId="6" borderId="0" xfId="0" applyNumberFormat="1" applyFont="1" applyFill="1" applyAlignment="1">
      <alignment horizontal="right" vertical="center" wrapText="1"/>
    </xf>
    <xf numFmtId="0" fontId="14" fillId="9" borderId="36" xfId="0" applyFont="1" applyFill="1" applyBorder="1" applyAlignment="1">
      <alignment horizontal="center" vertical="center" wrapText="1"/>
    </xf>
    <xf numFmtId="167" fontId="10" fillId="6" borderId="37" xfId="0" applyNumberFormat="1" applyFont="1" applyFill="1" applyBorder="1" applyAlignment="1">
      <alignment horizontal="right" vertical="center" wrapText="1"/>
    </xf>
    <xf numFmtId="167" fontId="9" fillId="6" borderId="38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167" fontId="9" fillId="6" borderId="2" xfId="0" applyNumberFormat="1" applyFont="1" applyFill="1" applyBorder="1" applyAlignment="1">
      <alignment horizontal="left" vertical="center" wrapText="1"/>
    </xf>
    <xf numFmtId="167" fontId="9" fillId="6" borderId="2" xfId="0" applyNumberFormat="1" applyFont="1" applyFill="1" applyBorder="1" applyAlignment="1">
      <alignment horizontal="right" vertical="center" wrapText="1"/>
    </xf>
    <xf numFmtId="167" fontId="9" fillId="6" borderId="0" xfId="0" applyNumberFormat="1" applyFont="1" applyFill="1" applyAlignment="1">
      <alignment horizontal="left" vertical="center" wrapText="1"/>
    </xf>
    <xf numFmtId="167" fontId="9" fillId="6" borderId="39" xfId="0" applyNumberFormat="1" applyFont="1" applyFill="1" applyBorder="1" applyAlignment="1">
      <alignment horizontal="right" vertical="center" wrapText="1"/>
    </xf>
    <xf numFmtId="167" fontId="9" fillId="6" borderId="0" xfId="0" quotePrefix="1" applyNumberFormat="1" applyFont="1" applyFill="1" applyAlignment="1">
      <alignment horizontal="left" vertical="center" wrapText="1"/>
    </xf>
    <xf numFmtId="167" fontId="9" fillId="6" borderId="40" xfId="0" applyNumberFormat="1" applyFont="1" applyFill="1" applyBorder="1" applyAlignment="1">
      <alignment horizontal="right" vertical="center" wrapText="1"/>
    </xf>
    <xf numFmtId="167" fontId="9" fillId="2" borderId="41" xfId="0" applyNumberFormat="1" applyFont="1" applyFill="1" applyBorder="1" applyAlignment="1">
      <alignment horizontal="right" vertical="center" wrapText="1"/>
    </xf>
    <xf numFmtId="3" fontId="10" fillId="2" borderId="0" xfId="0" applyNumberFormat="1" applyFont="1" applyFill="1" applyAlignment="1">
      <alignment horizontal="right" vertical="center" wrapText="1"/>
    </xf>
    <xf numFmtId="0" fontId="29" fillId="4" borderId="2" xfId="0" applyFont="1" applyFill="1" applyBorder="1" applyAlignment="1">
      <alignment horizontal="center" vertical="center" wrapText="1"/>
    </xf>
    <xf numFmtId="167" fontId="9" fillId="2" borderId="43" xfId="0" applyNumberFormat="1" applyFont="1" applyFill="1" applyBorder="1" applyAlignment="1">
      <alignment horizontal="right" vertical="center" wrapText="1"/>
    </xf>
    <xf numFmtId="167" fontId="9" fillId="2" borderId="44" xfId="0" applyNumberFormat="1" applyFont="1" applyFill="1" applyBorder="1" applyAlignment="1">
      <alignment horizontal="right" vertical="center" wrapText="1"/>
    </xf>
    <xf numFmtId="167" fontId="9" fillId="2" borderId="45" xfId="0" applyNumberFormat="1" applyFont="1" applyFill="1" applyBorder="1" applyAlignment="1">
      <alignment horizontal="right" vertical="center" wrapText="1"/>
    </xf>
    <xf numFmtId="167" fontId="9" fillId="2" borderId="46" xfId="0" applyNumberFormat="1" applyFont="1" applyFill="1" applyBorder="1" applyAlignment="1">
      <alignment horizontal="right" vertical="center" wrapText="1"/>
    </xf>
    <xf numFmtId="167" fontId="9" fillId="2" borderId="47" xfId="0" applyNumberFormat="1" applyFont="1" applyFill="1" applyBorder="1" applyAlignment="1">
      <alignment horizontal="right" vertical="center" wrapText="1"/>
    </xf>
    <xf numFmtId="167" fontId="9" fillId="2" borderId="39" xfId="0" applyNumberFormat="1" applyFont="1" applyFill="1" applyBorder="1" applyAlignment="1">
      <alignment horizontal="right" vertical="center" wrapText="1"/>
    </xf>
    <xf numFmtId="3" fontId="9" fillId="2" borderId="0" xfId="0" applyNumberFormat="1" applyFont="1" applyFill="1" applyAlignment="1">
      <alignment horizontal="right" vertical="center" wrapText="1"/>
    </xf>
    <xf numFmtId="3" fontId="10" fillId="2" borderId="43" xfId="0" applyNumberFormat="1" applyFont="1" applyFill="1" applyBorder="1" applyAlignment="1">
      <alignment horizontal="right" vertical="center" wrapText="1"/>
    </xf>
    <xf numFmtId="0" fontId="29" fillId="4" borderId="2" xfId="0" applyFont="1" applyFill="1" applyBorder="1" applyAlignment="1">
      <alignment vertical="center" wrapText="1"/>
    </xf>
    <xf numFmtId="0" fontId="29" fillId="4" borderId="0" xfId="0" applyFont="1" applyFill="1" applyAlignment="1">
      <alignment horizontal="center" vertical="center" wrapText="1"/>
    </xf>
    <xf numFmtId="167" fontId="30" fillId="0" borderId="0" xfId="0" applyNumberFormat="1" applyFont="1"/>
    <xf numFmtId="167" fontId="31" fillId="0" borderId="0" xfId="0" applyNumberFormat="1" applyFont="1"/>
    <xf numFmtId="0" fontId="31" fillId="0" borderId="0" xfId="0" applyFont="1"/>
    <xf numFmtId="0" fontId="30" fillId="0" borderId="0" xfId="0" applyFont="1"/>
    <xf numFmtId="0" fontId="0" fillId="10" borderId="0" xfId="0" applyFill="1"/>
    <xf numFmtId="0" fontId="3" fillId="10" borderId="0" xfId="0" applyFont="1" applyFill="1"/>
    <xf numFmtId="0" fontId="14" fillId="4" borderId="48" xfId="0" applyFont="1" applyFill="1" applyBorder="1" applyAlignment="1">
      <alignment horizontal="center" vertical="center" wrapText="1"/>
    </xf>
    <xf numFmtId="17" fontId="14" fillId="4" borderId="48" xfId="0" applyNumberFormat="1" applyFont="1" applyFill="1" applyBorder="1" applyAlignment="1">
      <alignment horizontal="center" vertical="center" wrapText="1"/>
    </xf>
    <xf numFmtId="0" fontId="33" fillId="11" borderId="0" xfId="0" applyFont="1" applyFill="1" applyAlignment="1">
      <alignment vertical="center" wrapText="1"/>
    </xf>
    <xf numFmtId="168" fontId="33" fillId="11" borderId="48" xfId="8" applyNumberFormat="1" applyFont="1" applyFill="1" applyBorder="1" applyAlignment="1">
      <alignment horizontal="center" vertical="center" wrapText="1"/>
    </xf>
    <xf numFmtId="0" fontId="10" fillId="12" borderId="0" xfId="0" applyFont="1" applyFill="1" applyAlignment="1">
      <alignment horizontal="left" vertical="center" wrapText="1" indent="2"/>
    </xf>
    <xf numFmtId="168" fontId="10" fillId="12" borderId="48" xfId="8" applyNumberFormat="1" applyFont="1" applyFill="1" applyBorder="1" applyAlignment="1">
      <alignment horizontal="center" vertical="center" wrapText="1"/>
    </xf>
    <xf numFmtId="0" fontId="33" fillId="11" borderId="0" xfId="0" applyFont="1" applyFill="1" applyAlignment="1">
      <alignment horizontal="left" vertical="center" wrapText="1"/>
    </xf>
    <xf numFmtId="168" fontId="33" fillId="11" borderId="1" xfId="8" applyNumberFormat="1" applyFont="1" applyFill="1" applyBorder="1" applyAlignment="1">
      <alignment horizontal="center" vertical="center" wrapText="1"/>
    </xf>
    <xf numFmtId="168" fontId="10" fillId="12" borderId="1" xfId="8" applyNumberFormat="1" applyFont="1" applyFill="1" applyBorder="1" applyAlignment="1">
      <alignment horizontal="center" vertical="center" wrapText="1"/>
    </xf>
    <xf numFmtId="168" fontId="33" fillId="11" borderId="49" xfId="8" applyNumberFormat="1" applyFont="1" applyFill="1" applyBorder="1" applyAlignment="1">
      <alignment horizontal="center" vertical="center" wrapText="1"/>
    </xf>
    <xf numFmtId="3" fontId="0" fillId="10" borderId="0" xfId="0" applyNumberFormat="1" applyFill="1"/>
    <xf numFmtId="0" fontId="20" fillId="7" borderId="11" xfId="0" applyFont="1" applyFill="1" applyBorder="1" applyAlignment="1">
      <alignment horizontal="center" vertical="center" readingOrder="1"/>
    </xf>
    <xf numFmtId="0" fontId="20" fillId="7" borderId="12" xfId="0" applyFont="1" applyFill="1" applyBorder="1" applyAlignment="1">
      <alignment horizontal="center" vertical="center" readingOrder="1"/>
    </xf>
    <xf numFmtId="0" fontId="20" fillId="7" borderId="13" xfId="0" applyFont="1" applyFill="1" applyBorder="1" applyAlignment="1">
      <alignment horizontal="center" vertical="center" readingOrder="1"/>
    </xf>
    <xf numFmtId="0" fontId="20" fillId="7" borderId="14" xfId="0" applyFont="1" applyFill="1" applyBorder="1" applyAlignment="1">
      <alignment horizontal="center" vertical="center" readingOrder="1"/>
    </xf>
    <xf numFmtId="0" fontId="2" fillId="0" borderId="0" xfId="0" applyFont="1" applyAlignment="1">
      <alignment horizontal="left" vertical="center" wrapText="1"/>
    </xf>
    <xf numFmtId="0" fontId="16" fillId="9" borderId="26" xfId="0" applyFont="1" applyFill="1" applyBorder="1" applyAlignment="1">
      <alignment horizontal="center" vertical="center" wrapText="1"/>
    </xf>
    <xf numFmtId="0" fontId="14" fillId="9" borderId="27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14" fillId="9" borderId="28" xfId="0" applyFont="1" applyFill="1" applyBorder="1" applyAlignment="1">
      <alignment horizontal="center" vertical="center" wrapText="1"/>
    </xf>
    <xf numFmtId="0" fontId="14" fillId="9" borderId="29" xfId="0" applyFont="1" applyFill="1" applyBorder="1" applyAlignment="1">
      <alignment horizontal="center" vertical="center" wrapText="1"/>
    </xf>
    <xf numFmtId="0" fontId="14" fillId="9" borderId="30" xfId="0" applyFont="1" applyFill="1" applyBorder="1" applyAlignment="1">
      <alignment horizontal="center" vertical="center" wrapText="1"/>
    </xf>
    <xf numFmtId="0" fontId="14" fillId="9" borderId="31" xfId="0" applyFont="1" applyFill="1" applyBorder="1" applyAlignment="1">
      <alignment horizontal="center" vertical="center" wrapText="1"/>
    </xf>
    <xf numFmtId="0" fontId="14" fillId="9" borderId="33" xfId="0" applyFont="1" applyFill="1" applyBorder="1" applyAlignment="1">
      <alignment horizontal="center" vertical="center" wrapText="1"/>
    </xf>
    <xf numFmtId="0" fontId="14" fillId="9" borderId="35" xfId="0" applyFont="1" applyFill="1" applyBorder="1" applyAlignment="1">
      <alignment horizontal="center" vertical="center" wrapText="1"/>
    </xf>
    <xf numFmtId="0" fontId="14" fillId="9" borderId="3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4" fillId="4" borderId="0" xfId="0" applyFont="1" applyFill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vertical="center" wrapText="1"/>
    </xf>
    <xf numFmtId="0" fontId="29" fillId="4" borderId="42" xfId="0" applyFont="1" applyFill="1" applyBorder="1" applyAlignment="1">
      <alignment horizontal="center" vertical="center" wrapText="1"/>
    </xf>
    <xf numFmtId="0" fontId="29" fillId="4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4" borderId="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left" indent="2"/>
    </xf>
    <xf numFmtId="0" fontId="19" fillId="2" borderId="13" xfId="0" applyFont="1" applyFill="1" applyBorder="1" applyAlignment="1">
      <alignment horizontal="left" indent="2"/>
    </xf>
    <xf numFmtId="164" fontId="8" fillId="2" borderId="14" xfId="2" applyNumberFormat="1" applyFont="1" applyFill="1" applyBorder="1" applyAlignment="1">
      <alignment horizontal="center"/>
    </xf>
  </cellXfs>
  <cellStyles count="9">
    <cellStyle name="Estilo 1" xfId="4" xr:uid="{00000000-0005-0000-0000-000000000000}"/>
    <cellStyle name="Normal" xfId="0" builtinId="0"/>
    <cellStyle name="Normal 2" xfId="7" xr:uid="{00000000-0005-0000-0000-000002000000}"/>
    <cellStyle name="Normal 2 2" xfId="5" xr:uid="{00000000-0005-0000-0000-000003000000}"/>
    <cellStyle name="Normal 3" xfId="1" xr:uid="{00000000-0005-0000-0000-000004000000}"/>
    <cellStyle name="Normal 3 2" xfId="6" xr:uid="{00000000-0005-0000-0000-000005000000}"/>
    <cellStyle name="Porcentagem 2" xfId="3" xr:uid="{00000000-0005-0000-0000-000006000000}"/>
    <cellStyle name="Vírgula" xfId="8" builtinId="3"/>
    <cellStyle name="Vírgula 2" xfId="2" xr:uid="{00000000-0005-0000-0000-000008000000}"/>
  </cellStyles>
  <dxfs count="8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8228"/>
      <color rgb="FF46D232"/>
      <color rgb="FFD7F8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3.1 BP (Ativo)'!A1"/><Relationship Id="rId13" Type="http://schemas.openxmlformats.org/officeDocument/2006/relationships/hyperlink" Target="#'2.6 Investimentos'!A1"/><Relationship Id="rId3" Type="http://schemas.openxmlformats.org/officeDocument/2006/relationships/hyperlink" Target="#'2.1 Receita'!A1"/><Relationship Id="rId7" Type="http://schemas.openxmlformats.org/officeDocument/2006/relationships/hyperlink" Target="#'2.5 Endividamento'!A1"/><Relationship Id="rId12" Type="http://schemas.openxmlformats.org/officeDocument/2006/relationships/hyperlink" Target="#'1.2 Venda de energia por classe'!A1"/><Relationship Id="rId2" Type="http://schemas.openxmlformats.org/officeDocument/2006/relationships/hyperlink" Target="#'1.1 Balan&#231;o de Energia'!A1"/><Relationship Id="rId1" Type="http://schemas.openxmlformats.org/officeDocument/2006/relationships/hyperlink" Target="#'4. DRE'!A1"/><Relationship Id="rId6" Type="http://schemas.openxmlformats.org/officeDocument/2006/relationships/hyperlink" Target="#'2.4 Resultado Financeiro'!A1"/><Relationship Id="rId11" Type="http://schemas.openxmlformats.org/officeDocument/2006/relationships/image" Target="../media/image1.jpeg"/><Relationship Id="rId5" Type="http://schemas.openxmlformats.org/officeDocument/2006/relationships/hyperlink" Target="#'2.3 LAJIDA'!A1"/><Relationship Id="rId10" Type="http://schemas.openxmlformats.org/officeDocument/2006/relationships/hyperlink" Target="#'5. Fluxo de caixa'!A1"/><Relationship Id="rId4" Type="http://schemas.openxmlformats.org/officeDocument/2006/relationships/hyperlink" Target="#'2.2 Custos Despesas operaci'!A1"/><Relationship Id="rId9" Type="http://schemas.openxmlformats.org/officeDocument/2006/relationships/hyperlink" Target="#'3.2 BP (Passivo)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3.jpeg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3.jpeg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GT (&#205;ndice)'!A1"/><Relationship Id="rId1" Type="http://schemas.openxmlformats.org/officeDocument/2006/relationships/image" Target="../media/image14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15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GT (&#205;ndice)'!A1"/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8.jpeg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Cemig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9.jpeg"/><Relationship Id="rId4" Type="http://schemas.openxmlformats.org/officeDocument/2006/relationships/hyperlink" Target="#'Cemig GT (&#205;ndice)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jpeg"/><Relationship Id="rId5" Type="http://schemas.openxmlformats.org/officeDocument/2006/relationships/hyperlink" Target="#'Cemig GT (&#205;ndice)'!A1"/><Relationship Id="rId4" Type="http://schemas.openxmlformats.org/officeDocument/2006/relationships/hyperlink" Target="#'Cemig (&#205;ndice)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288347</xdr:colOff>
      <xdr:row>7</xdr:row>
      <xdr:rowOff>49555</xdr:rowOff>
    </xdr:from>
    <xdr:to>
      <xdr:col>3</xdr:col>
      <xdr:colOff>450850</xdr:colOff>
      <xdr:row>9</xdr:row>
      <xdr:rowOff>95343</xdr:rowOff>
    </xdr:to>
    <xdr:sp macro="" textlink="">
      <xdr:nvSpPr>
        <xdr:cNvPr id="2" name="Retângulo Arredondad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8347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operacionais</a:t>
          </a:r>
        </a:p>
      </xdr:txBody>
    </xdr:sp>
    <xdr:clientData/>
  </xdr:twoCellAnchor>
  <xdr:twoCellAnchor>
    <xdr:from>
      <xdr:col>4</xdr:col>
      <xdr:colOff>39831</xdr:colOff>
      <xdr:row>7</xdr:row>
      <xdr:rowOff>49555</xdr:rowOff>
    </xdr:from>
    <xdr:to>
      <xdr:col>7</xdr:col>
      <xdr:colOff>202334</xdr:colOff>
      <xdr:row>9</xdr:row>
      <xdr:rowOff>95343</xdr:rowOff>
    </xdr:to>
    <xdr:sp macro="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484581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Financeiros</a:t>
          </a:r>
        </a:p>
      </xdr:txBody>
    </xdr:sp>
    <xdr:clientData/>
  </xdr:twoCellAnchor>
  <xdr:twoCellAnchor>
    <xdr:from>
      <xdr:col>7</xdr:col>
      <xdr:colOff>400916</xdr:colOff>
      <xdr:row>7</xdr:row>
      <xdr:rowOff>49555</xdr:rowOff>
    </xdr:from>
    <xdr:to>
      <xdr:col>10</xdr:col>
      <xdr:colOff>563418</xdr:colOff>
      <xdr:row>9</xdr:row>
      <xdr:rowOff>95343</xdr:rowOff>
    </xdr:to>
    <xdr:sp macro="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679229" y="1327493"/>
          <a:ext cx="1996064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Patrimonial</a:t>
          </a:r>
        </a:p>
      </xdr:txBody>
    </xdr:sp>
    <xdr:clientData/>
  </xdr:twoCellAnchor>
  <xdr:twoCellAnchor>
    <xdr:from>
      <xdr:col>7</xdr:col>
      <xdr:colOff>402431</xdr:colOff>
      <xdr:row>16</xdr:row>
      <xdr:rowOff>25744</xdr:rowOff>
    </xdr:from>
    <xdr:to>
      <xdr:col>10</xdr:col>
      <xdr:colOff>564933</xdr:colOff>
      <xdr:row>18</xdr:row>
      <xdr:rowOff>71532</xdr:rowOff>
    </xdr:to>
    <xdr:sp macro="" textlink="">
      <xdr:nvSpPr>
        <xdr:cNvPr id="15" name="Retângulo Arredondad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486275" y="3073744"/>
          <a:ext cx="1912721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Resultado</a:t>
          </a:r>
        </a:p>
      </xdr:txBody>
    </xdr:sp>
    <xdr:clientData/>
  </xdr:twoCellAnchor>
  <xdr:twoCellAnchor>
    <xdr:from>
      <xdr:col>0</xdr:col>
      <xdr:colOff>313748</xdr:colOff>
      <xdr:row>10</xdr:row>
      <xdr:rowOff>5209</xdr:rowOff>
    </xdr:from>
    <xdr:to>
      <xdr:col>3</xdr:col>
      <xdr:colOff>393700</xdr:colOff>
      <xdr:row>12</xdr:row>
      <xdr:rowOff>48394</xdr:rowOff>
    </xdr:to>
    <xdr:sp macro="" textlink="">
      <xdr:nvSpPr>
        <xdr:cNvPr id="17" name="Retângulo Arredondado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13748" y="1910209"/>
          <a:ext cx="1830171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de energia</a:t>
          </a:r>
        </a:p>
      </xdr:txBody>
    </xdr:sp>
    <xdr:clientData/>
  </xdr:twoCellAnchor>
  <xdr:twoCellAnchor>
    <xdr:from>
      <xdr:col>4</xdr:col>
      <xdr:colOff>77787</xdr:colOff>
      <xdr:row>9</xdr:row>
      <xdr:rowOff>179053</xdr:rowOff>
    </xdr:from>
    <xdr:to>
      <xdr:col>7</xdr:col>
      <xdr:colOff>157739</xdr:colOff>
      <xdr:row>12</xdr:row>
      <xdr:rowOff>40809</xdr:rowOff>
    </xdr:to>
    <xdr:sp macro="" textlink="">
      <xdr:nvSpPr>
        <xdr:cNvPr id="23" name="Retângulo Arredondado 2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522537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Operacional </a:t>
          </a:r>
        </a:p>
      </xdr:txBody>
    </xdr:sp>
    <xdr:clientData/>
  </xdr:twoCellAnchor>
  <xdr:twoCellAnchor>
    <xdr:from>
      <xdr:col>4</xdr:col>
      <xdr:colOff>77787</xdr:colOff>
      <xdr:row>12</xdr:row>
      <xdr:rowOff>104034</xdr:rowOff>
    </xdr:from>
    <xdr:to>
      <xdr:col>7</xdr:col>
      <xdr:colOff>157739</xdr:colOff>
      <xdr:row>14</xdr:row>
      <xdr:rowOff>148353</xdr:rowOff>
    </xdr:to>
    <xdr:sp macro="" textlink="">
      <xdr:nvSpPr>
        <xdr:cNvPr id="24" name="Retângulo Arredondado 2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522537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Custos e despesas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operacionais</a:t>
          </a:r>
        </a:p>
      </xdr:txBody>
    </xdr:sp>
    <xdr:clientData/>
  </xdr:twoCellAnchor>
  <xdr:twoCellAnchor>
    <xdr:from>
      <xdr:col>4</xdr:col>
      <xdr:colOff>71437</xdr:colOff>
      <xdr:row>15</xdr:row>
      <xdr:rowOff>29015</xdr:rowOff>
    </xdr:from>
    <xdr:to>
      <xdr:col>7</xdr:col>
      <xdr:colOff>151389</xdr:colOff>
      <xdr:row>17</xdr:row>
      <xdr:rowOff>72200</xdr:rowOff>
    </xdr:to>
    <xdr:sp macro="" textlink="">
      <xdr:nvSpPr>
        <xdr:cNvPr id="25" name="Retângulo Arredondado 2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516187" y="2767453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LAJIDA</a:t>
          </a:r>
        </a:p>
      </xdr:txBody>
    </xdr:sp>
    <xdr:clientData/>
  </xdr:twoCellAnchor>
  <xdr:twoCellAnchor>
    <xdr:from>
      <xdr:col>4</xdr:col>
      <xdr:colOff>71437</xdr:colOff>
      <xdr:row>17</xdr:row>
      <xdr:rowOff>135425</xdr:rowOff>
    </xdr:from>
    <xdr:to>
      <xdr:col>7</xdr:col>
      <xdr:colOff>151389</xdr:colOff>
      <xdr:row>19</xdr:row>
      <xdr:rowOff>176863</xdr:rowOff>
    </xdr:to>
    <xdr:sp macro="" textlink="">
      <xdr:nvSpPr>
        <xdr:cNvPr id="26" name="Retângulo Arredondado 2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2516187" y="3238988"/>
          <a:ext cx="1913515" cy="40656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Resultado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Financeiro</a:t>
          </a:r>
        </a:p>
      </xdr:txBody>
    </xdr:sp>
    <xdr:clientData/>
  </xdr:twoCellAnchor>
  <xdr:twoCellAnchor>
    <xdr:from>
      <xdr:col>4</xdr:col>
      <xdr:colOff>71437</xdr:colOff>
      <xdr:row>20</xdr:row>
      <xdr:rowOff>57526</xdr:rowOff>
    </xdr:from>
    <xdr:to>
      <xdr:col>7</xdr:col>
      <xdr:colOff>151389</xdr:colOff>
      <xdr:row>22</xdr:row>
      <xdr:rowOff>100711</xdr:rowOff>
    </xdr:to>
    <xdr:sp macro="" textlink="">
      <xdr:nvSpPr>
        <xdr:cNvPr id="27" name="Retângulo Arredondado 2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516187" y="3708776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Endividamento</a:t>
          </a:r>
        </a:p>
      </xdr:txBody>
    </xdr:sp>
    <xdr:clientData/>
  </xdr:twoCellAnchor>
  <xdr:twoCellAnchor>
    <xdr:from>
      <xdr:col>7</xdr:col>
      <xdr:colOff>452438</xdr:colOff>
      <xdr:row>9</xdr:row>
      <xdr:rowOff>179053</xdr:rowOff>
    </xdr:from>
    <xdr:to>
      <xdr:col>10</xdr:col>
      <xdr:colOff>532391</xdr:colOff>
      <xdr:row>12</xdr:row>
      <xdr:rowOff>40809</xdr:rowOff>
    </xdr:to>
    <xdr:sp macro="" textlink="">
      <xdr:nvSpPr>
        <xdr:cNvPr id="29" name="Retângulo Arredondado 2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730751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Ativo</a:t>
          </a:r>
        </a:p>
      </xdr:txBody>
    </xdr:sp>
    <xdr:clientData/>
  </xdr:twoCellAnchor>
  <xdr:twoCellAnchor>
    <xdr:from>
      <xdr:col>7</xdr:col>
      <xdr:colOff>452438</xdr:colOff>
      <xdr:row>12</xdr:row>
      <xdr:rowOff>104034</xdr:rowOff>
    </xdr:from>
    <xdr:to>
      <xdr:col>10</xdr:col>
      <xdr:colOff>532391</xdr:colOff>
      <xdr:row>14</xdr:row>
      <xdr:rowOff>148353</xdr:rowOff>
    </xdr:to>
    <xdr:sp macro="" textlink="">
      <xdr:nvSpPr>
        <xdr:cNvPr id="30" name="Retângulo Arredondado 2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730751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Passivo</a:t>
          </a:r>
        </a:p>
      </xdr:txBody>
    </xdr:sp>
    <xdr:clientData/>
  </xdr:twoCellAnchor>
  <xdr:twoCellAnchor>
    <xdr:from>
      <xdr:col>7</xdr:col>
      <xdr:colOff>392911</xdr:colOff>
      <xdr:row>19</xdr:row>
      <xdr:rowOff>58790</xdr:rowOff>
    </xdr:from>
    <xdr:to>
      <xdr:col>10</xdr:col>
      <xdr:colOff>554292</xdr:colOff>
      <xdr:row>21</xdr:row>
      <xdr:rowOff>106190</xdr:rowOff>
    </xdr:to>
    <xdr:sp macro="" textlink="">
      <xdr:nvSpPr>
        <xdr:cNvPr id="32" name="Retângulo Arredondado 3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4460086" y="3678290"/>
          <a:ext cx="1904456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Demonstração do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Fluxos de caixa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571499</xdr:colOff>
      <xdr:row>5</xdr:row>
      <xdr:rowOff>47625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62774" cy="1000125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178595</xdr:rowOff>
    </xdr:from>
    <xdr:to>
      <xdr:col>11</xdr:col>
      <xdr:colOff>11906</xdr:colOff>
      <xdr:row>4</xdr:row>
      <xdr:rowOff>7939</xdr:rowOff>
    </xdr:to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000-000022000000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1452562" y="178595"/>
          <a:ext cx="4976813" cy="591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n-US" sz="4000" b="0">
              <a:solidFill>
                <a:srgbClr val="008228"/>
              </a:solidFill>
              <a:latin typeface="+mj-lt"/>
              <a:ea typeface="+mj-lt"/>
              <a:cs typeface="+mj-lt"/>
            </a:rPr>
            <a:t>RESULTADOS</a:t>
          </a:r>
          <a:r>
            <a:rPr lang="en-US" sz="4000">
              <a:solidFill>
                <a:srgbClr val="008228"/>
              </a:solidFill>
              <a:latin typeface="+mj-lt"/>
              <a:ea typeface="+mj-lt"/>
              <a:cs typeface="+mj-lt"/>
            </a:rPr>
            <a:t> </a:t>
          </a:r>
          <a:r>
            <a:rPr lang="en-US" sz="40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2T2</a:t>
          </a:r>
          <a:r>
            <a:rPr lang="en-US" sz="4000" b="1" i="0" u="none" strike="noStrike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40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ctr"/>
          <a:endParaRPr lang="en-US" sz="40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309563</xdr:colOff>
      <xdr:row>12</xdr:row>
      <xdr:rowOff>119062</xdr:rowOff>
    </xdr:from>
    <xdr:to>
      <xdr:col>3</xdr:col>
      <xdr:colOff>389515</xdr:colOff>
      <xdr:row>14</xdr:row>
      <xdr:rowOff>162247</xdr:rowOff>
    </xdr:to>
    <xdr:sp macro="" textlink="">
      <xdr:nvSpPr>
        <xdr:cNvPr id="19" name="Retângulo Arredondado 1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09563" y="2405062"/>
          <a:ext cx="1830171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Venda da energia por 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 classe de consumo</a:t>
          </a:r>
        </a:p>
      </xdr:txBody>
    </xdr:sp>
    <xdr:clientData/>
  </xdr:twoCellAnchor>
  <xdr:twoCellAnchor>
    <xdr:from>
      <xdr:col>4</xdr:col>
      <xdr:colOff>66261</xdr:colOff>
      <xdr:row>22</xdr:row>
      <xdr:rowOff>190499</xdr:rowOff>
    </xdr:from>
    <xdr:to>
      <xdr:col>7</xdr:col>
      <xdr:colOff>146213</xdr:colOff>
      <xdr:row>25</xdr:row>
      <xdr:rowOff>43184</xdr:rowOff>
    </xdr:to>
    <xdr:sp macro="" textlink="">
      <xdr:nvSpPr>
        <xdr:cNvPr id="20" name="Retângulo Arredondado 2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31440E14-2971-48B3-975A-D6959ED57A0F}"/>
            </a:ext>
          </a:extLst>
        </xdr:cNvPr>
        <xdr:cNvSpPr/>
      </xdr:nvSpPr>
      <xdr:spPr>
        <a:xfrm>
          <a:off x="2385391" y="4381499"/>
          <a:ext cx="1819300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Investimentos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</xdr:colOff>
      <xdr:row>4</xdr:row>
      <xdr:rowOff>329060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15187" cy="1091060"/>
        </a:xfrm>
        <a:prstGeom prst="rect">
          <a:avLst/>
        </a:prstGeom>
      </xdr:spPr>
    </xdr:pic>
    <xdr:clientData/>
  </xdr:twoCellAnchor>
  <xdr:twoCellAnchor>
    <xdr:from>
      <xdr:col>1</xdr:col>
      <xdr:colOff>735013</xdr:colOff>
      <xdr:row>0</xdr:row>
      <xdr:rowOff>60326</xdr:rowOff>
    </xdr:from>
    <xdr:to>
      <xdr:col>4</xdr:col>
      <xdr:colOff>35719</xdr:colOff>
      <xdr:row>4</xdr:row>
      <xdr:rowOff>381000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1389857" y="60326"/>
          <a:ext cx="5837237" cy="1082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3.1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ATIVO</a:t>
          </a:r>
        </a:p>
      </xdr:txBody>
    </xdr:sp>
    <xdr:clientData/>
  </xdr:twoCellAnchor>
  <xdr:twoCellAnchor>
    <xdr:from>
      <xdr:col>3</xdr:col>
      <xdr:colOff>343701</xdr:colOff>
      <xdr:row>4</xdr:row>
      <xdr:rowOff>31751</xdr:rowOff>
    </xdr:from>
    <xdr:to>
      <xdr:col>3</xdr:col>
      <xdr:colOff>1107090</xdr:colOff>
      <xdr:row>4</xdr:row>
      <xdr:rowOff>256744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pSpPr/>
      </xdr:nvGrpSpPr>
      <xdr:grpSpPr>
        <a:xfrm>
          <a:off x="6344451" y="793751"/>
          <a:ext cx="763389" cy="224993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95250</xdr:colOff>
      <xdr:row>4</xdr:row>
      <xdr:rowOff>392907</xdr:rowOff>
    </xdr:from>
    <xdr:to>
      <xdr:col>3</xdr:col>
      <xdr:colOff>1085850</xdr:colOff>
      <xdr:row>6</xdr:row>
      <xdr:rowOff>172244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154907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5</xdr:row>
      <xdr:rowOff>81410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9469" cy="1081535"/>
        </a:xfrm>
        <a:prstGeom prst="rect">
          <a:avLst/>
        </a:prstGeom>
      </xdr:spPr>
    </xdr:pic>
    <xdr:clientData/>
  </xdr:twoCellAnchor>
  <xdr:twoCellAnchor>
    <xdr:from>
      <xdr:col>1</xdr:col>
      <xdr:colOff>417514</xdr:colOff>
      <xdr:row>0</xdr:row>
      <xdr:rowOff>60326</xdr:rowOff>
    </xdr:from>
    <xdr:to>
      <xdr:col>4</xdr:col>
      <xdr:colOff>-1</xdr:colOff>
      <xdr:row>5</xdr:row>
      <xdr:rowOff>133350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1143795" y="60326"/>
          <a:ext cx="6023767" cy="1073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3.2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PASSIVO</a:t>
          </a:r>
        </a:p>
      </xdr:txBody>
    </xdr:sp>
    <xdr:clientData/>
  </xdr:twoCellAnchor>
  <xdr:twoCellAnchor>
    <xdr:from>
      <xdr:col>3</xdr:col>
      <xdr:colOff>343703</xdr:colOff>
      <xdr:row>3</xdr:row>
      <xdr:rowOff>211136</xdr:rowOff>
    </xdr:from>
    <xdr:to>
      <xdr:col>3</xdr:col>
      <xdr:colOff>1162655</xdr:colOff>
      <xdr:row>5</xdr:row>
      <xdr:rowOff>7504</xdr:rowOff>
    </xdr:to>
    <xdr:grpSp>
      <xdr:nvGrpSpPr>
        <xdr:cNvPr id="8" name="Agrupar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pSpPr/>
      </xdr:nvGrpSpPr>
      <xdr:grpSpPr>
        <a:xfrm>
          <a:off x="6265078" y="782636"/>
          <a:ext cx="818952" cy="240868"/>
          <a:chOff x="7817675" y="768144"/>
          <a:chExt cx="918516" cy="249238"/>
        </a:xfrm>
      </xdr:grpSpPr>
      <xdr:sp macro="" textlink="">
        <xdr:nvSpPr>
          <xdr:cNvPr id="9" name="Retângulo Arredondado 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>
            <a:extLst>
              <a:ext uri="{FF2B5EF4-FFF2-40B4-BE49-F238E27FC236}">
                <a16:creationId xmlns:a16="http://schemas.microsoft.com/office/drawing/2014/main" id="{00000000-0008-0000-0A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218892</xdr:colOff>
      <xdr:row>5</xdr:row>
      <xdr:rowOff>161193</xdr:rowOff>
    </xdr:from>
    <xdr:to>
      <xdr:col>3</xdr:col>
      <xdr:colOff>1209492</xdr:colOff>
      <xdr:row>7</xdr:row>
      <xdr:rowOff>65088</xdr:rowOff>
    </xdr:to>
    <xdr:pic>
      <xdr:nvPicPr>
        <xdr:cNvPr id="11" name="Imagem 10" descr="Descrição: Cemig GT color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392" y="1172308"/>
          <a:ext cx="990600" cy="3801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6</xdr:col>
      <xdr:colOff>38100</xdr:colOff>
      <xdr:row>5</xdr:row>
      <xdr:rowOff>173483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34524" cy="1125983"/>
        </a:xfrm>
        <a:prstGeom prst="rect">
          <a:avLst/>
        </a:prstGeom>
      </xdr:spPr>
    </xdr:pic>
    <xdr:clientData/>
  </xdr:twoCellAnchor>
  <xdr:twoCellAnchor>
    <xdr:from>
      <xdr:col>1</xdr:col>
      <xdr:colOff>1343024</xdr:colOff>
      <xdr:row>0</xdr:row>
      <xdr:rowOff>160337</xdr:rowOff>
    </xdr:from>
    <xdr:to>
      <xdr:col>4</xdr:col>
      <xdr:colOff>985838</xdr:colOff>
      <xdr:row>5</xdr:row>
      <xdr:rowOff>119062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B00-000004000000}"/>
            </a:ext>
            <a:ext uri="{147F2762-F138-4A5C-976F-8EAC2B608ADB}">
              <a16:predDERef xmlns:a16="http://schemas.microsoft.com/office/drawing/2014/main" pred="{00000000-0008-0000-0B00-000003000000}"/>
            </a:ext>
          </a:extLst>
        </xdr:cNvPr>
        <xdr:cNvSpPr txBox="1"/>
      </xdr:nvSpPr>
      <xdr:spPr>
        <a:xfrm>
          <a:off x="2000249" y="160337"/>
          <a:ext cx="6072189" cy="911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n-US" sz="2000">
              <a:solidFill>
                <a:srgbClr val="008228"/>
              </a:solidFill>
              <a:latin typeface="Arial Black" panose="020B0A04020102020204" pitchFamily="34" charset="0"/>
            </a:rPr>
            <a:t>4.1 DEMONSTRAÇÕES DOS RESULTADOS</a:t>
          </a:r>
          <a:endParaRPr lang="en-US" sz="2400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ctr"/>
          <a:r>
            <a:rPr lang="en-US" sz="24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2º TRIMESTRE 202</a:t>
          </a:r>
          <a:r>
            <a:rPr lang="en-US" sz="2400" b="0" i="0" u="none" strike="noStrike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xdr:twoCellAnchor>
    <xdr:from>
      <xdr:col>5</xdr:col>
      <xdr:colOff>226222</xdr:colOff>
      <xdr:row>3</xdr:row>
      <xdr:rowOff>190499</xdr:rowOff>
    </xdr:from>
    <xdr:to>
      <xdr:col>5</xdr:col>
      <xdr:colOff>1032474</xdr:colOff>
      <xdr:row>5</xdr:row>
      <xdr:rowOff>42429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pSpPr/>
      </xdr:nvGrpSpPr>
      <xdr:grpSpPr>
        <a:xfrm>
          <a:off x="8436772" y="761999"/>
          <a:ext cx="806252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B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171457</xdr:colOff>
      <xdr:row>6</xdr:row>
      <xdr:rowOff>76200</xdr:rowOff>
    </xdr:from>
    <xdr:to>
      <xdr:col>5</xdr:col>
      <xdr:colOff>1162057</xdr:colOff>
      <xdr:row>8</xdr:row>
      <xdr:rowOff>146050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7" y="1219200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5</xdr:row>
      <xdr:rowOff>165546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55906" cy="1118046"/>
        </a:xfrm>
        <a:prstGeom prst="rect">
          <a:avLst/>
        </a:prstGeom>
      </xdr:spPr>
    </xdr:pic>
    <xdr:clientData/>
  </xdr:twoCellAnchor>
  <xdr:twoCellAnchor>
    <xdr:from>
      <xdr:col>1</xdr:col>
      <xdr:colOff>896937</xdr:colOff>
      <xdr:row>1</xdr:row>
      <xdr:rowOff>20637</xdr:rowOff>
    </xdr:from>
    <xdr:to>
      <xdr:col>3</xdr:col>
      <xdr:colOff>254000</xdr:colOff>
      <xdr:row>6</xdr:row>
      <xdr:rowOff>25400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C00-000004000000}"/>
            </a:ext>
            <a:ext uri="{147F2762-F138-4A5C-976F-8EAC2B608ADB}">
              <a16:predDERef xmlns:a16="http://schemas.microsoft.com/office/drawing/2014/main" pred="{00000000-0008-0000-0C00-000003000000}"/>
            </a:ext>
          </a:extLst>
        </xdr:cNvPr>
        <xdr:cNvSpPr txBox="1"/>
      </xdr:nvSpPr>
      <xdr:spPr>
        <a:xfrm>
          <a:off x="1690687" y="203200"/>
          <a:ext cx="6699251" cy="917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n-US" sz="1800">
              <a:solidFill>
                <a:srgbClr val="008228"/>
              </a:solidFill>
              <a:latin typeface="Arial Black" panose="020B0A04020102020204" pitchFamily="34" charset="0"/>
            </a:rPr>
            <a:t>5.0 DEMONSTRAÇÕES DOS FLUXOS DE CAIXA</a:t>
          </a:r>
          <a:endParaRPr lang="en-US" sz="1800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ctr"/>
          <a:r>
            <a:rPr lang="en-US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2º TRIMESTRE 202</a:t>
          </a:r>
          <a:r>
            <a:rPr lang="en-US" sz="1800" b="0" i="0" u="none" strike="noStrike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xdr:twoCellAnchor editAs="oneCell">
    <xdr:from>
      <xdr:col>3</xdr:col>
      <xdr:colOff>207170</xdr:colOff>
      <xdr:row>6</xdr:row>
      <xdr:rowOff>7145</xdr:rowOff>
    </xdr:from>
    <xdr:to>
      <xdr:col>3</xdr:col>
      <xdr:colOff>1197770</xdr:colOff>
      <xdr:row>8</xdr:row>
      <xdr:rowOff>114300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2920" y="1150145"/>
          <a:ext cx="990600" cy="41195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357190</xdr:colOff>
      <xdr:row>4</xdr:row>
      <xdr:rowOff>71437</xdr:rowOff>
    </xdr:from>
    <xdr:to>
      <xdr:col>3</xdr:col>
      <xdr:colOff>1163442</xdr:colOff>
      <xdr:row>5</xdr:row>
      <xdr:rowOff>113867</xdr:rowOff>
    </xdr:to>
    <xdr:grpSp>
      <xdr:nvGrpSpPr>
        <xdr:cNvPr id="8" name="Agrupar 4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pSpPr/>
      </xdr:nvGrpSpPr>
      <xdr:grpSpPr>
        <a:xfrm>
          <a:off x="8268543" y="833437"/>
          <a:ext cx="806252" cy="232930"/>
          <a:chOff x="16851364" y="1659932"/>
          <a:chExt cx="918516" cy="249238"/>
        </a:xfrm>
      </xdr:grpSpPr>
      <xdr:sp macro="" textlink="">
        <xdr:nvSpPr>
          <xdr:cNvPr id="10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C00-00000A000000}"/>
              </a:ext>
            </a:extLst>
          </xdr:cNvPr>
          <xdr:cNvSpPr/>
        </xdr:nvSpPr>
        <xdr:spPr>
          <a:xfrm>
            <a:off x="16851364" y="1659932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1" name="Seta para a Direita 6">
            <a:extLst>
              <a:ext uri="{FF2B5EF4-FFF2-40B4-BE49-F238E27FC236}">
                <a16:creationId xmlns:a16="http://schemas.microsoft.com/office/drawing/2014/main" id="{00000000-0008-0000-0C00-00000B000000}"/>
              </a:ext>
            </a:extLst>
          </xdr:cNvPr>
          <xdr:cNvSpPr/>
        </xdr:nvSpPr>
        <xdr:spPr>
          <a:xfrm rot="10800000">
            <a:off x="16915613" y="1703350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28575</xdr:colOff>
      <xdr:row>6</xdr:row>
      <xdr:rowOff>167880</xdr:rowOff>
    </xdr:to>
    <xdr:pic>
      <xdr:nvPicPr>
        <xdr:cNvPr id="69" name="Imagem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43900" cy="1139430"/>
        </a:xfrm>
        <a:prstGeom prst="rect">
          <a:avLst/>
        </a:prstGeom>
      </xdr:spPr>
    </xdr:pic>
    <xdr:clientData/>
  </xdr:twoCellAnchor>
  <xdr:twoCellAnchor>
    <xdr:from>
      <xdr:col>1</xdr:col>
      <xdr:colOff>716756</xdr:colOff>
      <xdr:row>1</xdr:row>
      <xdr:rowOff>15877</xdr:rowOff>
    </xdr:from>
    <xdr:to>
      <xdr:col>5</xdr:col>
      <xdr:colOff>622204</xdr:colOff>
      <xdr:row>6</xdr:row>
      <xdr:rowOff>37354</xdr:rowOff>
    </xdr:to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574006" y="177802"/>
          <a:ext cx="6401498" cy="8311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1.1 BALANÇO DE ENERGIA ELETRICA 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 editAs="oneCell">
    <xdr:from>
      <xdr:col>4</xdr:col>
      <xdr:colOff>2583316</xdr:colOff>
      <xdr:row>7</xdr:row>
      <xdr:rowOff>113959</xdr:rowOff>
    </xdr:from>
    <xdr:to>
      <xdr:col>5</xdr:col>
      <xdr:colOff>952160</xdr:colOff>
      <xdr:row>9</xdr:row>
      <xdr:rowOff>83796</xdr:rowOff>
    </xdr:to>
    <xdr:pic>
      <xdr:nvPicPr>
        <xdr:cNvPr id="74" name="Imagem 73" descr="Descrição: Cemig GT color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7241" y="1285534"/>
          <a:ext cx="988219" cy="36988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19047</xdr:colOff>
      <xdr:row>5</xdr:row>
      <xdr:rowOff>11906</xdr:rowOff>
    </xdr:from>
    <xdr:to>
      <xdr:col>5</xdr:col>
      <xdr:colOff>956564</xdr:colOff>
      <xdr:row>6</xdr:row>
      <xdr:rowOff>97631</xdr:rowOff>
    </xdr:to>
    <xdr:grpSp>
      <xdr:nvGrpSpPr>
        <xdr:cNvPr id="75" name="Agrupar 4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GrpSpPr/>
      </xdr:nvGrpSpPr>
      <xdr:grpSpPr>
        <a:xfrm>
          <a:off x="7372347" y="821531"/>
          <a:ext cx="937517" cy="247650"/>
          <a:chOff x="7817675" y="768144"/>
          <a:chExt cx="918516" cy="249238"/>
        </a:xfrm>
      </xdr:grpSpPr>
      <xdr:sp macro="" textlink="">
        <xdr:nvSpPr>
          <xdr:cNvPr id="76" name="Retângulo Arredondado 4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4C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7" name="Seta para a Direita 55">
            <a:extLst>
              <a:ext uri="{FF2B5EF4-FFF2-40B4-BE49-F238E27FC236}">
                <a16:creationId xmlns:a16="http://schemas.microsoft.com/office/drawing/2014/main" id="{00000000-0008-0000-0100-00004D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10</xdr:col>
      <xdr:colOff>56029</xdr:colOff>
      <xdr:row>6</xdr:row>
      <xdr:rowOff>76201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1886079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102675</xdr:colOff>
      <xdr:row>6</xdr:row>
      <xdr:rowOff>138393</xdr:rowOff>
    </xdr:from>
    <xdr:to>
      <xdr:col>10</xdr:col>
      <xdr:colOff>33619</xdr:colOff>
      <xdr:row>9</xdr:row>
      <xdr:rowOff>3455</xdr:rowOff>
    </xdr:to>
    <xdr:pic>
      <xdr:nvPicPr>
        <xdr:cNvPr id="3" name="Imagem 2" descr="Descrição: Cemig GT color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4975" y="1281393"/>
          <a:ext cx="978694" cy="36988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2202895</xdr:colOff>
      <xdr:row>1</xdr:row>
      <xdr:rowOff>76200</xdr:rowOff>
    </xdr:from>
    <xdr:to>
      <xdr:col>8</xdr:col>
      <xdr:colOff>532282</xdr:colOff>
      <xdr:row>5</xdr:row>
      <xdr:rowOff>153240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860120" y="266700"/>
          <a:ext cx="7340037" cy="839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600">
              <a:solidFill>
                <a:srgbClr val="008228"/>
              </a:solidFill>
              <a:latin typeface="Arial Black" panose="020B0A04020102020204" pitchFamily="34" charset="0"/>
            </a:rPr>
            <a:t>1.2 VENDA DE ENERGIA POR CLASSE DE CONSUMO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9</xdr:col>
      <xdr:colOff>269570</xdr:colOff>
      <xdr:row>4</xdr:row>
      <xdr:rowOff>21817</xdr:rowOff>
    </xdr:from>
    <xdr:to>
      <xdr:col>9</xdr:col>
      <xdr:colOff>986922</xdr:colOff>
      <xdr:row>5</xdr:row>
      <xdr:rowOff>65834</xdr:rowOff>
    </xdr:to>
    <xdr:grpSp>
      <xdr:nvGrpSpPr>
        <xdr:cNvPr id="5" name="Agrupar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11049629" y="783817"/>
          <a:ext cx="717352" cy="234517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6</xdr:col>
      <xdr:colOff>1</xdr:colOff>
      <xdr:row>5</xdr:row>
      <xdr:rowOff>141733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448800" cy="1094233"/>
        </a:xfrm>
        <a:prstGeom prst="rect">
          <a:avLst/>
        </a:prstGeom>
      </xdr:spPr>
    </xdr:pic>
    <xdr:clientData/>
  </xdr:twoCellAnchor>
  <xdr:twoCellAnchor>
    <xdr:from>
      <xdr:col>1</xdr:col>
      <xdr:colOff>1778830</xdr:colOff>
      <xdr:row>1</xdr:row>
      <xdr:rowOff>50800</xdr:rowOff>
    </xdr:from>
    <xdr:to>
      <xdr:col>4</xdr:col>
      <xdr:colOff>1010480</xdr:colOff>
      <xdr:row>4</xdr:row>
      <xdr:rowOff>58738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2433156" y="241300"/>
          <a:ext cx="5915715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2.1 RECEITA OPERACIONAL</a:t>
          </a:r>
        </a:p>
      </xdr:txBody>
    </xdr:sp>
    <xdr:clientData/>
  </xdr:twoCellAnchor>
  <xdr:twoCellAnchor editAs="oneCell">
    <xdr:from>
      <xdr:col>5</xdr:col>
      <xdr:colOff>34172</xdr:colOff>
      <xdr:row>6</xdr:row>
      <xdr:rowOff>24850</xdr:rowOff>
    </xdr:from>
    <xdr:to>
      <xdr:col>5</xdr:col>
      <xdr:colOff>1024772</xdr:colOff>
      <xdr:row>7</xdr:row>
      <xdr:rowOff>89937</xdr:rowOff>
    </xdr:to>
    <xdr:pic>
      <xdr:nvPicPr>
        <xdr:cNvPr id="12" name="Imagem 11" descr="Descrição: Cemig GT color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0107" y="1167850"/>
          <a:ext cx="990600" cy="37154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135627</xdr:colOff>
      <xdr:row>3</xdr:row>
      <xdr:rowOff>182217</xdr:rowOff>
    </xdr:from>
    <xdr:to>
      <xdr:col>5</xdr:col>
      <xdr:colOff>1075525</xdr:colOff>
      <xdr:row>5</xdr:row>
      <xdr:rowOff>58392</xdr:rowOff>
    </xdr:to>
    <xdr:grpSp>
      <xdr:nvGrpSpPr>
        <xdr:cNvPr id="8" name="Agrupar 4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8431902" y="753717"/>
          <a:ext cx="939898" cy="257175"/>
          <a:chOff x="7817675" y="768144"/>
          <a:chExt cx="918516" cy="249238"/>
        </a:xfrm>
      </xdr:grpSpPr>
      <xdr:sp macro="" textlink="">
        <xdr:nvSpPr>
          <xdr:cNvPr id="13" name="Retângulo Arredondado 4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4" name="Seta para a Direita 55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6</xdr:col>
      <xdr:colOff>592</xdr:colOff>
      <xdr:row>6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770520" cy="1143000"/>
        </a:xfrm>
        <a:prstGeom prst="rect">
          <a:avLst/>
        </a:prstGeom>
      </xdr:spPr>
    </xdr:pic>
    <xdr:clientData/>
  </xdr:twoCellAnchor>
  <xdr:twoCellAnchor>
    <xdr:from>
      <xdr:col>1</xdr:col>
      <xdr:colOff>1332367</xdr:colOff>
      <xdr:row>1</xdr:row>
      <xdr:rowOff>106585</xdr:rowOff>
    </xdr:from>
    <xdr:to>
      <xdr:col>5</xdr:col>
      <xdr:colOff>163286</xdr:colOff>
      <xdr:row>6</xdr:row>
      <xdr:rowOff>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985510" y="297085"/>
          <a:ext cx="6614205" cy="10500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200">
              <a:solidFill>
                <a:srgbClr val="008228"/>
              </a:solidFill>
              <a:latin typeface="Arial Black" panose="020B0A04020102020204" pitchFamily="34" charset="0"/>
            </a:rPr>
            <a:t>2.2 CUSTOS E DESPESAS OPERACIONAIS</a:t>
          </a:r>
        </a:p>
      </xdr:txBody>
    </xdr:sp>
    <xdr:clientData/>
  </xdr:twoCellAnchor>
  <xdr:twoCellAnchor editAs="oneCell">
    <xdr:from>
      <xdr:col>5</xdr:col>
      <xdr:colOff>238336</xdr:colOff>
      <xdr:row>6</xdr:row>
      <xdr:rowOff>134134</xdr:rowOff>
    </xdr:from>
    <xdr:to>
      <xdr:col>5</xdr:col>
      <xdr:colOff>1231317</xdr:colOff>
      <xdr:row>8</xdr:row>
      <xdr:rowOff>127784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3954" y="1277134"/>
          <a:ext cx="992981" cy="3746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247649</xdr:colOff>
      <xdr:row>4</xdr:row>
      <xdr:rowOff>11906</xdr:rowOff>
    </xdr:from>
    <xdr:to>
      <xdr:col>5</xdr:col>
      <xdr:colOff>1187547</xdr:colOff>
      <xdr:row>5</xdr:row>
      <xdr:rowOff>78581</xdr:rowOff>
    </xdr:to>
    <xdr:grpSp>
      <xdr:nvGrpSpPr>
        <xdr:cNvPr id="8" name="Agrupar 4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pSpPr/>
      </xdr:nvGrpSpPr>
      <xdr:grpSpPr>
        <a:xfrm>
          <a:off x="8663267" y="773906"/>
          <a:ext cx="939898" cy="257175"/>
          <a:chOff x="7817675" y="768144"/>
          <a:chExt cx="918516" cy="249238"/>
        </a:xfrm>
      </xdr:grpSpPr>
      <xdr:sp macro="" textlink="">
        <xdr:nvSpPr>
          <xdr:cNvPr id="10" name="Retângulo Arredondado 4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1" name="Seta para a Direita 55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5</xdr:row>
      <xdr:rowOff>165546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77350" cy="1118046"/>
        </a:xfrm>
        <a:prstGeom prst="rect">
          <a:avLst/>
        </a:prstGeom>
      </xdr:spPr>
    </xdr:pic>
    <xdr:clientData/>
  </xdr:twoCellAnchor>
  <xdr:twoCellAnchor>
    <xdr:from>
      <xdr:col>1</xdr:col>
      <xdr:colOff>300037</xdr:colOff>
      <xdr:row>0</xdr:row>
      <xdr:rowOff>134938</xdr:rowOff>
    </xdr:from>
    <xdr:to>
      <xdr:col>6</xdr:col>
      <xdr:colOff>531812</xdr:colOff>
      <xdr:row>4</xdr:row>
      <xdr:rowOff>34926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363662" y="134938"/>
          <a:ext cx="7431088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3600">
              <a:solidFill>
                <a:srgbClr val="008228"/>
              </a:solidFill>
              <a:latin typeface="Arial Black" panose="020B0A04020102020204" pitchFamily="34" charset="0"/>
            </a:rPr>
            <a:t>2.3 LAJIDA</a:t>
          </a:r>
        </a:p>
      </xdr:txBody>
    </xdr:sp>
    <xdr:clientData/>
  </xdr:twoCellAnchor>
  <xdr:twoCellAnchor>
    <xdr:from>
      <xdr:col>5</xdr:col>
      <xdr:colOff>872231</xdr:colOff>
      <xdr:row>4</xdr:row>
      <xdr:rowOff>51017</xdr:rowOff>
    </xdr:from>
    <xdr:to>
      <xdr:col>6</xdr:col>
      <xdr:colOff>788362</xdr:colOff>
      <xdr:row>5</xdr:row>
      <xdr:rowOff>95034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pSpPr/>
      </xdr:nvGrpSpPr>
      <xdr:grpSpPr>
        <a:xfrm>
          <a:off x="8263631" y="813017"/>
          <a:ext cx="916256" cy="234517"/>
          <a:chOff x="7826455" y="768142"/>
          <a:chExt cx="919880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>
            <a:off x="7826455" y="768142"/>
            <a:ext cx="919880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700375</xdr:colOff>
      <xdr:row>5</xdr:row>
      <xdr:rowOff>271743</xdr:rowOff>
    </xdr:from>
    <xdr:to>
      <xdr:col>6</xdr:col>
      <xdr:colOff>693932</xdr:colOff>
      <xdr:row>6</xdr:row>
      <xdr:rowOff>289205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7669" y="1224243"/>
          <a:ext cx="994803" cy="3648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85725</xdr:colOff>
      <xdr:row>5</xdr:row>
      <xdr:rowOff>157609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05975" cy="1110109"/>
        </a:xfrm>
        <a:prstGeom prst="rect">
          <a:avLst/>
        </a:prstGeom>
      </xdr:spPr>
    </xdr:pic>
    <xdr:clientData/>
  </xdr:twoCellAnchor>
  <xdr:twoCellAnchor>
    <xdr:from>
      <xdr:col>1</xdr:col>
      <xdr:colOff>1593057</xdr:colOff>
      <xdr:row>1</xdr:row>
      <xdr:rowOff>34925</xdr:rowOff>
    </xdr:from>
    <xdr:to>
      <xdr:col>4</xdr:col>
      <xdr:colOff>938214</xdr:colOff>
      <xdr:row>4</xdr:row>
      <xdr:rowOff>112713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2250282" y="225425"/>
          <a:ext cx="6003132" cy="6492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2.4 RESULTADO FINANCEIRO</a:t>
          </a:r>
        </a:p>
      </xdr:txBody>
    </xdr:sp>
    <xdr:clientData/>
  </xdr:twoCellAnchor>
  <xdr:twoCellAnchor>
    <xdr:from>
      <xdr:col>5</xdr:col>
      <xdr:colOff>122789</xdr:colOff>
      <xdr:row>3</xdr:row>
      <xdr:rowOff>178016</xdr:rowOff>
    </xdr:from>
    <xdr:to>
      <xdr:col>5</xdr:col>
      <xdr:colOff>959203</xdr:colOff>
      <xdr:row>5</xdr:row>
      <xdr:rowOff>29946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pSpPr/>
      </xdr:nvGrpSpPr>
      <xdr:grpSpPr>
        <a:xfrm>
          <a:off x="8657189" y="749516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14286</xdr:colOff>
      <xdr:row>5</xdr:row>
      <xdr:rowOff>230981</xdr:rowOff>
    </xdr:from>
    <xdr:to>
      <xdr:col>5</xdr:col>
      <xdr:colOff>1007267</xdr:colOff>
      <xdr:row>7</xdr:row>
      <xdr:rowOff>65087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8686" y="1183481"/>
          <a:ext cx="992981" cy="3770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35719</xdr:colOff>
      <xdr:row>5</xdr:row>
      <xdr:rowOff>142875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7219" cy="1095375"/>
        </a:xfrm>
        <a:prstGeom prst="rect">
          <a:avLst/>
        </a:prstGeom>
      </xdr:spPr>
    </xdr:pic>
    <xdr:clientData/>
  </xdr:twoCellAnchor>
  <xdr:twoCellAnchor>
    <xdr:from>
      <xdr:col>1</xdr:col>
      <xdr:colOff>800100</xdr:colOff>
      <xdr:row>1</xdr:row>
      <xdr:rowOff>44450</xdr:rowOff>
    </xdr:from>
    <xdr:to>
      <xdr:col>9</xdr:col>
      <xdr:colOff>23812</xdr:colOff>
      <xdr:row>4</xdr:row>
      <xdr:rowOff>115888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109663" y="234950"/>
          <a:ext cx="4367212" cy="642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2.5 ENDIVIDAMENTO</a:t>
          </a:r>
        </a:p>
      </xdr:txBody>
    </xdr:sp>
    <xdr:clientData/>
  </xdr:twoCellAnchor>
  <xdr:twoCellAnchor editAs="oneCell">
    <xdr:from>
      <xdr:col>7</xdr:col>
      <xdr:colOff>554831</xdr:colOff>
      <xdr:row>6</xdr:row>
      <xdr:rowOff>23812</xdr:rowOff>
    </xdr:from>
    <xdr:to>
      <xdr:col>8</xdr:col>
      <xdr:colOff>642936</xdr:colOff>
      <xdr:row>7</xdr:row>
      <xdr:rowOff>76993</xdr:rowOff>
    </xdr:to>
    <xdr:pic>
      <xdr:nvPicPr>
        <xdr:cNvPr id="11" name="Imagem 10" descr="Descrição: Cemig GT color">
          <a:extLst>
            <a:ext uri="{FF2B5EF4-FFF2-40B4-BE49-F238E27FC236}">
              <a16:creationId xmlns:a16="http://schemas.microsoft.com/office/drawing/2014/main" id="{00000000-0008-0000-0700-00000B000000}"/>
            </a:ext>
            <a:ext uri="{147F2762-F138-4A5C-976F-8EAC2B608ADB}">
              <a16:predDERef xmlns:a16="http://schemas.microsoft.com/office/drawing/2014/main" pre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431" y="1166812"/>
          <a:ext cx="888206" cy="30083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616744</xdr:colOff>
      <xdr:row>4</xdr:row>
      <xdr:rowOff>21432</xdr:rowOff>
    </xdr:from>
    <xdr:to>
      <xdr:col>8</xdr:col>
      <xdr:colOff>655439</xdr:colOff>
      <xdr:row>5</xdr:row>
      <xdr:rowOff>63862</xdr:rowOff>
    </xdr:to>
    <xdr:grpSp>
      <xdr:nvGrpSpPr>
        <xdr:cNvPr id="12" name="Agrupar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C000000}"/>
            </a:ext>
            <a:ext uri="{147F2762-F138-4A5C-976F-8EAC2B608ADB}">
              <a16:predDERef xmlns:a16="http://schemas.microsoft.com/office/drawing/2014/main" pred="{00000000-0008-0000-0700-00000B000000}"/>
            </a:ext>
          </a:extLst>
        </xdr:cNvPr>
        <xdr:cNvGrpSpPr/>
      </xdr:nvGrpSpPr>
      <xdr:grpSpPr>
        <a:xfrm>
          <a:off x="7284244" y="783432"/>
          <a:ext cx="838795" cy="232930"/>
          <a:chOff x="7817675" y="768144"/>
          <a:chExt cx="918516" cy="249238"/>
        </a:xfrm>
      </xdr:grpSpPr>
      <xdr:sp macro="" textlink="">
        <xdr:nvSpPr>
          <xdr:cNvPr id="13" name="Retângulo Arredondad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0D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4" name="Seta para a Direita 6">
            <a:extLst>
              <a:ext uri="{FF2B5EF4-FFF2-40B4-BE49-F238E27FC236}">
                <a16:creationId xmlns:a16="http://schemas.microsoft.com/office/drawing/2014/main" id="{00000000-0008-0000-0700-00000E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11906</xdr:colOff>
      <xdr:row>5</xdr:row>
      <xdr:rowOff>57151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8ED8682-6C8B-4906-A12C-14CEF05E8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12806" cy="1009650"/>
        </a:xfrm>
        <a:prstGeom prst="rect">
          <a:avLst/>
        </a:prstGeom>
      </xdr:spPr>
    </xdr:pic>
    <xdr:clientData/>
  </xdr:twoCellAnchor>
  <xdr:twoCellAnchor>
    <xdr:from>
      <xdr:col>1</xdr:col>
      <xdr:colOff>564774</xdr:colOff>
      <xdr:row>0</xdr:row>
      <xdr:rowOff>128588</xdr:rowOff>
    </xdr:from>
    <xdr:to>
      <xdr:col>3</xdr:col>
      <xdr:colOff>1231524</xdr:colOff>
      <xdr:row>4</xdr:row>
      <xdr:rowOff>12701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5244FD02-55BA-4FE4-977F-9C05475474F5}"/>
            </a:ext>
          </a:extLst>
        </xdr:cNvPr>
        <xdr:cNvSpPr txBox="1"/>
      </xdr:nvSpPr>
      <xdr:spPr>
        <a:xfrm>
          <a:off x="1483656" y="128588"/>
          <a:ext cx="5474074" cy="646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2.6 INVESTIMENTOS</a:t>
          </a:r>
        </a:p>
      </xdr:txBody>
    </xdr:sp>
    <xdr:clientData/>
  </xdr:twoCellAnchor>
  <xdr:twoCellAnchor editAs="oneCell">
    <xdr:from>
      <xdr:col>1</xdr:col>
      <xdr:colOff>44818</xdr:colOff>
      <xdr:row>20</xdr:row>
      <xdr:rowOff>156879</xdr:rowOff>
    </xdr:from>
    <xdr:to>
      <xdr:col>2</xdr:col>
      <xdr:colOff>1418658</xdr:colOff>
      <xdr:row>36</xdr:row>
      <xdr:rowOff>87042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15789E9A-193D-456D-8B4D-204BEDD33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9218" y="4395504"/>
          <a:ext cx="4688540" cy="2978163"/>
        </a:xfrm>
        <a:prstGeom prst="rect">
          <a:avLst/>
        </a:prstGeom>
      </xdr:spPr>
    </xdr:pic>
    <xdr:clientData/>
  </xdr:twoCellAnchor>
  <xdr:twoCellAnchor editAs="oneCell">
    <xdr:from>
      <xdr:col>1</xdr:col>
      <xdr:colOff>51412</xdr:colOff>
      <xdr:row>36</xdr:row>
      <xdr:rowOff>75592</xdr:rowOff>
    </xdr:from>
    <xdr:to>
      <xdr:col>2</xdr:col>
      <xdr:colOff>1420124</xdr:colOff>
      <xdr:row>45</xdr:row>
      <xdr:rowOff>8881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10CE781F-0628-41D5-9798-26DBAD86B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5812" y="7362217"/>
          <a:ext cx="4683412" cy="1647789"/>
        </a:xfrm>
        <a:prstGeom prst="rect">
          <a:avLst/>
        </a:prstGeom>
      </xdr:spPr>
    </xdr:pic>
    <xdr:clientData/>
  </xdr:twoCellAnchor>
  <xdr:twoCellAnchor>
    <xdr:from>
      <xdr:col>3</xdr:col>
      <xdr:colOff>593911</xdr:colOff>
      <xdr:row>3</xdr:row>
      <xdr:rowOff>145676</xdr:rowOff>
    </xdr:from>
    <xdr:to>
      <xdr:col>3</xdr:col>
      <xdr:colOff>1432706</xdr:colOff>
      <xdr:row>4</xdr:row>
      <xdr:rowOff>188106</xdr:rowOff>
    </xdr:to>
    <xdr:grpSp>
      <xdr:nvGrpSpPr>
        <xdr:cNvPr id="9" name="Agrupar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DCA4522-0554-4B41-B1F4-AA02B7154A00}"/>
            </a:ext>
            <a:ext uri="{147F2762-F138-4A5C-976F-8EAC2B608ADB}">
              <a16:predDERef xmlns:a16="http://schemas.microsoft.com/office/drawing/2014/main" pred="{00000000-0008-0000-0700-00000B000000}"/>
            </a:ext>
          </a:extLst>
        </xdr:cNvPr>
        <xdr:cNvGrpSpPr/>
      </xdr:nvGrpSpPr>
      <xdr:grpSpPr>
        <a:xfrm>
          <a:off x="6320117" y="717176"/>
          <a:ext cx="838795" cy="232930"/>
          <a:chOff x="7817675" y="768144"/>
          <a:chExt cx="918516" cy="249238"/>
        </a:xfrm>
      </xdr:grpSpPr>
      <xdr:sp macro="" textlink="">
        <xdr:nvSpPr>
          <xdr:cNvPr id="10" name="Retângulo Arredondado 5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7F96BCFB-4D5C-82EC-064F-CFF1C7AD740C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1" name="Seta para a Direita 6">
            <a:extLst>
              <a:ext uri="{FF2B5EF4-FFF2-40B4-BE49-F238E27FC236}">
                <a16:creationId xmlns:a16="http://schemas.microsoft.com/office/drawing/2014/main" id="{8D1F1066-A70B-59E9-31E3-AEA0DD096CA6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055894\AppData\Local\Microsoft\Windows\INetCache\Content.Outlook\Y1YZNJJ9\teste_atualizad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ot inst"/>
      <sheetName val="Evol GF"/>
      <sheetName val="16032020"/>
      <sheetName val="10022020"/>
      <sheetName val="resumo"/>
      <sheetName val="06122019"/>
      <sheetName val="21082019"/>
      <sheetName val="23072019"/>
      <sheetName val="05062019"/>
      <sheetName val="01052019"/>
      <sheetName val="11012019"/>
      <sheetName val="31122018 (2)"/>
      <sheetName val="31122017 (2)"/>
      <sheetName val="31122018"/>
      <sheetName val="20122018"/>
      <sheetName val="28112018"/>
      <sheetName val="01082018"/>
      <sheetName val="01062018"/>
      <sheetName val="01032018"/>
      <sheetName val="01012018"/>
      <sheetName val="01122017"/>
      <sheetName val="30102017"/>
      <sheetName val="27092017"/>
      <sheetName val="08092017"/>
      <sheetName val="19072017"/>
      <sheetName val="20042017"/>
      <sheetName val="31032017"/>
      <sheetName val="20F (3)"/>
      <sheetName val="31122016"/>
      <sheetName val="04112016"/>
      <sheetName val="05082016"/>
      <sheetName val="29062016"/>
      <sheetName val="18062016"/>
      <sheetName val="19052016"/>
      <sheetName val="28042016"/>
      <sheetName val="20042016"/>
      <sheetName val="13012016"/>
      <sheetName val="06012016"/>
      <sheetName val="01082015"/>
      <sheetName val="04032015"/>
      <sheetName val="27022015"/>
      <sheetName val="31122014"/>
      <sheetName val="14122014"/>
      <sheetName val="Power View2"/>
      <sheetName val="referência"/>
      <sheetName val="20F (2)"/>
      <sheetName val="20F"/>
      <sheetName val="Dow Jones 2018"/>
      <sheetName val="teste_atualizad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zoomScale="115" zoomScaleNormal="115" workbookViewId="0"/>
  </sheetViews>
  <sheetFormatPr defaultColWidth="0" defaultRowHeight="15" zeroHeight="1" x14ac:dyDescent="0.25"/>
  <cols>
    <col min="1" max="12" width="8.7109375" style="1" customWidth="1"/>
    <col min="13" max="15" width="8.7109375" style="1" hidden="1" customWidth="1"/>
    <col min="16" max="16384" width="8.7109375" style="1" hidden="1"/>
  </cols>
  <sheetData>
    <row r="1" spans="13:15" x14ac:dyDescent="0.25">
      <c r="M1" s="13"/>
      <c r="N1" s="13"/>
      <c r="O1" s="13"/>
    </row>
    <row r="2" spans="13:15" x14ac:dyDescent="0.25">
      <c r="M2" s="13"/>
      <c r="N2" s="13"/>
      <c r="O2" s="13"/>
    </row>
    <row r="3" spans="13:15" x14ac:dyDescent="0.25">
      <c r="M3" s="13"/>
      <c r="N3" s="13"/>
      <c r="O3" s="13"/>
    </row>
    <row r="4" spans="13:15" x14ac:dyDescent="0.25">
      <c r="M4" s="13"/>
      <c r="N4" s="13"/>
      <c r="O4" s="13"/>
    </row>
    <row r="5" spans="13:15" x14ac:dyDescent="0.25">
      <c r="M5" s="13"/>
      <c r="N5" s="13"/>
      <c r="O5" s="13"/>
    </row>
    <row r="6" spans="13:15" x14ac:dyDescent="0.25">
      <c r="M6" s="13"/>
      <c r="N6" s="13"/>
      <c r="O6" s="13"/>
    </row>
    <row r="7" spans="13:15" x14ac:dyDescent="0.25">
      <c r="M7" s="13"/>
      <c r="N7" s="13"/>
      <c r="O7" s="13"/>
    </row>
    <row r="8" spans="13:15" x14ac:dyDescent="0.25">
      <c r="M8" s="13"/>
      <c r="N8" s="13"/>
      <c r="O8" s="13"/>
    </row>
    <row r="9" spans="13:15" x14ac:dyDescent="0.25">
      <c r="M9" s="13"/>
      <c r="N9" s="13"/>
      <c r="O9" s="13"/>
    </row>
    <row r="10" spans="13:15" x14ac:dyDescent="0.25">
      <c r="M10" s="13"/>
      <c r="N10" s="13"/>
      <c r="O10" s="13"/>
    </row>
    <row r="11" spans="13:15" x14ac:dyDescent="0.25">
      <c r="M11" s="13"/>
      <c r="N11" s="13"/>
      <c r="O11" s="13"/>
    </row>
    <row r="12" spans="13:15" x14ac:dyDescent="0.25">
      <c r="M12" s="13"/>
      <c r="N12" s="13"/>
      <c r="O12" s="13"/>
    </row>
    <row r="13" spans="13:15" x14ac:dyDescent="0.25">
      <c r="M13" s="13"/>
      <c r="N13" s="13"/>
      <c r="O13" s="13"/>
    </row>
    <row r="14" spans="13:15" x14ac:dyDescent="0.25">
      <c r="M14" s="13"/>
      <c r="N14" s="13"/>
      <c r="O14" s="13"/>
    </row>
    <row r="15" spans="13:15" x14ac:dyDescent="0.25">
      <c r="M15" s="13"/>
      <c r="N15" s="13"/>
      <c r="O15" s="13"/>
    </row>
    <row r="16" spans="13:15" x14ac:dyDescent="0.25">
      <c r="M16" s="13"/>
      <c r="N16" s="13"/>
      <c r="O16" s="13"/>
    </row>
    <row r="17" spans="13:15" x14ac:dyDescent="0.25">
      <c r="M17" s="13"/>
      <c r="N17" s="13"/>
      <c r="O17" s="13"/>
    </row>
    <row r="18" spans="13:15" x14ac:dyDescent="0.25">
      <c r="M18" s="13"/>
      <c r="N18" s="13"/>
      <c r="O18" s="13"/>
    </row>
    <row r="19" spans="13:15" x14ac:dyDescent="0.25">
      <c r="M19" s="13"/>
      <c r="N19" s="13"/>
      <c r="O19" s="13"/>
    </row>
    <row r="20" spans="13:15" x14ac:dyDescent="0.25">
      <c r="M20" s="13"/>
      <c r="N20" s="13"/>
      <c r="O20" s="13"/>
    </row>
    <row r="21" spans="13:15" x14ac:dyDescent="0.25">
      <c r="M21" s="13"/>
      <c r="N21" s="13"/>
      <c r="O21" s="13"/>
    </row>
    <row r="22" spans="13:15" x14ac:dyDescent="0.25">
      <c r="M22" s="13"/>
      <c r="N22" s="13"/>
      <c r="O22" s="13"/>
    </row>
    <row r="23" spans="13:15" x14ac:dyDescent="0.25">
      <c r="M23" s="13"/>
      <c r="N23" s="13"/>
      <c r="O23" s="13"/>
    </row>
    <row r="24" spans="13:15" x14ac:dyDescent="0.25">
      <c r="M24" s="13"/>
      <c r="N24" s="13"/>
      <c r="O24" s="13"/>
    </row>
    <row r="25" spans="13:15" x14ac:dyDescent="0.25">
      <c r="M25" s="13"/>
      <c r="N25" s="13"/>
      <c r="O25" s="13"/>
    </row>
    <row r="26" spans="13:15" x14ac:dyDescent="0.25">
      <c r="M26" s="13"/>
      <c r="N26" s="13"/>
      <c r="O26" s="13"/>
    </row>
    <row r="27" spans="13:15" x14ac:dyDescent="0.25">
      <c r="M27" s="13"/>
      <c r="N27" s="13"/>
      <c r="O27" s="13"/>
    </row>
    <row r="28" spans="13:15" x14ac:dyDescent="0.25">
      <c r="M28" s="13"/>
      <c r="N28" s="13"/>
      <c r="O28" s="13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headerFooter>
    <oddFooter>&amp;R_x000D_&amp;1#&amp;"Calibri"&amp;10&amp;K000000 Classificação: Público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E47"/>
  <sheetViews>
    <sheetView showGridLines="0" zoomScale="70" zoomScaleNormal="70" workbookViewId="0"/>
  </sheetViews>
  <sheetFormatPr defaultColWidth="9.140625" defaultRowHeight="15" x14ac:dyDescent="0.25"/>
  <cols>
    <col min="1" max="1" width="9.85546875" customWidth="1"/>
    <col min="2" max="2" width="62.28515625" customWidth="1"/>
    <col min="3" max="4" width="17.85546875" customWidth="1"/>
    <col min="5" max="5" width="11.42578125" customWidth="1"/>
    <col min="6" max="9" width="8.7109375" customWidth="1"/>
    <col min="16383" max="16383" width="10.42578125" customWidth="1"/>
    <col min="16384" max="16384" width="0.5703125" customWidth="1"/>
  </cols>
  <sheetData>
    <row r="4" spans="2:4" x14ac:dyDescent="0.25">
      <c r="B4" s="153"/>
      <c r="C4" s="154"/>
      <c r="D4" s="154"/>
    </row>
    <row r="5" spans="2:4" ht="32.1" customHeight="1" x14ac:dyDescent="0.25">
      <c r="B5" s="154"/>
      <c r="C5" s="154"/>
      <c r="D5" s="154"/>
    </row>
    <row r="6" spans="2:4" x14ac:dyDescent="0.25">
      <c r="B6" s="154"/>
      <c r="C6" s="154"/>
      <c r="D6" s="154"/>
    </row>
    <row r="7" spans="2:4" x14ac:dyDescent="0.25">
      <c r="B7" s="5" t="s">
        <v>2</v>
      </c>
      <c r="C7" s="2"/>
      <c r="D7" s="2"/>
    </row>
    <row r="8" spans="2:4" x14ac:dyDescent="0.25">
      <c r="B8" s="157"/>
      <c r="C8" s="156" t="s">
        <v>3</v>
      </c>
      <c r="D8" s="155"/>
    </row>
    <row r="9" spans="2:4" ht="21.95" customHeight="1" x14ac:dyDescent="0.25">
      <c r="B9" s="157"/>
      <c r="C9" s="15">
        <v>45107</v>
      </c>
      <c r="D9" s="15">
        <v>44926</v>
      </c>
    </row>
    <row r="10" spans="2:4" ht="23.1" customHeight="1" x14ac:dyDescent="0.25">
      <c r="B10" s="25" t="s">
        <v>58</v>
      </c>
      <c r="C10" s="34"/>
      <c r="D10" s="34"/>
    </row>
    <row r="11" spans="2:4" ht="18.95" customHeight="1" x14ac:dyDescent="0.25">
      <c r="B11" s="28" t="s">
        <v>59</v>
      </c>
      <c r="C11" s="35">
        <v>544277</v>
      </c>
      <c r="D11" s="35">
        <v>292980</v>
      </c>
    </row>
    <row r="12" spans="2:4" ht="18.95" customHeight="1" x14ac:dyDescent="0.25">
      <c r="B12" s="28" t="s">
        <v>60</v>
      </c>
      <c r="C12" s="35">
        <v>750986</v>
      </c>
      <c r="D12" s="35">
        <v>1352359</v>
      </c>
    </row>
    <row r="13" spans="2:4" ht="18.95" customHeight="1" x14ac:dyDescent="0.25">
      <c r="B13" s="28" t="s">
        <v>61</v>
      </c>
      <c r="C13" s="35">
        <v>561777</v>
      </c>
      <c r="D13" s="35">
        <v>982643</v>
      </c>
    </row>
    <row r="14" spans="2:4" ht="18.95" customHeight="1" x14ac:dyDescent="0.25">
      <c r="B14" s="28" t="s">
        <v>62</v>
      </c>
      <c r="C14" s="35">
        <v>111996</v>
      </c>
      <c r="D14" s="35">
        <v>112706</v>
      </c>
    </row>
    <row r="15" spans="2:4" ht="18.95" customHeight="1" x14ac:dyDescent="0.25">
      <c r="B15" s="28" t="s">
        <v>63</v>
      </c>
      <c r="C15" s="35">
        <v>41939</v>
      </c>
      <c r="D15" s="35">
        <v>51896</v>
      </c>
    </row>
    <row r="16" spans="2:4" ht="18.95" customHeight="1" x14ac:dyDescent="0.25">
      <c r="B16" s="28" t="s">
        <v>64</v>
      </c>
      <c r="C16" s="35">
        <v>768437</v>
      </c>
      <c r="D16" s="35">
        <v>774649</v>
      </c>
    </row>
    <row r="17" spans="2:4" ht="18.95" customHeight="1" x14ac:dyDescent="0.25">
      <c r="B17" s="28" t="s">
        <v>65</v>
      </c>
      <c r="C17" s="35">
        <v>68464</v>
      </c>
      <c r="D17" s="35">
        <v>140250</v>
      </c>
    </row>
    <row r="18" spans="2:4" ht="18.95" customHeight="1" x14ac:dyDescent="0.25">
      <c r="B18" s="28" t="s">
        <v>66</v>
      </c>
      <c r="C18" s="35">
        <v>318616</v>
      </c>
      <c r="D18" s="35">
        <v>309347</v>
      </c>
    </row>
    <row r="19" spans="2:4" ht="18.95" customHeight="1" x14ac:dyDescent="0.25">
      <c r="B19" s="28" t="s">
        <v>67</v>
      </c>
      <c r="C19" s="35">
        <v>778237</v>
      </c>
      <c r="D19" s="35">
        <v>720032</v>
      </c>
    </row>
    <row r="20" spans="2:4" ht="18.95" customHeight="1" x14ac:dyDescent="0.25">
      <c r="B20" s="28" t="s">
        <v>68</v>
      </c>
      <c r="C20" s="35">
        <v>347941</v>
      </c>
      <c r="D20" s="35">
        <v>260733</v>
      </c>
    </row>
    <row r="21" spans="2:4" ht="18.95" customHeight="1" x14ac:dyDescent="0.25">
      <c r="B21" s="87"/>
      <c r="C21" s="118">
        <v>4292670</v>
      </c>
      <c r="D21" s="118">
        <v>4997595</v>
      </c>
    </row>
    <row r="22" spans="2:4" ht="18.95" customHeight="1" x14ac:dyDescent="0.25">
      <c r="B22" s="28"/>
      <c r="C22" s="117"/>
      <c r="D22" s="117"/>
    </row>
    <row r="23" spans="2:4" ht="18.95" customHeight="1" x14ac:dyDescent="0.25">
      <c r="B23" s="28" t="s">
        <v>69</v>
      </c>
      <c r="C23" s="35">
        <v>362423</v>
      </c>
      <c r="D23" s="35">
        <v>0</v>
      </c>
    </row>
    <row r="24" spans="2:4" ht="18.95" customHeight="1" x14ac:dyDescent="0.25">
      <c r="B24" s="87"/>
      <c r="C24" s="109"/>
      <c r="D24" s="109"/>
    </row>
    <row r="25" spans="2:4" ht="18.95" customHeight="1" x14ac:dyDescent="0.25">
      <c r="B25" s="83" t="s">
        <v>70</v>
      </c>
      <c r="C25" s="85">
        <v>4655093</v>
      </c>
      <c r="D25" s="85">
        <v>4997595</v>
      </c>
    </row>
    <row r="26" spans="2:4" ht="18.95" customHeight="1" x14ac:dyDescent="0.25">
      <c r="B26" s="25"/>
      <c r="C26" s="35"/>
      <c r="D26" s="35"/>
    </row>
    <row r="27" spans="2:4" ht="18.95" customHeight="1" x14ac:dyDescent="0.25">
      <c r="B27" s="25" t="s">
        <v>71</v>
      </c>
      <c r="C27" s="35"/>
      <c r="D27" s="35"/>
    </row>
    <row r="28" spans="2:4" ht="18.95" customHeight="1" x14ac:dyDescent="0.25">
      <c r="B28" s="28" t="s">
        <v>72</v>
      </c>
      <c r="C28" s="35">
        <v>2521</v>
      </c>
      <c r="D28" s="35">
        <v>5105</v>
      </c>
    </row>
    <row r="29" spans="2:4" ht="18.95" customHeight="1" x14ac:dyDescent="0.25">
      <c r="B29" s="28" t="s">
        <v>73</v>
      </c>
      <c r="C29" s="35">
        <v>2690</v>
      </c>
      <c r="D29" s="35">
        <v>63</v>
      </c>
    </row>
    <row r="30" spans="2:4" ht="18.95" customHeight="1" x14ac:dyDescent="0.25">
      <c r="B30" s="28" t="s">
        <v>74</v>
      </c>
      <c r="C30" s="35">
        <v>45976</v>
      </c>
      <c r="D30" s="35">
        <v>47280</v>
      </c>
    </row>
    <row r="31" spans="2:4" ht="18.95" customHeight="1" x14ac:dyDescent="0.25">
      <c r="B31" s="28" t="s">
        <v>75</v>
      </c>
      <c r="C31" s="35">
        <v>177967</v>
      </c>
      <c r="D31" s="35">
        <v>174461</v>
      </c>
    </row>
    <row r="32" spans="2:4" ht="18.95" customHeight="1" x14ac:dyDescent="0.25">
      <c r="B32" s="28" t="s">
        <v>76</v>
      </c>
      <c r="C32" s="35">
        <v>339382</v>
      </c>
      <c r="D32" s="35">
        <v>702734</v>
      </c>
    </row>
    <row r="33" spans="2:5" ht="11.45" customHeight="1" x14ac:dyDescent="0.25">
      <c r="B33" s="28" t="s">
        <v>177</v>
      </c>
      <c r="C33" s="35">
        <v>52759</v>
      </c>
      <c r="D33" s="35">
        <v>61895</v>
      </c>
    </row>
    <row r="34" spans="2:5" ht="18.95" customHeight="1" x14ac:dyDescent="0.25">
      <c r="B34" s="28" t="s">
        <v>78</v>
      </c>
      <c r="C34" s="35">
        <v>3435831</v>
      </c>
      <c r="D34" s="35">
        <v>3332528</v>
      </c>
    </row>
    <row r="35" spans="2:5" ht="18.95" customHeight="1" x14ac:dyDescent="0.25">
      <c r="B35" s="28" t="s">
        <v>79</v>
      </c>
      <c r="C35" s="35">
        <v>3916690</v>
      </c>
      <c r="D35" s="35">
        <v>3924195</v>
      </c>
    </row>
    <row r="36" spans="2:5" ht="18.95" customHeight="1" x14ac:dyDescent="0.25">
      <c r="B36" s="28" t="s">
        <v>80</v>
      </c>
      <c r="C36" s="35">
        <v>3042132</v>
      </c>
      <c r="D36" s="35">
        <v>3355051</v>
      </c>
    </row>
    <row r="37" spans="2:5" ht="18.95" customHeight="1" x14ac:dyDescent="0.25">
      <c r="B37" s="28" t="s">
        <v>81</v>
      </c>
      <c r="C37" s="35">
        <v>2534961</v>
      </c>
      <c r="D37" s="35">
        <v>2356699</v>
      </c>
    </row>
    <row r="38" spans="2:5" ht="18.95" customHeight="1" x14ac:dyDescent="0.25">
      <c r="B38" s="28" t="s">
        <v>82</v>
      </c>
      <c r="C38" s="35">
        <v>900379</v>
      </c>
      <c r="D38" s="35">
        <v>974169</v>
      </c>
    </row>
    <row r="39" spans="2:5" ht="18.95" customHeight="1" x14ac:dyDescent="0.25">
      <c r="B39" s="28" t="s">
        <v>178</v>
      </c>
      <c r="C39" s="76">
        <v>77553</v>
      </c>
      <c r="D39" s="76">
        <v>57219</v>
      </c>
    </row>
    <row r="40" spans="2:5" ht="18.95" customHeight="1" x14ac:dyDescent="0.25">
      <c r="B40" s="25" t="s">
        <v>83</v>
      </c>
      <c r="C40" s="73">
        <v>14528841</v>
      </c>
      <c r="D40" s="73">
        <v>14991399</v>
      </c>
      <c r="E40" s="6"/>
    </row>
    <row r="41" spans="2:5" ht="18.95" customHeight="1" thickBot="1" x14ac:dyDescent="0.3">
      <c r="B41" s="25" t="s">
        <v>84</v>
      </c>
      <c r="C41" s="75">
        <v>19183934</v>
      </c>
      <c r="D41" s="75">
        <v>19988994</v>
      </c>
    </row>
    <row r="42" spans="2:5" ht="15.75" thickTop="1" x14ac:dyDescent="0.25">
      <c r="C42" s="121">
        <f>SUM(C11:C20)-C21</f>
        <v>0</v>
      </c>
      <c r="D42" s="121">
        <f>SUM(D11:D20)-D21</f>
        <v>0</v>
      </c>
      <c r="E42" s="121"/>
    </row>
    <row r="43" spans="2:5" x14ac:dyDescent="0.25">
      <c r="C43" s="121">
        <f>C21+C23-C25</f>
        <v>0</v>
      </c>
      <c r="D43" s="121">
        <f>D21+D23-D25</f>
        <v>0</v>
      </c>
      <c r="E43" s="121"/>
    </row>
    <row r="44" spans="2:5" x14ac:dyDescent="0.25">
      <c r="C44" s="121">
        <f>SUM(C28:C39)-C40</f>
        <v>0</v>
      </c>
      <c r="D44" s="121">
        <f>SUM(D28:D39)-D40</f>
        <v>0</v>
      </c>
      <c r="E44" s="121"/>
    </row>
    <row r="45" spans="2:5" x14ac:dyDescent="0.25">
      <c r="C45" s="121">
        <f>C25+C40-C41</f>
        <v>0</v>
      </c>
      <c r="D45" s="121">
        <f>D25+D40-D41</f>
        <v>0</v>
      </c>
      <c r="E45" s="121"/>
    </row>
    <row r="46" spans="2:5" x14ac:dyDescent="0.25">
      <c r="C46" s="121"/>
      <c r="D46" s="121"/>
      <c r="E46" s="121"/>
    </row>
    <row r="47" spans="2:5" x14ac:dyDescent="0.25">
      <c r="C47" s="121"/>
      <c r="D47" s="121"/>
      <c r="E47" s="121"/>
    </row>
  </sheetData>
  <mergeCells count="3">
    <mergeCell ref="B4:D6"/>
    <mergeCell ref="C8:D8"/>
    <mergeCell ref="B8:B9"/>
  </mergeCells>
  <conditionalFormatting sqref="B10:D10 B11:B41">
    <cfRule type="expression" dxfId="44" priority="4">
      <formula>MOD(ROW(),2)=0</formula>
    </cfRule>
  </conditionalFormatting>
  <conditionalFormatting sqref="C11:D41">
    <cfRule type="expression" dxfId="43" priority="3">
      <formula>MOD(ROW(),2)=0</formula>
    </cfRule>
  </conditionalFormatting>
  <conditionalFormatting sqref="C42:E47">
    <cfRule type="cellIs" dxfId="42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4:D53"/>
  <sheetViews>
    <sheetView showGridLines="0" zoomScale="60" zoomScaleNormal="60" workbookViewId="0"/>
  </sheetViews>
  <sheetFormatPr defaultColWidth="8.7109375" defaultRowHeight="15" x14ac:dyDescent="0.25"/>
  <cols>
    <col min="1" max="1" width="10.85546875" customWidth="1"/>
    <col min="2" max="2" width="61.85546875" bestFit="1" customWidth="1"/>
    <col min="3" max="3" width="15.85546875" customWidth="1"/>
    <col min="4" max="4" width="18.85546875" customWidth="1"/>
    <col min="5" max="5" width="12.5703125" customWidth="1"/>
  </cols>
  <sheetData>
    <row r="4" spans="2:4" ht="17.25" customHeight="1" x14ac:dyDescent="0.25">
      <c r="B4" s="153"/>
      <c r="C4" s="154"/>
      <c r="D4" s="154"/>
    </row>
    <row r="5" spans="2:4" ht="17.25" customHeight="1" x14ac:dyDescent="0.25">
      <c r="B5" s="154"/>
      <c r="C5" s="154"/>
      <c r="D5" s="154"/>
    </row>
    <row r="6" spans="2:4" ht="17.25" customHeight="1" x14ac:dyDescent="0.25">
      <c r="B6" s="154"/>
      <c r="C6" s="154"/>
      <c r="D6" s="154"/>
    </row>
    <row r="7" spans="2:4" ht="20.45" customHeight="1" x14ac:dyDescent="0.25">
      <c r="B7" s="5" t="s">
        <v>2</v>
      </c>
      <c r="C7" s="2"/>
      <c r="D7" s="2"/>
    </row>
    <row r="8" spans="2:4" ht="20.45" customHeight="1" x14ac:dyDescent="0.25">
      <c r="B8" s="5"/>
      <c r="C8" s="2"/>
      <c r="D8" s="2"/>
    </row>
    <row r="9" spans="2:4" ht="20.45" customHeight="1" x14ac:dyDescent="0.25">
      <c r="B9" s="157"/>
      <c r="C9" s="156" t="s">
        <v>3</v>
      </c>
      <c r="D9" s="155"/>
    </row>
    <row r="10" spans="2:4" ht="20.45" customHeight="1" x14ac:dyDescent="0.25">
      <c r="B10" s="157"/>
      <c r="C10" s="15">
        <v>45107</v>
      </c>
      <c r="D10" s="15">
        <v>44926</v>
      </c>
    </row>
    <row r="11" spans="2:4" ht="20.45" customHeight="1" x14ac:dyDescent="0.25">
      <c r="B11" s="25" t="s">
        <v>58</v>
      </c>
      <c r="C11" s="34"/>
      <c r="D11" s="34"/>
    </row>
    <row r="12" spans="2:4" s="8" customFormat="1" ht="20.45" customHeight="1" x14ac:dyDescent="0.2">
      <c r="B12" s="28" t="s">
        <v>85</v>
      </c>
      <c r="C12" s="26">
        <v>32860</v>
      </c>
      <c r="D12" s="26">
        <v>33707</v>
      </c>
    </row>
    <row r="13" spans="2:4" s="8" customFormat="1" ht="20.45" customHeight="1" x14ac:dyDescent="0.2">
      <c r="B13" s="28" t="s">
        <v>86</v>
      </c>
      <c r="C13" s="26">
        <v>381013</v>
      </c>
      <c r="D13" s="26">
        <v>503110</v>
      </c>
    </row>
    <row r="14" spans="2:4" s="8" customFormat="1" ht="20.45" customHeight="1" x14ac:dyDescent="0.2">
      <c r="B14" s="28" t="s">
        <v>87</v>
      </c>
      <c r="C14" s="26">
        <v>14404</v>
      </c>
      <c r="D14" s="26">
        <v>109881</v>
      </c>
    </row>
    <row r="15" spans="2:4" s="8" customFormat="1" ht="20.45" customHeight="1" x14ac:dyDescent="0.2">
      <c r="B15" s="28" t="s">
        <v>88</v>
      </c>
      <c r="C15" s="26">
        <v>167914</v>
      </c>
      <c r="D15" s="26">
        <v>176252</v>
      </c>
    </row>
    <row r="16" spans="2:4" s="8" customFormat="1" ht="20.45" customHeight="1" x14ac:dyDescent="0.2">
      <c r="B16" s="28" t="s">
        <v>89</v>
      </c>
      <c r="C16" s="26">
        <v>110902</v>
      </c>
      <c r="D16" s="26">
        <v>116248</v>
      </c>
    </row>
    <row r="17" spans="2:4" s="8" customFormat="1" ht="20.45" customHeight="1" x14ac:dyDescent="0.2">
      <c r="B17" s="28" t="s">
        <v>90</v>
      </c>
      <c r="C17" s="26">
        <v>88734</v>
      </c>
      <c r="D17" s="26">
        <v>84377</v>
      </c>
    </row>
    <row r="18" spans="2:4" s="8" customFormat="1" ht="20.45" customHeight="1" x14ac:dyDescent="0.2">
      <c r="B18" s="28" t="s">
        <v>91</v>
      </c>
      <c r="C18" s="26">
        <v>942479</v>
      </c>
      <c r="D18" s="26">
        <v>1406958</v>
      </c>
    </row>
    <row r="19" spans="2:4" s="8" customFormat="1" ht="20.45" customHeight="1" x14ac:dyDescent="0.2">
      <c r="B19" s="28" t="s">
        <v>92</v>
      </c>
      <c r="C19" s="26">
        <v>59165</v>
      </c>
      <c r="D19" s="26">
        <v>68283</v>
      </c>
    </row>
    <row r="20" spans="2:4" s="8" customFormat="1" ht="20.45" customHeight="1" x14ac:dyDescent="0.2">
      <c r="B20" s="28" t="s">
        <v>93</v>
      </c>
      <c r="C20" s="26">
        <v>105020</v>
      </c>
      <c r="D20" s="26">
        <v>90526</v>
      </c>
    </row>
    <row r="21" spans="2:4" s="8" customFormat="1" ht="20.45" customHeight="1" x14ac:dyDescent="0.2">
      <c r="B21" s="28" t="s">
        <v>94</v>
      </c>
      <c r="C21" s="26" t="s">
        <v>179</v>
      </c>
      <c r="D21" s="26">
        <v>672416</v>
      </c>
    </row>
    <row r="22" spans="2:4" s="8" customFormat="1" ht="20.45" customHeight="1" x14ac:dyDescent="0.2">
      <c r="B22" s="28" t="s">
        <v>95</v>
      </c>
      <c r="C22" s="26">
        <v>15415</v>
      </c>
      <c r="D22" s="26">
        <v>9893</v>
      </c>
    </row>
    <row r="23" spans="2:4" s="8" customFormat="1" ht="20.45" customHeight="1" x14ac:dyDescent="0.2">
      <c r="B23" s="28" t="s">
        <v>96</v>
      </c>
      <c r="C23" s="77">
        <v>161140</v>
      </c>
      <c r="D23" s="77">
        <v>179448</v>
      </c>
    </row>
    <row r="24" spans="2:4" s="8" customFormat="1" ht="20.45" customHeight="1" x14ac:dyDescent="0.2">
      <c r="B24" s="25" t="s">
        <v>97</v>
      </c>
      <c r="C24" s="78">
        <v>2079046</v>
      </c>
      <c r="D24" s="78">
        <v>3451099</v>
      </c>
    </row>
    <row r="25" spans="2:4" s="8" customFormat="1" ht="20.45" customHeight="1" x14ac:dyDescent="0.2">
      <c r="B25" s="28"/>
      <c r="C25" s="26"/>
      <c r="D25" s="26"/>
    </row>
    <row r="26" spans="2:4" s="8" customFormat="1" ht="20.45" customHeight="1" x14ac:dyDescent="0.2">
      <c r="B26" s="25" t="s">
        <v>98</v>
      </c>
      <c r="C26" s="26"/>
      <c r="D26" s="26"/>
    </row>
    <row r="27" spans="2:4" s="8" customFormat="1" ht="20.45" customHeight="1" x14ac:dyDescent="0.2">
      <c r="B27" s="28" t="s">
        <v>85</v>
      </c>
      <c r="C27" s="26">
        <v>4639646</v>
      </c>
      <c r="D27" s="26">
        <v>4925359</v>
      </c>
    </row>
    <row r="28" spans="2:4" s="8" customFormat="1" ht="20.45" customHeight="1" x14ac:dyDescent="0.2">
      <c r="B28" s="28" t="s">
        <v>99</v>
      </c>
      <c r="C28" s="26">
        <v>748944</v>
      </c>
      <c r="D28" s="26">
        <v>646368</v>
      </c>
    </row>
    <row r="29" spans="2:4" s="8" customFormat="1" ht="20.45" customHeight="1" x14ac:dyDescent="0.2">
      <c r="B29" s="28" t="s">
        <v>100</v>
      </c>
      <c r="C29" s="26">
        <v>360402</v>
      </c>
      <c r="D29" s="26">
        <v>361301</v>
      </c>
    </row>
    <row r="30" spans="2:4" s="8" customFormat="1" ht="20.45" customHeight="1" x14ac:dyDescent="0.2">
      <c r="B30" s="28" t="s">
        <v>101</v>
      </c>
      <c r="C30" s="26">
        <v>3552</v>
      </c>
      <c r="D30" s="26">
        <v>5299</v>
      </c>
    </row>
    <row r="31" spans="2:4" s="8" customFormat="1" ht="20.45" customHeight="1" x14ac:dyDescent="0.2">
      <c r="B31" s="28" t="s">
        <v>102</v>
      </c>
      <c r="C31" s="26">
        <v>1087912</v>
      </c>
      <c r="D31" s="26">
        <v>1112069</v>
      </c>
    </row>
    <row r="32" spans="2:4" s="8" customFormat="1" ht="20.45" customHeight="1" x14ac:dyDescent="0.2">
      <c r="B32" s="28" t="s">
        <v>103</v>
      </c>
      <c r="C32" s="26">
        <v>406605</v>
      </c>
      <c r="D32" s="26">
        <v>397040</v>
      </c>
    </row>
    <row r="33" spans="2:4" s="8" customFormat="1" ht="20.45" customHeight="1" x14ac:dyDescent="0.2">
      <c r="B33" s="28" t="s">
        <v>95</v>
      </c>
      <c r="C33" s="26">
        <v>68287</v>
      </c>
      <c r="D33" s="26">
        <v>52474</v>
      </c>
    </row>
    <row r="34" spans="2:4" s="8" customFormat="1" ht="20.45" customHeight="1" x14ac:dyDescent="0.2">
      <c r="B34" s="28" t="s">
        <v>96</v>
      </c>
      <c r="C34" s="77">
        <v>146458</v>
      </c>
      <c r="D34" s="77">
        <v>145175</v>
      </c>
    </row>
    <row r="35" spans="2:4" s="8" customFormat="1" ht="20.45" customHeight="1" x14ac:dyDescent="0.2">
      <c r="B35" s="25" t="s">
        <v>83</v>
      </c>
      <c r="C35" s="78">
        <v>7461806</v>
      </c>
      <c r="D35" s="78">
        <v>7645085</v>
      </c>
    </row>
    <row r="36" spans="2:4" s="8" customFormat="1" ht="20.45" customHeight="1" thickBot="1" x14ac:dyDescent="0.25">
      <c r="B36" s="25" t="s">
        <v>104</v>
      </c>
      <c r="C36" s="72">
        <v>9540852</v>
      </c>
      <c r="D36" s="72">
        <v>11096184</v>
      </c>
    </row>
    <row r="37" spans="2:4" s="8" customFormat="1" ht="20.45" customHeight="1" thickTop="1" x14ac:dyDescent="0.2">
      <c r="B37" s="28"/>
      <c r="C37" s="26"/>
      <c r="D37" s="26"/>
    </row>
    <row r="38" spans="2:4" s="8" customFormat="1" ht="20.45" customHeight="1" x14ac:dyDescent="0.2">
      <c r="B38" s="25" t="s">
        <v>105</v>
      </c>
      <c r="C38" s="26"/>
      <c r="D38" s="26"/>
    </row>
    <row r="39" spans="2:4" s="8" customFormat="1" ht="20.45" customHeight="1" x14ac:dyDescent="0.2">
      <c r="B39" s="28" t="s">
        <v>106</v>
      </c>
      <c r="C39" s="26">
        <v>5473724</v>
      </c>
      <c r="D39" s="26">
        <v>5473724</v>
      </c>
    </row>
    <row r="40" spans="2:4" s="8" customFormat="1" ht="20.45" customHeight="1" x14ac:dyDescent="0.2">
      <c r="B40" s="28" t="s">
        <v>107</v>
      </c>
      <c r="C40" s="26">
        <v>3630532</v>
      </c>
      <c r="D40" s="26">
        <v>3628085</v>
      </c>
    </row>
    <row r="41" spans="2:4" s="8" customFormat="1" ht="20.45" customHeight="1" x14ac:dyDescent="0.2">
      <c r="B41" s="28" t="s">
        <v>108</v>
      </c>
      <c r="C41" s="26">
        <v>-197458</v>
      </c>
      <c r="D41" s="26">
        <v>-208999</v>
      </c>
    </row>
    <row r="42" spans="2:4" s="8" customFormat="1" ht="20.45" customHeight="1" x14ac:dyDescent="0.2">
      <c r="B42" s="28" t="s">
        <v>109</v>
      </c>
      <c r="C42" s="26">
        <v>736284</v>
      </c>
      <c r="D42" s="26" t="s">
        <v>11</v>
      </c>
    </row>
    <row r="43" spans="2:4" ht="19.5" customHeight="1" x14ac:dyDescent="0.25">
      <c r="B43" s="25" t="s">
        <v>110</v>
      </c>
      <c r="C43" s="86">
        <v>9643082</v>
      </c>
      <c r="D43" s="86">
        <v>8892810</v>
      </c>
    </row>
    <row r="44" spans="2:4" ht="19.5" customHeight="1" thickBot="1" x14ac:dyDescent="0.3">
      <c r="B44" s="25" t="s">
        <v>111</v>
      </c>
      <c r="C44" s="79">
        <v>19183934</v>
      </c>
      <c r="D44" s="79">
        <v>19988994</v>
      </c>
    </row>
    <row r="45" spans="2:4" ht="15.75" thickTop="1" x14ac:dyDescent="0.25">
      <c r="C45" s="121">
        <f>SUM(C12:C23)-C24</f>
        <v>0</v>
      </c>
      <c r="D45" s="121">
        <f>SUM(D12:D23)-D24</f>
        <v>0</v>
      </c>
    </row>
    <row r="46" spans="2:4" x14ac:dyDescent="0.25">
      <c r="C46" s="121">
        <f>SUM(C27:C34)-C35</f>
        <v>0</v>
      </c>
      <c r="D46" s="121">
        <f>SUM(D27:D34)-D35</f>
        <v>0</v>
      </c>
    </row>
    <row r="47" spans="2:4" x14ac:dyDescent="0.25">
      <c r="C47" s="121">
        <f>C24+C35-C36</f>
        <v>0</v>
      </c>
      <c r="D47" s="121">
        <f>D24+D35-D36</f>
        <v>0</v>
      </c>
    </row>
    <row r="48" spans="2:4" x14ac:dyDescent="0.25">
      <c r="C48" s="121">
        <f>SUM(C39:C42)-C43</f>
        <v>0</v>
      </c>
      <c r="D48" s="121">
        <f>SUM(D39:D42)-D43</f>
        <v>0</v>
      </c>
    </row>
    <row r="49" spans="3:4" x14ac:dyDescent="0.25">
      <c r="C49" s="121">
        <f>C36+C43-C44</f>
        <v>0</v>
      </c>
      <c r="D49" s="121">
        <f>D36+D43-D44</f>
        <v>0</v>
      </c>
    </row>
    <row r="50" spans="3:4" x14ac:dyDescent="0.25">
      <c r="C50" s="121">
        <f>C44-'3.1 BP (Ativo)'!C41</f>
        <v>0</v>
      </c>
      <c r="D50" s="121">
        <f>D44-'3.1 BP (Ativo)'!D41</f>
        <v>0</v>
      </c>
    </row>
    <row r="51" spans="3:4" x14ac:dyDescent="0.25">
      <c r="C51" s="121"/>
      <c r="D51" s="121"/>
    </row>
    <row r="52" spans="3:4" x14ac:dyDescent="0.25">
      <c r="C52" s="121"/>
      <c r="D52" s="121"/>
    </row>
    <row r="53" spans="3:4" x14ac:dyDescent="0.25">
      <c r="C53" s="121"/>
      <c r="D53" s="121"/>
    </row>
  </sheetData>
  <mergeCells count="3">
    <mergeCell ref="B4:D6"/>
    <mergeCell ref="B9:B10"/>
    <mergeCell ref="C9:D9"/>
  </mergeCells>
  <conditionalFormatting sqref="B43:B44">
    <cfRule type="expression" dxfId="41" priority="18">
      <formula>MOD(ROW(),2)=0</formula>
    </cfRule>
  </conditionalFormatting>
  <conditionalFormatting sqref="B11:D11 B12:B37">
    <cfRule type="expression" dxfId="40" priority="19">
      <formula>MOD(ROW(),2)=0</formula>
    </cfRule>
  </conditionalFormatting>
  <conditionalFormatting sqref="B38">
    <cfRule type="expression" dxfId="39" priority="17">
      <formula>MOD(ROW(),2)=0</formula>
    </cfRule>
  </conditionalFormatting>
  <conditionalFormatting sqref="B39:B42">
    <cfRule type="expression" dxfId="38" priority="16">
      <formula>MOD(ROW(),2)=0</formula>
    </cfRule>
  </conditionalFormatting>
  <conditionalFormatting sqref="C12:C37">
    <cfRule type="expression" dxfId="37" priority="7">
      <formula>MOD(ROW(),2)=0</formula>
    </cfRule>
  </conditionalFormatting>
  <conditionalFormatting sqref="C38:C42">
    <cfRule type="expression" dxfId="36" priority="8">
      <formula>MOD(ROW(),2)=0</formula>
    </cfRule>
  </conditionalFormatting>
  <conditionalFormatting sqref="C43:C44">
    <cfRule type="expression" dxfId="35" priority="6">
      <formula>MOD(ROW(),2)=0</formula>
    </cfRule>
  </conditionalFormatting>
  <conditionalFormatting sqref="D12:D37">
    <cfRule type="expression" dxfId="34" priority="4">
      <formula>MOD(ROW(),2)=0</formula>
    </cfRule>
  </conditionalFormatting>
  <conditionalFormatting sqref="D38:D42">
    <cfRule type="expression" dxfId="33" priority="5">
      <formula>MOD(ROW(),2)=0</formula>
    </cfRule>
  </conditionalFormatting>
  <conditionalFormatting sqref="D43:D44">
    <cfRule type="expression" dxfId="32" priority="3">
      <formula>MOD(ROW(),2)=0</formula>
    </cfRule>
  </conditionalFormatting>
  <conditionalFormatting sqref="C45:D53">
    <cfRule type="cellIs" dxfId="31" priority="1" operator="notEqual">
      <formula>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5:F47"/>
  <sheetViews>
    <sheetView showGridLines="0" zoomScaleNormal="100" workbookViewId="0">
      <selection activeCell="H9" sqref="H9"/>
    </sheetView>
  </sheetViews>
  <sheetFormatPr defaultColWidth="8.7109375" defaultRowHeight="15" x14ac:dyDescent="0.25"/>
  <cols>
    <col min="1" max="1" width="9.85546875" customWidth="1"/>
    <col min="2" max="2" width="54.42578125" customWidth="1"/>
    <col min="3" max="4" width="21" customWidth="1"/>
    <col min="5" max="5" width="16.85546875" customWidth="1"/>
    <col min="6" max="6" width="19.28515625" customWidth="1"/>
  </cols>
  <sheetData>
    <row r="5" spans="2:6" x14ac:dyDescent="0.25">
      <c r="B5" s="153"/>
      <c r="C5" s="153"/>
      <c r="D5" s="153"/>
    </row>
    <row r="6" spans="2:6" x14ac:dyDescent="0.25">
      <c r="B6" s="154"/>
      <c r="C6" s="154"/>
      <c r="D6" s="154"/>
    </row>
    <row r="7" spans="2:6" ht="12" customHeight="1" x14ac:dyDescent="0.25">
      <c r="B7" s="154"/>
      <c r="C7" s="154"/>
      <c r="D7" s="154"/>
    </row>
    <row r="8" spans="2:6" ht="12" customHeight="1" x14ac:dyDescent="0.25">
      <c r="B8" s="12" t="s">
        <v>112</v>
      </c>
      <c r="C8" s="93"/>
      <c r="D8" s="93"/>
    </row>
    <row r="9" spans="2:6" ht="21.75" customHeight="1" x14ac:dyDescent="0.25">
      <c r="C9" s="12"/>
      <c r="D9" s="12"/>
    </row>
    <row r="10" spans="2:6" ht="32.1" customHeight="1" x14ac:dyDescent="0.25">
      <c r="B10" s="143"/>
      <c r="C10" s="150" t="s">
        <v>14</v>
      </c>
      <c r="D10" s="152"/>
      <c r="E10" s="150" t="s">
        <v>151</v>
      </c>
      <c r="F10" s="151"/>
    </row>
    <row r="11" spans="2:6" ht="32.1" customHeight="1" x14ac:dyDescent="0.25">
      <c r="B11" s="143"/>
      <c r="C11" s="94" t="s">
        <v>152</v>
      </c>
      <c r="D11" s="94" t="s">
        <v>153</v>
      </c>
      <c r="E11" s="94" t="s">
        <v>154</v>
      </c>
      <c r="F11" s="98" t="s">
        <v>155</v>
      </c>
    </row>
    <row r="12" spans="2:6" ht="29.1" customHeight="1" x14ac:dyDescent="0.25">
      <c r="B12" s="25" t="s">
        <v>113</v>
      </c>
      <c r="C12" s="30">
        <v>1632268</v>
      </c>
      <c r="D12" s="30">
        <v>2049713</v>
      </c>
      <c r="E12" s="30">
        <v>3388308</v>
      </c>
      <c r="F12" s="30">
        <v>4173877</v>
      </c>
    </row>
    <row r="13" spans="2:6" ht="21" customHeight="1" x14ac:dyDescent="0.25">
      <c r="B13" s="25"/>
      <c r="C13" s="26"/>
      <c r="D13" s="26"/>
      <c r="E13" s="26"/>
      <c r="F13" s="26"/>
    </row>
    <row r="14" spans="2:6" ht="21" customHeight="1" x14ac:dyDescent="0.25">
      <c r="B14" s="25" t="s">
        <v>114</v>
      </c>
      <c r="C14" s="26"/>
      <c r="D14" s="26"/>
      <c r="E14" s="26"/>
      <c r="F14" s="26"/>
    </row>
    <row r="15" spans="2:6" ht="21" customHeight="1" x14ac:dyDescent="0.25">
      <c r="B15" s="28" t="s">
        <v>115</v>
      </c>
      <c r="C15" s="26">
        <v>-747946</v>
      </c>
      <c r="D15" s="26">
        <v>-993302</v>
      </c>
      <c r="E15" s="26">
        <v>-1493468</v>
      </c>
      <c r="F15" s="26">
        <v>-1958034</v>
      </c>
    </row>
    <row r="16" spans="2:6" ht="21" customHeight="1" x14ac:dyDescent="0.25">
      <c r="B16" s="28" t="s">
        <v>116</v>
      </c>
      <c r="C16" s="68">
        <v>-47184</v>
      </c>
      <c r="D16" s="68">
        <v>-75190</v>
      </c>
      <c r="E16" s="68">
        <v>-74017</v>
      </c>
      <c r="F16" s="68">
        <v>-125886</v>
      </c>
    </row>
    <row r="17" spans="2:6" ht="21" customHeight="1" x14ac:dyDescent="0.25">
      <c r="B17" s="28" t="s">
        <v>117</v>
      </c>
      <c r="C17" s="77">
        <v>-218694</v>
      </c>
      <c r="D17" s="77">
        <v>-212166</v>
      </c>
      <c r="E17" s="77">
        <v>-427436</v>
      </c>
      <c r="F17" s="77">
        <v>-410622</v>
      </c>
    </row>
    <row r="18" spans="2:6" ht="21" customHeight="1" x14ac:dyDescent="0.25">
      <c r="B18" s="28"/>
      <c r="C18" s="69">
        <v>-1013824</v>
      </c>
      <c r="D18" s="69">
        <v>-1280658</v>
      </c>
      <c r="E18" s="69">
        <v>-1994921</v>
      </c>
      <c r="F18" s="69">
        <v>-2494542</v>
      </c>
    </row>
    <row r="19" spans="2:6" ht="21" customHeight="1" x14ac:dyDescent="0.25">
      <c r="B19" s="28"/>
      <c r="C19" s="26"/>
      <c r="D19" s="26"/>
      <c r="E19" s="26"/>
      <c r="F19" s="26"/>
    </row>
    <row r="20" spans="2:6" ht="21" customHeight="1" x14ac:dyDescent="0.25">
      <c r="B20" s="25" t="s">
        <v>118</v>
      </c>
      <c r="C20" s="30">
        <v>618444</v>
      </c>
      <c r="D20" s="30">
        <v>769055</v>
      </c>
      <c r="E20" s="30">
        <v>1393387</v>
      </c>
      <c r="F20" s="30">
        <v>1679335</v>
      </c>
    </row>
    <row r="21" spans="2:6" ht="21" customHeight="1" x14ac:dyDescent="0.25">
      <c r="B21" s="28"/>
      <c r="C21" s="26"/>
      <c r="D21" s="26"/>
      <c r="E21" s="26"/>
      <c r="F21" s="26"/>
    </row>
    <row r="22" spans="2:6" ht="21" customHeight="1" x14ac:dyDescent="0.25">
      <c r="B22" s="25" t="s">
        <v>119</v>
      </c>
      <c r="C22" s="68"/>
      <c r="D22" s="68"/>
      <c r="E22" s="68"/>
      <c r="F22" s="68"/>
    </row>
    <row r="23" spans="2:6" ht="21" customHeight="1" x14ac:dyDescent="0.25">
      <c r="B23" s="28" t="s">
        <v>136</v>
      </c>
      <c r="C23" s="26">
        <v>221</v>
      </c>
      <c r="D23" s="26">
        <v>-868</v>
      </c>
      <c r="E23" s="26">
        <v>296</v>
      </c>
      <c r="F23" s="26">
        <v>305</v>
      </c>
    </row>
    <row r="24" spans="2:6" ht="21" customHeight="1" x14ac:dyDescent="0.25">
      <c r="B24" s="28" t="s">
        <v>120</v>
      </c>
      <c r="C24" s="68">
        <v>-31593</v>
      </c>
      <c r="D24" s="68">
        <v>-40660</v>
      </c>
      <c r="E24" s="68">
        <v>-61162</v>
      </c>
      <c r="F24" s="68">
        <v>-73326</v>
      </c>
    </row>
    <row r="25" spans="2:6" ht="21" customHeight="1" x14ac:dyDescent="0.25">
      <c r="B25" s="28" t="s">
        <v>121</v>
      </c>
      <c r="C25" s="26">
        <v>-63618</v>
      </c>
      <c r="D25" s="26">
        <v>-164973</v>
      </c>
      <c r="E25" s="26">
        <v>-140821</v>
      </c>
      <c r="F25" s="26">
        <v>-237172</v>
      </c>
    </row>
    <row r="26" spans="2:6" ht="21" customHeight="1" x14ac:dyDescent="0.25">
      <c r="B26" s="87"/>
      <c r="C26" s="84">
        <v>-94990</v>
      </c>
      <c r="D26" s="84">
        <v>-206501</v>
      </c>
      <c r="E26" s="84">
        <v>-201687</v>
      </c>
      <c r="F26" s="84">
        <v>-310193</v>
      </c>
    </row>
    <row r="27" spans="2:6" ht="21" customHeight="1" x14ac:dyDescent="0.25">
      <c r="B27" s="28"/>
      <c r="C27" s="30"/>
      <c r="D27" s="30"/>
      <c r="E27" s="30"/>
      <c r="F27" s="30"/>
    </row>
    <row r="28" spans="2:6" ht="21" customHeight="1" x14ac:dyDescent="0.25">
      <c r="B28" s="28" t="s">
        <v>122</v>
      </c>
      <c r="C28" s="90">
        <v>25532</v>
      </c>
      <c r="D28" s="33">
        <v>217940</v>
      </c>
      <c r="E28" s="33">
        <v>95038</v>
      </c>
      <c r="F28" s="33">
        <v>274020</v>
      </c>
    </row>
    <row r="29" spans="2:6" ht="25.5" x14ac:dyDescent="0.25">
      <c r="B29" s="83" t="s">
        <v>123</v>
      </c>
      <c r="C29" s="69">
        <v>548986</v>
      </c>
      <c r="D29" s="69">
        <v>780494</v>
      </c>
      <c r="E29" s="69">
        <v>1286738</v>
      </c>
      <c r="F29" s="69">
        <v>1643162</v>
      </c>
    </row>
    <row r="30" spans="2:6" ht="26.25" customHeight="1" x14ac:dyDescent="0.25">
      <c r="B30" s="25"/>
      <c r="C30" s="30"/>
      <c r="D30" s="30"/>
      <c r="E30" s="30"/>
      <c r="F30" s="30"/>
    </row>
    <row r="31" spans="2:6" ht="21" customHeight="1" x14ac:dyDescent="0.25">
      <c r="B31" s="28" t="s">
        <v>124</v>
      </c>
      <c r="C31" s="26">
        <v>310387</v>
      </c>
      <c r="D31" s="26">
        <v>113292</v>
      </c>
      <c r="E31" s="26">
        <v>483646</v>
      </c>
      <c r="F31" s="26">
        <v>456381</v>
      </c>
    </row>
    <row r="32" spans="2:6" ht="21" customHeight="1" x14ac:dyDescent="0.25">
      <c r="B32" s="28" t="s">
        <v>125</v>
      </c>
      <c r="C32" s="29">
        <v>-295618</v>
      </c>
      <c r="D32" s="77">
        <v>-648048</v>
      </c>
      <c r="E32" s="77">
        <v>-463065</v>
      </c>
      <c r="F32" s="77">
        <v>-694256</v>
      </c>
    </row>
    <row r="33" spans="2:6" ht="21" customHeight="1" x14ac:dyDescent="0.25">
      <c r="B33" s="83" t="s">
        <v>126</v>
      </c>
      <c r="C33" s="69">
        <v>563755</v>
      </c>
      <c r="D33" s="69">
        <v>245738</v>
      </c>
      <c r="E33" s="69">
        <v>1307319</v>
      </c>
      <c r="F33" s="69">
        <v>1405287</v>
      </c>
    </row>
    <row r="34" spans="2:6" ht="21" customHeight="1" x14ac:dyDescent="0.25">
      <c r="B34" s="25"/>
      <c r="C34" s="30"/>
      <c r="D34" s="30"/>
      <c r="E34" s="30"/>
      <c r="F34" s="30"/>
    </row>
    <row r="35" spans="2:6" ht="21" customHeight="1" x14ac:dyDescent="0.25">
      <c r="B35" s="28" t="s">
        <v>127</v>
      </c>
      <c r="C35" s="68">
        <v>-8350</v>
      </c>
      <c r="D35" s="68">
        <v>240686</v>
      </c>
      <c r="E35" s="68">
        <v>-137527</v>
      </c>
      <c r="F35" s="68">
        <v>-128582</v>
      </c>
    </row>
    <row r="36" spans="2:6" ht="21" customHeight="1" x14ac:dyDescent="0.25">
      <c r="B36" s="28" t="s">
        <v>128</v>
      </c>
      <c r="C36" s="26">
        <v>-95919</v>
      </c>
      <c r="D36" s="26">
        <v>103466</v>
      </c>
      <c r="E36" s="26">
        <v>-100803</v>
      </c>
      <c r="F36" s="26">
        <v>126699</v>
      </c>
    </row>
    <row r="37" spans="2:6" ht="21" customHeight="1" thickBot="1" x14ac:dyDescent="0.3">
      <c r="B37" s="83" t="s">
        <v>129</v>
      </c>
      <c r="C37" s="31">
        <v>459486</v>
      </c>
      <c r="D37" s="31">
        <v>589890</v>
      </c>
      <c r="E37" s="31">
        <v>1068989</v>
      </c>
      <c r="F37" s="31">
        <v>1403404</v>
      </c>
    </row>
    <row r="38" spans="2:6" ht="21" customHeight="1" thickTop="1" x14ac:dyDescent="0.25">
      <c r="B38" s="83" t="s">
        <v>130</v>
      </c>
      <c r="C38" s="91">
        <v>0.16</v>
      </c>
      <c r="D38" s="91">
        <v>0.2</v>
      </c>
      <c r="E38" s="91">
        <v>0.37</v>
      </c>
      <c r="F38" s="91">
        <v>0.48</v>
      </c>
    </row>
    <row r="39" spans="2:6" x14ac:dyDescent="0.25">
      <c r="B39" s="2"/>
      <c r="C39" s="121">
        <f>SUM(C15:C17)-C18</f>
        <v>0</v>
      </c>
      <c r="D39" s="121">
        <f t="shared" ref="D39:F39" si="0">SUM(D15:D17)-D18</f>
        <v>0</v>
      </c>
      <c r="E39" s="121">
        <f t="shared" si="0"/>
        <v>0</v>
      </c>
      <c r="F39" s="121">
        <f t="shared" si="0"/>
        <v>0</v>
      </c>
    </row>
    <row r="40" spans="2:6" x14ac:dyDescent="0.25">
      <c r="C40" s="121">
        <f>C12+C18-C20</f>
        <v>0</v>
      </c>
      <c r="D40" s="121">
        <f t="shared" ref="D40:F40" si="1">D12+D18-D20</f>
        <v>0</v>
      </c>
      <c r="E40" s="121">
        <f t="shared" si="1"/>
        <v>0</v>
      </c>
      <c r="F40" s="121">
        <f t="shared" si="1"/>
        <v>0</v>
      </c>
    </row>
    <row r="41" spans="2:6" x14ac:dyDescent="0.25">
      <c r="C41" s="121">
        <f>SUM(C23:C25)-C26</f>
        <v>0</v>
      </c>
      <c r="D41" s="121">
        <f t="shared" ref="D41:F41" si="2">SUM(D23:D25)-D26</f>
        <v>0</v>
      </c>
      <c r="E41" s="121">
        <f t="shared" si="2"/>
        <v>0</v>
      </c>
      <c r="F41" s="121">
        <f t="shared" si="2"/>
        <v>0</v>
      </c>
    </row>
    <row r="42" spans="2:6" x14ac:dyDescent="0.25">
      <c r="C42" s="121">
        <f>C20+C26+C28-C29</f>
        <v>0</v>
      </c>
      <c r="D42" s="121">
        <f t="shared" ref="D42:F42" si="3">D20+D26+D28-D29</f>
        <v>0</v>
      </c>
      <c r="E42" s="121">
        <f t="shared" si="3"/>
        <v>0</v>
      </c>
      <c r="F42" s="121">
        <f t="shared" si="3"/>
        <v>0</v>
      </c>
    </row>
    <row r="43" spans="2:6" x14ac:dyDescent="0.25">
      <c r="C43" s="121">
        <f>SUM(C29:C32)-C33</f>
        <v>0</v>
      </c>
      <c r="D43" s="121">
        <f t="shared" ref="D43:F43" si="4">SUM(D29:D32)-D33</f>
        <v>0</v>
      </c>
      <c r="E43" s="121">
        <f t="shared" si="4"/>
        <v>0</v>
      </c>
      <c r="F43" s="121">
        <f t="shared" si="4"/>
        <v>0</v>
      </c>
    </row>
    <row r="44" spans="2:6" x14ac:dyDescent="0.25">
      <c r="C44" s="121">
        <f>SUM(C33:C36)-C37</f>
        <v>0</v>
      </c>
      <c r="D44" s="121">
        <f t="shared" ref="D44:F44" si="5">SUM(D33:D36)-D37</f>
        <v>0</v>
      </c>
      <c r="E44" s="121">
        <f t="shared" si="5"/>
        <v>0</v>
      </c>
      <c r="F44" s="121">
        <f t="shared" si="5"/>
        <v>0</v>
      </c>
    </row>
    <row r="45" spans="2:6" x14ac:dyDescent="0.25">
      <c r="C45" s="121"/>
      <c r="D45" s="121"/>
      <c r="E45" s="121"/>
      <c r="F45" s="121"/>
    </row>
    <row r="46" spans="2:6" x14ac:dyDescent="0.25">
      <c r="C46" s="121"/>
      <c r="D46" s="121"/>
      <c r="E46" s="121"/>
      <c r="F46" s="121"/>
    </row>
    <row r="47" spans="2:6" x14ac:dyDescent="0.25">
      <c r="C47" s="121"/>
      <c r="D47" s="121"/>
      <c r="E47" s="121"/>
      <c r="F47" s="121"/>
    </row>
  </sheetData>
  <mergeCells count="4">
    <mergeCell ref="E10:F10"/>
    <mergeCell ref="B5:D7"/>
    <mergeCell ref="B10:B11"/>
    <mergeCell ref="C10:D10"/>
  </mergeCells>
  <conditionalFormatting sqref="B32:B35">
    <cfRule type="expression" dxfId="30" priority="26">
      <formula>MOD(ROW(),2)=0</formula>
    </cfRule>
  </conditionalFormatting>
  <conditionalFormatting sqref="B38">
    <cfRule type="expression" dxfId="29" priority="25">
      <formula>MOD(ROW(),2)=0</formula>
    </cfRule>
  </conditionalFormatting>
  <conditionalFormatting sqref="B36:B37">
    <cfRule type="expression" dxfId="28" priority="24">
      <formula>MOD(ROW(),2)=0</formula>
    </cfRule>
  </conditionalFormatting>
  <conditionalFormatting sqref="B14:B18">
    <cfRule type="expression" dxfId="27" priority="23">
      <formula>MOD(ROW(),2)=0</formula>
    </cfRule>
  </conditionalFormatting>
  <conditionalFormatting sqref="B19">
    <cfRule type="expression" dxfId="26" priority="22">
      <formula>MOD(ROW(),2)=0</formula>
    </cfRule>
  </conditionalFormatting>
  <conditionalFormatting sqref="B12:B13">
    <cfRule type="expression" dxfId="25" priority="21">
      <formula>MOD(ROW(),2)=0</formula>
    </cfRule>
  </conditionalFormatting>
  <conditionalFormatting sqref="B20">
    <cfRule type="expression" dxfId="24" priority="20">
      <formula>MOD(ROW(),2)=0</formula>
    </cfRule>
  </conditionalFormatting>
  <conditionalFormatting sqref="B22:B25">
    <cfRule type="expression" dxfId="23" priority="18">
      <formula>MOD(ROW(),2)=0</formula>
    </cfRule>
  </conditionalFormatting>
  <conditionalFormatting sqref="B28:B29">
    <cfRule type="expression" dxfId="22" priority="17">
      <formula>MOD(ROW(),2)=0</formula>
    </cfRule>
  </conditionalFormatting>
  <conditionalFormatting sqref="B21">
    <cfRule type="expression" dxfId="21" priority="16">
      <formula>MOD(ROW(),2)=0</formula>
    </cfRule>
  </conditionalFormatting>
  <conditionalFormatting sqref="B26:B27">
    <cfRule type="expression" dxfId="20" priority="15">
      <formula>MOD(ROW(),2)=0</formula>
    </cfRule>
  </conditionalFormatting>
  <conditionalFormatting sqref="B31">
    <cfRule type="expression" dxfId="19" priority="14">
      <formula>MOD(ROW(),2)=0</formula>
    </cfRule>
  </conditionalFormatting>
  <conditionalFormatting sqref="B30">
    <cfRule type="expression" dxfId="18" priority="11">
      <formula>MOD(ROW(),2)=0</formula>
    </cfRule>
  </conditionalFormatting>
  <conditionalFormatting sqref="C12:F13 C19:F19 C21:F29 C31:F38">
    <cfRule type="expression" dxfId="17" priority="10">
      <formula>MOD(ROW(),2)=0</formula>
    </cfRule>
  </conditionalFormatting>
  <conditionalFormatting sqref="C20:F20">
    <cfRule type="expression" dxfId="16" priority="9">
      <formula>MOD(ROW(),2)=0</formula>
    </cfRule>
  </conditionalFormatting>
  <conditionalFormatting sqref="C14:C18">
    <cfRule type="expression" dxfId="15" priority="8">
      <formula>MOD(ROW(),2)=0</formula>
    </cfRule>
  </conditionalFormatting>
  <conditionalFormatting sqref="D14:D18">
    <cfRule type="expression" dxfId="14" priority="7">
      <formula>MOD(ROW(),2)=0</formula>
    </cfRule>
  </conditionalFormatting>
  <conditionalFormatting sqref="C30:F30">
    <cfRule type="expression" dxfId="13" priority="6">
      <formula>MOD(ROW(),2)=0</formula>
    </cfRule>
  </conditionalFormatting>
  <conditionalFormatting sqref="E14:E18">
    <cfRule type="expression" dxfId="12" priority="5">
      <formula>MOD(ROW(),2)=0</formula>
    </cfRule>
  </conditionalFormatting>
  <conditionalFormatting sqref="F14:F18">
    <cfRule type="expression" dxfId="11" priority="4">
      <formula>MOD(ROW(),2)=0</formula>
    </cfRule>
  </conditionalFormatting>
  <conditionalFormatting sqref="C39:F47">
    <cfRule type="cellIs" dxfId="10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7:E88"/>
  <sheetViews>
    <sheetView showGridLines="0" zoomScale="85" zoomScaleNormal="85" workbookViewId="0">
      <selection activeCell="H17" sqref="H16:H17"/>
    </sheetView>
  </sheetViews>
  <sheetFormatPr defaultColWidth="8.7109375" defaultRowHeight="15" x14ac:dyDescent="0.25"/>
  <cols>
    <col min="1" max="1" width="9.85546875" customWidth="1"/>
    <col min="2" max="2" width="90.140625" customWidth="1"/>
    <col min="3" max="4" width="18.5703125" customWidth="1"/>
    <col min="5" max="5" width="2.85546875" customWidth="1"/>
    <col min="6" max="6" width="31.7109375" bestFit="1" customWidth="1"/>
  </cols>
  <sheetData>
    <row r="7" spans="2:4" ht="9.6" customHeight="1" x14ac:dyDescent="0.25">
      <c r="B7" s="142"/>
      <c r="C7" s="160"/>
      <c r="D7" s="160"/>
    </row>
    <row r="8" spans="2:4" x14ac:dyDescent="0.25">
      <c r="B8" s="5" t="s">
        <v>2</v>
      </c>
      <c r="C8" s="2"/>
      <c r="D8" s="2"/>
    </row>
    <row r="9" spans="2:4" x14ac:dyDescent="0.25">
      <c r="B9" s="5"/>
      <c r="C9" s="2"/>
      <c r="D9" s="2"/>
    </row>
    <row r="10" spans="2:4" ht="15.75" thickBot="1" x14ac:dyDescent="0.3">
      <c r="B10" s="161"/>
      <c r="C10" s="158" t="s">
        <v>3</v>
      </c>
      <c r="D10" s="159"/>
    </row>
    <row r="11" spans="2:4" ht="32.450000000000003" customHeight="1" thickTop="1" x14ac:dyDescent="0.25">
      <c r="B11" s="161"/>
      <c r="C11" s="110" t="s">
        <v>154</v>
      </c>
      <c r="D11" s="110" t="s">
        <v>155</v>
      </c>
    </row>
    <row r="12" spans="2:4" ht="31.5" customHeight="1" x14ac:dyDescent="0.25">
      <c r="B12" s="25" t="s">
        <v>180</v>
      </c>
      <c r="C12" s="26"/>
      <c r="D12" s="26"/>
    </row>
    <row r="13" spans="2:4" ht="21" customHeight="1" x14ac:dyDescent="0.25">
      <c r="B13" s="28" t="s">
        <v>163</v>
      </c>
      <c r="C13" s="26">
        <v>1068989</v>
      </c>
      <c r="D13" s="26">
        <v>1403404</v>
      </c>
    </row>
    <row r="14" spans="2:4" ht="21" customHeight="1" x14ac:dyDescent="0.25">
      <c r="B14" s="25" t="s">
        <v>181</v>
      </c>
      <c r="C14" s="26"/>
      <c r="D14" s="26"/>
    </row>
    <row r="15" spans="2:4" ht="21" customHeight="1" x14ac:dyDescent="0.25">
      <c r="B15" s="28" t="s">
        <v>26</v>
      </c>
      <c r="C15" s="26">
        <v>161227</v>
      </c>
      <c r="D15" s="26">
        <v>164184</v>
      </c>
    </row>
    <row r="16" spans="2:4" ht="27.75" customHeight="1" x14ac:dyDescent="0.25">
      <c r="B16" s="28" t="s">
        <v>182</v>
      </c>
      <c r="C16" s="26">
        <v>2859</v>
      </c>
      <c r="D16" s="26">
        <v>180390</v>
      </c>
    </row>
    <row r="17" spans="2:4" ht="21" customHeight="1" x14ac:dyDescent="0.25">
      <c r="B17" s="28" t="s">
        <v>183</v>
      </c>
      <c r="C17" s="26">
        <v>-588794</v>
      </c>
      <c r="D17" s="26">
        <v>-729389</v>
      </c>
    </row>
    <row r="18" spans="2:4" ht="21" customHeight="1" x14ac:dyDescent="0.25">
      <c r="B18" s="28" t="s">
        <v>184</v>
      </c>
      <c r="C18" s="26">
        <v>-95038</v>
      </c>
      <c r="D18" s="26">
        <v>-274020</v>
      </c>
    </row>
    <row r="19" spans="2:4" ht="21" customHeight="1" x14ac:dyDescent="0.25">
      <c r="B19" s="28" t="s">
        <v>185</v>
      </c>
      <c r="C19" s="26">
        <v>30086</v>
      </c>
      <c r="D19" s="26" t="s">
        <v>11</v>
      </c>
    </row>
    <row r="20" spans="2:4" ht="21" customHeight="1" x14ac:dyDescent="0.25">
      <c r="B20" s="28" t="s">
        <v>186</v>
      </c>
      <c r="C20" s="26">
        <v>45791</v>
      </c>
      <c r="D20" s="26" t="s">
        <v>11</v>
      </c>
    </row>
    <row r="21" spans="2:4" ht="21" customHeight="1" x14ac:dyDescent="0.25">
      <c r="B21" s="28" t="s">
        <v>187</v>
      </c>
      <c r="C21" s="26">
        <v>277020</v>
      </c>
      <c r="D21" s="26">
        <v>263120</v>
      </c>
    </row>
    <row r="22" spans="2:4" ht="21" customHeight="1" x14ac:dyDescent="0.25">
      <c r="B22" s="28" t="s">
        <v>188</v>
      </c>
      <c r="C22" s="26">
        <v>-301310</v>
      </c>
      <c r="D22" s="26">
        <v>-342500</v>
      </c>
    </row>
    <row r="23" spans="2:4" ht="21" customHeight="1" x14ac:dyDescent="0.25">
      <c r="B23" s="28" t="s">
        <v>139</v>
      </c>
      <c r="C23" s="26">
        <v>-30487</v>
      </c>
      <c r="D23" s="26">
        <v>-6644</v>
      </c>
    </row>
    <row r="24" spans="2:4" ht="21" customHeight="1" x14ac:dyDescent="0.25">
      <c r="B24" s="28" t="s">
        <v>189</v>
      </c>
      <c r="C24" s="26">
        <v>3063</v>
      </c>
      <c r="D24" s="26">
        <v>1209</v>
      </c>
    </row>
    <row r="25" spans="2:4" ht="21" customHeight="1" x14ac:dyDescent="0.25">
      <c r="B25" s="28" t="s">
        <v>128</v>
      </c>
      <c r="C25" s="26">
        <v>100803</v>
      </c>
      <c r="D25" s="26">
        <v>-126699</v>
      </c>
    </row>
    <row r="26" spans="2:4" ht="21" customHeight="1" x14ac:dyDescent="0.25">
      <c r="B26" s="28" t="s">
        <v>190</v>
      </c>
      <c r="C26" s="26">
        <v>22803</v>
      </c>
      <c r="D26" s="26">
        <v>-25441</v>
      </c>
    </row>
    <row r="27" spans="2:4" ht="21" customHeight="1" x14ac:dyDescent="0.25">
      <c r="B27" s="28" t="s">
        <v>191</v>
      </c>
      <c r="C27" s="26">
        <v>162735</v>
      </c>
      <c r="D27" s="26">
        <v>402027</v>
      </c>
    </row>
    <row r="28" spans="2:4" ht="21" customHeight="1" x14ac:dyDescent="0.25">
      <c r="B28" s="28" t="s">
        <v>192</v>
      </c>
      <c r="C28" s="26">
        <v>57801</v>
      </c>
      <c r="D28" s="26">
        <v>32399</v>
      </c>
    </row>
    <row r="29" spans="2:4" ht="21" customHeight="1" x14ac:dyDescent="0.25">
      <c r="B29" s="28" t="s">
        <v>193</v>
      </c>
      <c r="C29" s="26">
        <v>48798</v>
      </c>
      <c r="D29" s="26">
        <v>70817</v>
      </c>
    </row>
    <row r="30" spans="2:4" ht="21" customHeight="1" x14ac:dyDescent="0.25">
      <c r="B30" s="28" t="s">
        <v>77</v>
      </c>
      <c r="C30" s="26">
        <v>7687</v>
      </c>
      <c r="D30" s="26">
        <v>4573</v>
      </c>
    </row>
    <row r="31" spans="2:4" ht="19.5" customHeight="1" x14ac:dyDescent="0.25">
      <c r="B31" s="87"/>
      <c r="C31" s="111">
        <v>974033</v>
      </c>
      <c r="D31" s="111">
        <v>1017430</v>
      </c>
    </row>
    <row r="32" spans="2:4" ht="21" customHeight="1" x14ac:dyDescent="0.25">
      <c r="B32" s="25" t="s">
        <v>194</v>
      </c>
      <c r="C32" s="26"/>
      <c r="D32" s="26"/>
    </row>
    <row r="33" spans="2:4" ht="21" customHeight="1" x14ac:dyDescent="0.25">
      <c r="B33" s="28" t="s">
        <v>73</v>
      </c>
      <c r="C33" s="26">
        <v>418535</v>
      </c>
      <c r="D33" s="26">
        <v>-138063</v>
      </c>
    </row>
    <row r="34" spans="2:4" ht="21" customHeight="1" x14ac:dyDescent="0.25">
      <c r="B34" s="28" t="s">
        <v>74</v>
      </c>
      <c r="C34" s="26">
        <v>-6022</v>
      </c>
      <c r="D34" s="26">
        <v>-3056</v>
      </c>
    </row>
    <row r="35" spans="2:4" ht="21" customHeight="1" x14ac:dyDescent="0.25">
      <c r="B35" s="28" t="s">
        <v>195</v>
      </c>
      <c r="C35" s="26">
        <v>28047</v>
      </c>
      <c r="D35" s="26">
        <v>178439</v>
      </c>
    </row>
    <row r="36" spans="2:4" ht="21" customHeight="1" x14ac:dyDescent="0.25">
      <c r="B36" s="28" t="s">
        <v>196</v>
      </c>
      <c r="C36" s="26">
        <v>710</v>
      </c>
      <c r="D36" s="26">
        <v>9068</v>
      </c>
    </row>
    <row r="37" spans="2:4" ht="21" customHeight="1" x14ac:dyDescent="0.25">
      <c r="B37" s="28" t="s">
        <v>197</v>
      </c>
      <c r="C37" s="26">
        <v>1918</v>
      </c>
      <c r="D37" s="26">
        <v>-38612</v>
      </c>
    </row>
    <row r="38" spans="2:4" ht="21" customHeight="1" x14ac:dyDescent="0.25">
      <c r="B38" s="28" t="s">
        <v>198</v>
      </c>
      <c r="C38" s="26">
        <v>99773</v>
      </c>
      <c r="D38" s="26">
        <v>8278</v>
      </c>
    </row>
    <row r="39" spans="2:4" ht="21" customHeight="1" x14ac:dyDescent="0.25">
      <c r="B39" s="28" t="s">
        <v>199</v>
      </c>
      <c r="C39" s="26">
        <v>425522</v>
      </c>
      <c r="D39" s="26">
        <v>287322</v>
      </c>
    </row>
    <row r="40" spans="2:4" ht="21" customHeight="1" x14ac:dyDescent="0.25">
      <c r="B40" s="28" t="s">
        <v>200</v>
      </c>
      <c r="C40" s="26">
        <v>-27105</v>
      </c>
      <c r="D40" s="26">
        <v>60502</v>
      </c>
    </row>
    <row r="41" spans="2:4" ht="21" customHeight="1" x14ac:dyDescent="0.25">
      <c r="B41" s="87"/>
      <c r="C41" s="111">
        <v>941378</v>
      </c>
      <c r="D41" s="111">
        <v>363878</v>
      </c>
    </row>
    <row r="42" spans="2:4" ht="21" customHeight="1" x14ac:dyDescent="0.25">
      <c r="B42" s="25" t="s">
        <v>201</v>
      </c>
      <c r="C42" s="26"/>
      <c r="D42" s="26"/>
    </row>
    <row r="43" spans="2:4" ht="21" customHeight="1" x14ac:dyDescent="0.25">
      <c r="B43" s="28" t="s">
        <v>202</v>
      </c>
      <c r="C43" s="26">
        <v>-122097</v>
      </c>
      <c r="D43" s="26">
        <v>48824</v>
      </c>
    </row>
    <row r="44" spans="2:4" ht="21" customHeight="1" x14ac:dyDescent="0.25">
      <c r="B44" s="28" t="s">
        <v>203</v>
      </c>
      <c r="C44" s="26">
        <v>-58788</v>
      </c>
      <c r="D44" s="26">
        <v>-14856</v>
      </c>
    </row>
    <row r="45" spans="2:4" ht="21" customHeight="1" x14ac:dyDescent="0.25">
      <c r="B45" s="28" t="s">
        <v>204</v>
      </c>
      <c r="C45" s="26">
        <v>137527</v>
      </c>
      <c r="D45" s="26">
        <v>128582</v>
      </c>
    </row>
    <row r="46" spans="2:4" ht="21" customHeight="1" x14ac:dyDescent="0.25">
      <c r="B46" s="28" t="s">
        <v>205</v>
      </c>
      <c r="C46" s="26">
        <v>-9118</v>
      </c>
      <c r="D46" s="26">
        <v>8684</v>
      </c>
    </row>
    <row r="47" spans="2:4" ht="21" customHeight="1" x14ac:dyDescent="0.25">
      <c r="B47" s="28" t="s">
        <v>206</v>
      </c>
      <c r="C47" s="26">
        <v>-7093</v>
      </c>
      <c r="D47" s="26">
        <v>37694</v>
      </c>
    </row>
    <row r="48" spans="2:4" ht="21" customHeight="1" x14ac:dyDescent="0.25">
      <c r="B48" s="28" t="s">
        <v>193</v>
      </c>
      <c r="C48" s="26">
        <v>-55515</v>
      </c>
      <c r="D48" s="26">
        <v>-51209</v>
      </c>
    </row>
    <row r="49" spans="2:4" ht="21" customHeight="1" x14ac:dyDescent="0.25">
      <c r="B49" s="28" t="s">
        <v>77</v>
      </c>
      <c r="C49" s="26">
        <v>-23763</v>
      </c>
      <c r="D49" s="26">
        <v>26114</v>
      </c>
    </row>
    <row r="50" spans="2:4" ht="21" customHeight="1" x14ac:dyDescent="0.25">
      <c r="B50" s="28"/>
      <c r="C50" s="112">
        <v>-138847</v>
      </c>
      <c r="D50" s="113">
        <v>183833</v>
      </c>
    </row>
    <row r="51" spans="2:4" ht="21" customHeight="1" x14ac:dyDescent="0.25">
      <c r="B51" s="25" t="s">
        <v>207</v>
      </c>
      <c r="C51" s="114">
        <v>1776564</v>
      </c>
      <c r="D51" s="115">
        <v>1565141</v>
      </c>
    </row>
    <row r="52" spans="2:4" ht="21" customHeight="1" x14ac:dyDescent="0.25">
      <c r="B52" s="28"/>
      <c r="C52" s="26"/>
      <c r="D52" s="26"/>
    </row>
    <row r="53" spans="2:4" ht="21" customHeight="1" x14ac:dyDescent="0.25">
      <c r="B53" s="28" t="s">
        <v>208</v>
      </c>
      <c r="C53" s="26">
        <v>-212396</v>
      </c>
      <c r="D53" s="26">
        <v>-485735</v>
      </c>
    </row>
    <row r="54" spans="2:4" ht="21" customHeight="1" x14ac:dyDescent="0.25">
      <c r="B54" s="28" t="s">
        <v>209</v>
      </c>
      <c r="C54" s="26">
        <v>-267435</v>
      </c>
      <c r="D54" s="26">
        <v>-285043</v>
      </c>
    </row>
    <row r="55" spans="2:4" ht="21" customHeight="1" x14ac:dyDescent="0.25">
      <c r="B55" s="28" t="s">
        <v>210</v>
      </c>
      <c r="C55" s="26">
        <v>172668</v>
      </c>
      <c r="D55" s="26">
        <v>-35505</v>
      </c>
    </row>
    <row r="56" spans="2:4" ht="21" customHeight="1" x14ac:dyDescent="0.25">
      <c r="B56" s="28" t="s">
        <v>211</v>
      </c>
      <c r="C56" s="26">
        <v>-291</v>
      </c>
      <c r="D56" s="26">
        <v>-198</v>
      </c>
    </row>
    <row r="57" spans="2:4" ht="21" customHeight="1" thickBot="1" x14ac:dyDescent="0.3">
      <c r="B57" s="83" t="s">
        <v>212</v>
      </c>
      <c r="C57" s="116">
        <v>1469110</v>
      </c>
      <c r="D57" s="116">
        <v>758660</v>
      </c>
    </row>
    <row r="58" spans="2:4" ht="21" customHeight="1" thickTop="1" x14ac:dyDescent="0.25">
      <c r="B58" s="28"/>
      <c r="C58" s="26"/>
      <c r="D58" s="26"/>
    </row>
    <row r="59" spans="2:4" ht="21" customHeight="1" x14ac:dyDescent="0.25">
      <c r="B59" s="25" t="s">
        <v>213</v>
      </c>
      <c r="C59" s="26"/>
      <c r="D59" s="26"/>
    </row>
    <row r="60" spans="2:4" ht="21" customHeight="1" x14ac:dyDescent="0.25">
      <c r="B60" s="28" t="s">
        <v>214</v>
      </c>
      <c r="C60" s="26">
        <v>-541</v>
      </c>
      <c r="D60" s="26">
        <v>-282</v>
      </c>
    </row>
    <row r="61" spans="2:4" ht="21" customHeight="1" x14ac:dyDescent="0.25">
      <c r="B61" s="28" t="s">
        <v>139</v>
      </c>
      <c r="C61" s="26">
        <v>30487</v>
      </c>
      <c r="D61" s="26">
        <v>6644</v>
      </c>
    </row>
    <row r="62" spans="2:4" ht="21" customHeight="1" x14ac:dyDescent="0.25">
      <c r="B62" s="28" t="s">
        <v>81</v>
      </c>
      <c r="C62" s="26">
        <v>-317783</v>
      </c>
      <c r="D62" s="26">
        <v>-39686</v>
      </c>
    </row>
    <row r="63" spans="2:4" ht="21" customHeight="1" x14ac:dyDescent="0.25">
      <c r="B63" s="28" t="s">
        <v>82</v>
      </c>
      <c r="C63" s="26">
        <v>-4919</v>
      </c>
      <c r="D63" s="26">
        <v>-1033</v>
      </c>
    </row>
    <row r="64" spans="2:4" ht="21" customHeight="1" x14ac:dyDescent="0.25">
      <c r="B64" s="28" t="s">
        <v>215</v>
      </c>
      <c r="C64" s="26">
        <v>603957</v>
      </c>
      <c r="D64" s="26">
        <v>104373</v>
      </c>
    </row>
    <row r="65" spans="2:5" ht="21" customHeight="1" x14ac:dyDescent="0.25">
      <c r="B65" s="28" t="s">
        <v>216</v>
      </c>
      <c r="C65" s="26">
        <v>0</v>
      </c>
      <c r="D65" s="26" t="s">
        <v>11</v>
      </c>
    </row>
    <row r="66" spans="2:5" ht="21" customHeight="1" x14ac:dyDescent="0.25">
      <c r="B66" s="28" t="s">
        <v>217</v>
      </c>
      <c r="C66" s="26">
        <v>-780348</v>
      </c>
      <c r="D66" s="26" t="s">
        <v>11</v>
      </c>
    </row>
    <row r="67" spans="2:5" ht="21" customHeight="1" thickBot="1" x14ac:dyDescent="0.3">
      <c r="B67" s="83" t="s">
        <v>218</v>
      </c>
      <c r="C67" s="116">
        <v>-469147</v>
      </c>
      <c r="D67" s="116">
        <v>70016</v>
      </c>
    </row>
    <row r="68" spans="2:5" ht="21" customHeight="1" thickTop="1" x14ac:dyDescent="0.25">
      <c r="B68" s="28"/>
      <c r="C68" s="26"/>
      <c r="D68" s="26"/>
    </row>
    <row r="69" spans="2:5" ht="21" customHeight="1" x14ac:dyDescent="0.25">
      <c r="B69" s="25" t="s">
        <v>219</v>
      </c>
      <c r="C69" s="26"/>
      <c r="D69" s="26"/>
    </row>
    <row r="70" spans="2:5" ht="21" customHeight="1" x14ac:dyDescent="0.25">
      <c r="B70" s="28" t="s">
        <v>220</v>
      </c>
      <c r="C70" s="26">
        <v>-742728</v>
      </c>
      <c r="D70" s="26">
        <v>-114865</v>
      </c>
    </row>
    <row r="71" spans="2:5" ht="21" customHeight="1" x14ac:dyDescent="0.25">
      <c r="B71" s="28" t="s">
        <v>221</v>
      </c>
      <c r="C71" s="26" t="s">
        <v>11</v>
      </c>
      <c r="D71" s="26">
        <v>-409511</v>
      </c>
    </row>
    <row r="72" spans="2:5" x14ac:dyDescent="0.25">
      <c r="B72" s="28" t="s">
        <v>222</v>
      </c>
      <c r="C72" s="26">
        <v>-5938</v>
      </c>
      <c r="D72" s="26">
        <v>-6050</v>
      </c>
    </row>
    <row r="73" spans="2:5" ht="24" customHeight="1" thickBot="1" x14ac:dyDescent="0.3">
      <c r="B73" s="83" t="s">
        <v>223</v>
      </c>
      <c r="C73" s="116">
        <v>-748666</v>
      </c>
      <c r="D73" s="116">
        <v>-530426</v>
      </c>
    </row>
    <row r="74" spans="2:5" ht="18.75" customHeight="1" thickTop="1" x14ac:dyDescent="0.25">
      <c r="B74" s="28"/>
      <c r="C74" s="26"/>
      <c r="D74" s="26"/>
    </row>
    <row r="75" spans="2:5" x14ac:dyDescent="0.25">
      <c r="B75" s="25" t="s">
        <v>224</v>
      </c>
      <c r="C75" s="30">
        <v>251297</v>
      </c>
      <c r="D75" s="30">
        <v>298250</v>
      </c>
    </row>
    <row r="76" spans="2:5" x14ac:dyDescent="0.25">
      <c r="B76" s="28" t="s">
        <v>225</v>
      </c>
      <c r="C76" s="26">
        <v>292980</v>
      </c>
      <c r="D76" s="26">
        <v>123071</v>
      </c>
    </row>
    <row r="77" spans="2:5" ht="15.75" thickBot="1" x14ac:dyDescent="0.3">
      <c r="B77" s="83" t="s">
        <v>226</v>
      </c>
      <c r="C77" s="116">
        <v>544277</v>
      </c>
      <c r="D77" s="116">
        <v>421321</v>
      </c>
    </row>
    <row r="78" spans="2:5" ht="15.75" thickTop="1" x14ac:dyDescent="0.25">
      <c r="C78" s="121">
        <f>SUM(C13:C30)-C31</f>
        <v>0</v>
      </c>
      <c r="D78" s="121">
        <f>SUM(D13:D30)-D31</f>
        <v>0</v>
      </c>
      <c r="E78" s="124"/>
    </row>
    <row r="79" spans="2:5" x14ac:dyDescent="0.25">
      <c r="C79" s="121">
        <f>SUM(C43:C49)-C50</f>
        <v>0</v>
      </c>
      <c r="D79" s="121">
        <f>SUM(D43:D49)-D50</f>
        <v>0</v>
      </c>
      <c r="E79" s="124"/>
    </row>
    <row r="80" spans="2:5" x14ac:dyDescent="0.25">
      <c r="C80" s="121">
        <f>C31+C41+C50-C51</f>
        <v>0</v>
      </c>
      <c r="D80" s="121">
        <f>D31+D41+D50-D51</f>
        <v>0</v>
      </c>
      <c r="E80" s="124"/>
    </row>
    <row r="81" spans="3:5" x14ac:dyDescent="0.25">
      <c r="C81" s="121">
        <f>SUM(C51:C56)-C57</f>
        <v>0</v>
      </c>
      <c r="D81" s="121">
        <f>SUM(D51:D56)-D57</f>
        <v>0</v>
      </c>
      <c r="E81" s="124"/>
    </row>
    <row r="82" spans="3:5" x14ac:dyDescent="0.25">
      <c r="C82" s="121">
        <f>SUM(C60:C66)-C67</f>
        <v>0</v>
      </c>
      <c r="D82" s="121">
        <f>SUM(D60:D66)-D67</f>
        <v>0</v>
      </c>
      <c r="E82" s="124"/>
    </row>
    <row r="83" spans="3:5" x14ac:dyDescent="0.25">
      <c r="C83" s="121">
        <f>SUM(C70:C72)-C73</f>
        <v>0</v>
      </c>
      <c r="D83" s="121">
        <f>SUM(D70:D72)-D73</f>
        <v>0</v>
      </c>
      <c r="E83" s="124"/>
    </row>
    <row r="84" spans="3:5" x14ac:dyDescent="0.25">
      <c r="C84" s="121">
        <f>C73+C67+C57-C75</f>
        <v>0</v>
      </c>
      <c r="D84" s="121">
        <f>D73+D67+D57-D75</f>
        <v>0</v>
      </c>
      <c r="E84" s="124"/>
    </row>
    <row r="85" spans="3:5" x14ac:dyDescent="0.25">
      <c r="C85" s="121">
        <f>C77-C76-C75</f>
        <v>0</v>
      </c>
      <c r="D85" s="121">
        <f>D77-D76-D75</f>
        <v>0</v>
      </c>
      <c r="E85" s="124"/>
    </row>
    <row r="86" spans="3:5" x14ac:dyDescent="0.25">
      <c r="C86" s="122"/>
      <c r="D86" s="122"/>
      <c r="E86" s="124"/>
    </row>
    <row r="87" spans="3:5" x14ac:dyDescent="0.25">
      <c r="C87" s="122"/>
      <c r="D87" s="122"/>
    </row>
    <row r="88" spans="3:5" x14ac:dyDescent="0.25">
      <c r="C88" s="123"/>
      <c r="D88" s="123"/>
    </row>
  </sheetData>
  <mergeCells count="3">
    <mergeCell ref="C10:D10"/>
    <mergeCell ref="B7:D7"/>
    <mergeCell ref="B10:B11"/>
  </mergeCells>
  <conditionalFormatting sqref="B12:B37">
    <cfRule type="expression" dxfId="9" priority="9">
      <formula>MOD(ROW(),2)=0</formula>
    </cfRule>
  </conditionalFormatting>
  <conditionalFormatting sqref="C12:C37">
    <cfRule type="expression" dxfId="8" priority="8">
      <formula>MOD(ROW(),2)=0</formula>
    </cfRule>
  </conditionalFormatting>
  <conditionalFormatting sqref="D12:D37">
    <cfRule type="expression" dxfId="7" priority="7">
      <formula>MOD(ROW(),2)=0</formula>
    </cfRule>
  </conditionalFormatting>
  <conditionalFormatting sqref="B38:B77">
    <cfRule type="expression" dxfId="6" priority="6">
      <formula>MOD(ROW(),2)=0</formula>
    </cfRule>
  </conditionalFormatting>
  <conditionalFormatting sqref="C38:C77">
    <cfRule type="expression" dxfId="5" priority="5">
      <formula>MOD(ROW(),2)=0</formula>
    </cfRule>
  </conditionalFormatting>
  <conditionalFormatting sqref="D38:D77">
    <cfRule type="expression" dxfId="4" priority="4">
      <formula>MOD(ROW(),2)=0</formula>
    </cfRule>
  </conditionalFormatting>
  <conditionalFormatting sqref="C78:D87">
    <cfRule type="cellIs" dxfId="3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7:O28"/>
  <sheetViews>
    <sheetView showGridLines="0" showRowColHeaders="0" tabSelected="1" zoomScaleNormal="100" workbookViewId="0">
      <selection activeCell="J19" sqref="J19"/>
    </sheetView>
  </sheetViews>
  <sheetFormatPr defaultRowHeight="12.75" x14ac:dyDescent="0.2"/>
  <cols>
    <col min="1" max="1" width="12.85546875" style="14" customWidth="1"/>
    <col min="2" max="2" width="39.28515625" style="14" customWidth="1"/>
    <col min="3" max="3" width="14.5703125" style="14" bestFit="1" customWidth="1"/>
    <col min="4" max="4" width="4.28515625" style="14" customWidth="1"/>
    <col min="5" max="5" width="39.28515625" style="14" customWidth="1"/>
    <col min="6" max="6" width="14.42578125" style="16" bestFit="1" customWidth="1"/>
    <col min="7" max="7" width="4.42578125" style="16" bestFit="1" customWidth="1"/>
    <col min="8" max="8" width="9.140625" style="14"/>
    <col min="9" max="9" width="12.140625" style="14" customWidth="1"/>
    <col min="10" max="10" width="9" style="14" customWidth="1"/>
    <col min="11" max="11" width="34" style="14" hidden="1" customWidth="1"/>
    <col min="12" max="13" width="9.140625" style="14" hidden="1" customWidth="1"/>
    <col min="14" max="14" width="31" style="14" hidden="1" customWidth="1"/>
    <col min="15" max="15" width="9.140625" style="14" hidden="1" customWidth="1"/>
    <col min="16" max="16" width="9.140625" style="14" customWidth="1"/>
    <col min="17" max="16384" width="9.140625" style="14"/>
  </cols>
  <sheetData>
    <row r="7" spans="1:8" ht="15.75" x14ac:dyDescent="0.25">
      <c r="A7" s="20"/>
      <c r="B7" s="20"/>
      <c r="C7" s="20"/>
      <c r="D7" s="20"/>
      <c r="E7" s="20"/>
      <c r="F7" s="20"/>
      <c r="G7" s="20"/>
      <c r="H7" s="20"/>
    </row>
    <row r="8" spans="1:8" ht="15.75" x14ac:dyDescent="0.25">
      <c r="A8" s="20"/>
      <c r="B8" s="20"/>
      <c r="C8" s="20"/>
      <c r="D8" s="20"/>
      <c r="E8" s="20"/>
      <c r="F8" s="20"/>
      <c r="G8" s="20"/>
      <c r="H8" s="20"/>
    </row>
    <row r="9" spans="1:8" ht="15.75" x14ac:dyDescent="0.25">
      <c r="A9" s="20"/>
      <c r="B9" s="20"/>
      <c r="C9" s="20"/>
      <c r="D9" s="20"/>
      <c r="E9" s="20"/>
      <c r="F9" s="20"/>
      <c r="G9" s="20"/>
      <c r="H9" s="20"/>
    </row>
    <row r="10" spans="1:8" ht="16.5" thickBot="1" x14ac:dyDescent="0.3">
      <c r="A10" s="20"/>
      <c r="B10" s="20"/>
      <c r="C10" s="20"/>
      <c r="D10" s="20"/>
      <c r="E10" s="20"/>
      <c r="F10" s="20"/>
      <c r="G10" s="20"/>
      <c r="H10" s="20"/>
    </row>
    <row r="11" spans="1:8" ht="16.5" thickTop="1" x14ac:dyDescent="0.2">
      <c r="B11" s="138" t="s">
        <v>0</v>
      </c>
      <c r="C11" s="139"/>
      <c r="D11" s="51"/>
      <c r="E11" s="138" t="s">
        <v>1</v>
      </c>
      <c r="F11" s="139"/>
    </row>
    <row r="12" spans="1:8" ht="15.75" x14ac:dyDescent="0.2">
      <c r="B12" s="140" t="s">
        <v>235</v>
      </c>
      <c r="C12" s="141"/>
      <c r="D12" s="51"/>
      <c r="E12" s="140" t="s">
        <v>235</v>
      </c>
      <c r="F12" s="141"/>
    </row>
    <row r="13" spans="1:8" x14ac:dyDescent="0.2">
      <c r="B13" s="53" t="s">
        <v>140</v>
      </c>
      <c r="C13" s="54">
        <f>SUM(C14:C15)</f>
        <v>1510.4166450759999</v>
      </c>
      <c r="E13" s="53" t="s">
        <v>145</v>
      </c>
      <c r="F13" s="55">
        <f>SUM(F14:F18)</f>
        <v>12004.297245164997</v>
      </c>
    </row>
    <row r="14" spans="1:8" x14ac:dyDescent="0.2">
      <c r="B14" s="163" t="s">
        <v>141</v>
      </c>
      <c r="C14" s="164">
        <v>1547.371849655</v>
      </c>
      <c r="E14" s="56" t="s">
        <v>146</v>
      </c>
      <c r="F14" s="57">
        <v>1321.7866247759994</v>
      </c>
    </row>
    <row r="15" spans="1:8" x14ac:dyDescent="0.2">
      <c r="B15" s="58" t="s">
        <v>236</v>
      </c>
      <c r="C15" s="59">
        <v>-36.955204579000004</v>
      </c>
      <c r="E15" s="58" t="s">
        <v>147</v>
      </c>
      <c r="F15" s="59">
        <v>9110.6215918179969</v>
      </c>
    </row>
    <row r="16" spans="1:8" x14ac:dyDescent="0.2">
      <c r="B16" s="58"/>
      <c r="C16" s="60"/>
      <c r="E16" s="163" t="s">
        <v>148</v>
      </c>
      <c r="F16" s="164">
        <v>1565.990045088</v>
      </c>
    </row>
    <row r="17" spans="2:6" x14ac:dyDescent="0.2">
      <c r="B17" s="58"/>
      <c r="C17" s="60"/>
      <c r="E17" s="162" t="s">
        <v>149</v>
      </c>
      <c r="F17" s="59">
        <v>4.4175193929999992</v>
      </c>
    </row>
    <row r="18" spans="2:6" x14ac:dyDescent="0.2">
      <c r="B18" s="53" t="s">
        <v>142</v>
      </c>
      <c r="C18" s="54">
        <v>5990.9260262990001</v>
      </c>
      <c r="E18" s="163" t="s">
        <v>237</v>
      </c>
      <c r="F18" s="164">
        <v>1.4814640899999998</v>
      </c>
    </row>
    <row r="19" spans="2:6" x14ac:dyDescent="0.2">
      <c r="B19" s="58"/>
      <c r="C19" s="60"/>
      <c r="E19" s="52"/>
      <c r="F19" s="61"/>
    </row>
    <row r="20" spans="2:6" x14ac:dyDescent="0.2">
      <c r="B20" s="62"/>
      <c r="C20" s="63"/>
      <c r="E20" s="62"/>
      <c r="F20" s="61"/>
    </row>
    <row r="21" spans="2:6" x14ac:dyDescent="0.2">
      <c r="B21" s="62"/>
      <c r="C21" s="63"/>
      <c r="E21" s="53"/>
      <c r="F21" s="55"/>
    </row>
    <row r="22" spans="2:6" x14ac:dyDescent="0.2">
      <c r="B22" s="53" t="s">
        <v>143</v>
      </c>
      <c r="C22" s="54">
        <v>1874.8023509900001</v>
      </c>
      <c r="E22" s="52"/>
      <c r="F22" s="61"/>
    </row>
    <row r="23" spans="2:6" x14ac:dyDescent="0.2">
      <c r="B23" s="53"/>
      <c r="C23" s="54"/>
      <c r="E23" s="64"/>
      <c r="F23" s="61"/>
    </row>
    <row r="24" spans="2:6" x14ac:dyDescent="0.2">
      <c r="B24" s="62"/>
      <c r="C24" s="63"/>
      <c r="E24" s="53"/>
      <c r="F24" s="55"/>
    </row>
    <row r="25" spans="2:6" x14ac:dyDescent="0.2">
      <c r="B25" s="62"/>
      <c r="C25" s="63"/>
      <c r="E25" s="52"/>
      <c r="F25" s="61"/>
    </row>
    <row r="26" spans="2:6" x14ac:dyDescent="0.2">
      <c r="B26" s="53" t="s">
        <v>144</v>
      </c>
      <c r="C26" s="54">
        <v>2627.9256755199995</v>
      </c>
      <c r="E26" s="52"/>
      <c r="F26" s="61"/>
    </row>
    <row r="27" spans="2:6" ht="13.5" thickBot="1" x14ac:dyDescent="0.25">
      <c r="B27" s="65"/>
      <c r="C27" s="66"/>
      <c r="E27" s="65"/>
      <c r="F27" s="67"/>
    </row>
    <row r="28" spans="2:6" ht="13.5" thickTop="1" x14ac:dyDescent="0.2"/>
  </sheetData>
  <mergeCells count="4">
    <mergeCell ref="B11:C11"/>
    <mergeCell ref="E11:F11"/>
    <mergeCell ref="B12:C12"/>
    <mergeCell ref="E12:F12"/>
  </mergeCells>
  <pageMargins left="0" right="0" top="0" bottom="0" header="0" footer="0"/>
  <pageSetup paperSize="9" scale="75" orientation="landscape" r:id="rId1"/>
  <headerFooter alignWithMargins="0">
    <oddFooter>&amp;R_x000D_&amp;1#&amp;"Calibri"&amp;10&amp;K000000 Classificação: Público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6"/>
  <sheetViews>
    <sheetView showGridLines="0" zoomScale="85" zoomScaleNormal="85" workbookViewId="0">
      <selection activeCell="G28" sqref="G28"/>
    </sheetView>
  </sheetViews>
  <sheetFormatPr defaultColWidth="8.7109375" defaultRowHeight="15" customHeight="1" zeroHeight="1" x14ac:dyDescent="0.25"/>
  <cols>
    <col min="1" max="1" width="9.85546875" customWidth="1"/>
    <col min="2" max="2" width="39.28515625" customWidth="1"/>
    <col min="3" max="3" width="16.140625" customWidth="1"/>
    <col min="4" max="4" width="15.5703125" customWidth="1"/>
    <col min="5" max="5" width="16" customWidth="1"/>
    <col min="6" max="6" width="15.85546875" customWidth="1"/>
    <col min="7" max="8" width="16.140625" customWidth="1"/>
    <col min="9" max="9" width="16.7109375" customWidth="1"/>
    <col min="10" max="10" width="15.7109375" customWidth="1"/>
    <col min="16381" max="16381" width="8.7109375" customWidth="1"/>
  </cols>
  <sheetData>
    <row r="1" spans="1:10" ht="15" customHeight="1" x14ac:dyDescent="0.25">
      <c r="B1" s="142"/>
      <c r="C1" s="142"/>
      <c r="D1" s="142"/>
    </row>
    <row r="2" spans="1:10" ht="15" customHeight="1" x14ac:dyDescent="0.25">
      <c r="B2" s="142"/>
      <c r="C2" s="142"/>
      <c r="D2" s="142"/>
    </row>
    <row r="3" spans="1:10" ht="15" customHeight="1" x14ac:dyDescent="0.25">
      <c r="B3" s="142"/>
      <c r="C3" s="142"/>
      <c r="D3" s="142"/>
    </row>
    <row r="4" spans="1:10" ht="15" customHeight="1" x14ac:dyDescent="0.25">
      <c r="B4" s="142"/>
      <c r="C4" s="142"/>
      <c r="D4" s="142"/>
    </row>
    <row r="5" spans="1:10" ht="15" customHeight="1" x14ac:dyDescent="0.25">
      <c r="B5" s="142"/>
      <c r="C5" s="142"/>
      <c r="D5" s="142"/>
    </row>
    <row r="6" spans="1:10" ht="15" customHeight="1" x14ac:dyDescent="0.25">
      <c r="B6" s="142"/>
      <c r="C6" s="142"/>
      <c r="D6" s="142"/>
    </row>
    <row r="7" spans="1:10" ht="15" customHeight="1" x14ac:dyDescent="0.25">
      <c r="B7" s="92"/>
      <c r="C7" s="92"/>
      <c r="D7" s="92"/>
    </row>
    <row r="8" spans="1:10" ht="15" customHeight="1" x14ac:dyDescent="0.25">
      <c r="B8" s="3" t="s">
        <v>2</v>
      </c>
      <c r="C8" s="92"/>
      <c r="D8" s="92"/>
    </row>
    <row r="9" spans="1:10" ht="9.75" customHeight="1" x14ac:dyDescent="0.25">
      <c r="A9" s="9"/>
      <c r="B9" s="3"/>
      <c r="C9" s="9"/>
      <c r="D9" s="9"/>
    </row>
    <row r="10" spans="1:10" ht="9.75" customHeight="1" x14ac:dyDescent="0.25">
      <c r="A10" s="9"/>
      <c r="B10" s="3"/>
      <c r="C10" s="9"/>
      <c r="D10" s="9"/>
    </row>
    <row r="11" spans="1:10" ht="27" customHeight="1" thickBot="1" x14ac:dyDescent="0.3">
      <c r="A11" s="9"/>
      <c r="B11" s="143"/>
      <c r="C11" s="144" t="s">
        <v>14</v>
      </c>
      <c r="D11" s="145"/>
      <c r="E11" s="145"/>
      <c r="F11" s="146"/>
      <c r="G11" s="144" t="s">
        <v>151</v>
      </c>
      <c r="H11" s="145"/>
      <c r="I11" s="145"/>
      <c r="J11" s="145"/>
    </row>
    <row r="12" spans="1:10" ht="23.25" customHeight="1" thickTop="1" x14ac:dyDescent="0.25">
      <c r="A12" s="9"/>
      <c r="B12" s="143"/>
      <c r="C12" s="147" t="s">
        <v>152</v>
      </c>
      <c r="D12" s="148"/>
      <c r="E12" s="147" t="s">
        <v>153</v>
      </c>
      <c r="F12" s="148"/>
      <c r="G12" s="147" t="s">
        <v>154</v>
      </c>
      <c r="H12" s="148"/>
      <c r="I12" s="147" t="s">
        <v>155</v>
      </c>
      <c r="J12" s="149"/>
    </row>
    <row r="13" spans="1:10" ht="27.75" customHeight="1" x14ac:dyDescent="0.25">
      <c r="A13" s="9"/>
      <c r="B13" s="143"/>
      <c r="C13" s="94" t="s">
        <v>4</v>
      </c>
      <c r="D13" s="94" t="s">
        <v>5</v>
      </c>
      <c r="E13" s="94" t="s">
        <v>4</v>
      </c>
      <c r="F13" s="94" t="s">
        <v>5</v>
      </c>
      <c r="G13" s="94" t="s">
        <v>4</v>
      </c>
      <c r="H13" s="94" t="s">
        <v>5</v>
      </c>
      <c r="I13" s="94" t="s">
        <v>4</v>
      </c>
      <c r="J13" s="94" t="s">
        <v>5</v>
      </c>
    </row>
    <row r="14" spans="1:10" x14ac:dyDescent="0.25">
      <c r="A14" s="9"/>
      <c r="B14" s="36" t="s">
        <v>6</v>
      </c>
      <c r="C14" s="38">
        <v>2723027</v>
      </c>
      <c r="D14" s="37">
        <v>793671</v>
      </c>
      <c r="E14" s="38">
        <v>3873013</v>
      </c>
      <c r="F14" s="37">
        <v>1112163</v>
      </c>
      <c r="G14" s="37">
        <v>5606741</v>
      </c>
      <c r="H14" s="37">
        <v>1682841</v>
      </c>
      <c r="I14" s="37">
        <v>7434741</v>
      </c>
      <c r="J14" s="37">
        <v>2114577</v>
      </c>
    </row>
    <row r="15" spans="1:10" x14ac:dyDescent="0.25">
      <c r="A15" s="9"/>
      <c r="B15" s="36" t="s">
        <v>7</v>
      </c>
      <c r="C15" s="38">
        <v>1009531</v>
      </c>
      <c r="D15" s="37">
        <v>261999</v>
      </c>
      <c r="E15" s="38">
        <v>1067459</v>
      </c>
      <c r="F15" s="37">
        <v>276917</v>
      </c>
      <c r="G15" s="37">
        <v>1965997</v>
      </c>
      <c r="H15" s="37">
        <v>508664</v>
      </c>
      <c r="I15" s="37">
        <v>2122937</v>
      </c>
      <c r="J15" s="37">
        <v>538940</v>
      </c>
    </row>
    <row r="16" spans="1:10" x14ac:dyDescent="0.25">
      <c r="A16" s="9"/>
      <c r="B16" s="36" t="s">
        <v>8</v>
      </c>
      <c r="C16" s="40">
        <v>4221</v>
      </c>
      <c r="D16" s="39">
        <v>1240</v>
      </c>
      <c r="E16" s="40">
        <v>3322</v>
      </c>
      <c r="F16" s="39">
        <v>1317</v>
      </c>
      <c r="G16" s="39">
        <v>7631</v>
      </c>
      <c r="H16" s="39">
        <v>2262</v>
      </c>
      <c r="I16" s="39">
        <v>8423</v>
      </c>
      <c r="J16" s="39">
        <v>2427</v>
      </c>
    </row>
    <row r="17" spans="1:11" x14ac:dyDescent="0.25">
      <c r="A17" s="9"/>
      <c r="B17" s="41" t="s">
        <v>9</v>
      </c>
      <c r="C17" s="42">
        <v>3736779</v>
      </c>
      <c r="D17" s="43">
        <v>1056910</v>
      </c>
      <c r="E17" s="42">
        <v>4943794</v>
      </c>
      <c r="F17" s="43">
        <v>1390397</v>
      </c>
      <c r="G17" s="43">
        <v>7580369</v>
      </c>
      <c r="H17" s="43">
        <v>2193767</v>
      </c>
      <c r="I17" s="43">
        <v>9566101</v>
      </c>
      <c r="J17" s="43">
        <v>2655944</v>
      </c>
    </row>
    <row r="18" spans="1:11" x14ac:dyDescent="0.25">
      <c r="A18" s="9"/>
      <c r="B18" s="36" t="s">
        <v>10</v>
      </c>
      <c r="C18" s="44" t="s">
        <v>11</v>
      </c>
      <c r="D18" s="39">
        <v>-49233</v>
      </c>
      <c r="E18" s="44" t="s">
        <v>11</v>
      </c>
      <c r="F18" s="39">
        <v>-20177</v>
      </c>
      <c r="G18" s="39" t="s">
        <v>11</v>
      </c>
      <c r="H18" s="39">
        <v>-80927</v>
      </c>
      <c r="I18" s="39" t="s">
        <v>11</v>
      </c>
      <c r="J18" s="39">
        <v>79818</v>
      </c>
    </row>
    <row r="19" spans="1:11" x14ac:dyDescent="0.25">
      <c r="A19" s="9"/>
      <c r="B19" s="36" t="s">
        <v>12</v>
      </c>
      <c r="C19" s="42">
        <v>3736779</v>
      </c>
      <c r="D19" s="43">
        <v>1007677</v>
      </c>
      <c r="E19" s="42">
        <v>4943794</v>
      </c>
      <c r="F19" s="43">
        <v>1370220</v>
      </c>
      <c r="G19" s="43">
        <v>7580369</v>
      </c>
      <c r="H19" s="43">
        <v>2112840</v>
      </c>
      <c r="I19" s="43">
        <v>9566101</v>
      </c>
      <c r="J19" s="43">
        <v>2735762</v>
      </c>
    </row>
    <row r="20" spans="1:11" ht="15.75" thickBot="1" x14ac:dyDescent="0.3">
      <c r="A20" s="9"/>
      <c r="B20" s="36" t="s">
        <v>150</v>
      </c>
      <c r="C20" s="46">
        <v>2661214</v>
      </c>
      <c r="D20" s="45">
        <v>534174</v>
      </c>
      <c r="E20" s="46">
        <v>2683740</v>
      </c>
      <c r="F20" s="45">
        <v>540722</v>
      </c>
      <c r="G20" s="45">
        <v>5149478</v>
      </c>
      <c r="H20" s="45">
        <v>1039496</v>
      </c>
      <c r="I20" s="45">
        <v>5551683</v>
      </c>
      <c r="J20" s="45">
        <v>1188628</v>
      </c>
    </row>
    <row r="21" spans="1:11" ht="15.75" thickTop="1" x14ac:dyDescent="0.25">
      <c r="A21" s="9"/>
      <c r="B21" s="36" t="s">
        <v>13</v>
      </c>
      <c r="C21" s="47" t="s">
        <v>11</v>
      </c>
      <c r="D21" s="37">
        <v>-12759</v>
      </c>
      <c r="E21" s="47" t="s">
        <v>11</v>
      </c>
      <c r="F21" s="37">
        <v>-26006</v>
      </c>
      <c r="G21" s="37" t="s">
        <v>11</v>
      </c>
      <c r="H21" s="37">
        <v>-42384</v>
      </c>
      <c r="I21" s="37" t="s">
        <v>11</v>
      </c>
      <c r="J21" s="37">
        <v>-21939</v>
      </c>
    </row>
    <row r="22" spans="1:11" ht="15.75" thickBot="1" x14ac:dyDescent="0.3">
      <c r="A22" s="9"/>
      <c r="B22" s="48"/>
      <c r="C22" s="49">
        <v>6397993</v>
      </c>
      <c r="D22" s="50">
        <v>1529092</v>
      </c>
      <c r="E22" s="49">
        <v>7627534</v>
      </c>
      <c r="F22" s="50">
        <v>1884936</v>
      </c>
      <c r="G22" s="50">
        <v>12729847</v>
      </c>
      <c r="H22" s="50">
        <v>3109952</v>
      </c>
      <c r="I22" s="50">
        <v>15117784</v>
      </c>
      <c r="J22" s="50">
        <v>3902451</v>
      </c>
    </row>
    <row r="23" spans="1:11" ht="15.75" thickTop="1" x14ac:dyDescent="0.25">
      <c r="C23" s="121">
        <f>SUM(C14:C16)-C17</f>
        <v>0</v>
      </c>
      <c r="D23" s="121">
        <f t="shared" ref="D23:J23" si="0">SUM(D14:D16)-D17</f>
        <v>0</v>
      </c>
      <c r="E23" s="121">
        <f t="shared" si="0"/>
        <v>0</v>
      </c>
      <c r="F23" s="121">
        <f t="shared" si="0"/>
        <v>0</v>
      </c>
      <c r="G23" s="121">
        <f t="shared" si="0"/>
        <v>0</v>
      </c>
      <c r="H23" s="121">
        <f t="shared" si="0"/>
        <v>0</v>
      </c>
      <c r="I23" s="121">
        <f t="shared" si="0"/>
        <v>0</v>
      </c>
      <c r="J23" s="121">
        <f t="shared" si="0"/>
        <v>0</v>
      </c>
      <c r="K23" s="121"/>
    </row>
    <row r="24" spans="1:11" x14ac:dyDescent="0.25">
      <c r="C24" s="121">
        <f>SUM(C17:C18)-C19</f>
        <v>0</v>
      </c>
      <c r="D24" s="121">
        <f t="shared" ref="D24:J24" si="1">SUM(D17:D18)-D19</f>
        <v>0</v>
      </c>
      <c r="E24" s="121">
        <f t="shared" si="1"/>
        <v>0</v>
      </c>
      <c r="F24" s="121">
        <f t="shared" si="1"/>
        <v>0</v>
      </c>
      <c r="G24" s="121">
        <f t="shared" si="1"/>
        <v>0</v>
      </c>
      <c r="H24" s="121">
        <f t="shared" si="1"/>
        <v>0</v>
      </c>
      <c r="I24" s="121">
        <f t="shared" si="1"/>
        <v>0</v>
      </c>
      <c r="J24" s="121">
        <f t="shared" si="1"/>
        <v>0</v>
      </c>
      <c r="K24" s="121"/>
    </row>
    <row r="25" spans="1:11" x14ac:dyDescent="0.25">
      <c r="C25" s="121">
        <f>SUM(C19:C21)-C22</f>
        <v>0</v>
      </c>
      <c r="D25" s="121">
        <f t="shared" ref="D25:J25" si="2">SUM(D19:D21)-D22</f>
        <v>0</v>
      </c>
      <c r="E25" s="121">
        <f t="shared" si="2"/>
        <v>0</v>
      </c>
      <c r="F25" s="121">
        <f t="shared" si="2"/>
        <v>0</v>
      </c>
      <c r="G25" s="121">
        <f t="shared" si="2"/>
        <v>0</v>
      </c>
      <c r="H25" s="121">
        <f t="shared" si="2"/>
        <v>0</v>
      </c>
      <c r="I25" s="121">
        <f t="shared" si="2"/>
        <v>0</v>
      </c>
      <c r="J25" s="121">
        <f t="shared" si="2"/>
        <v>0</v>
      </c>
      <c r="K25" s="121"/>
    </row>
    <row r="26" spans="1:11" x14ac:dyDescent="0.25">
      <c r="C26" s="121"/>
      <c r="D26" s="121"/>
      <c r="E26" s="121"/>
      <c r="F26" s="121"/>
      <c r="G26" s="121"/>
      <c r="H26" s="121"/>
      <c r="I26" s="121"/>
      <c r="J26" s="121"/>
      <c r="K26" s="121"/>
    </row>
    <row r="27" spans="1:11" x14ac:dyDescent="0.25">
      <c r="C27" s="121"/>
      <c r="D27" s="121"/>
      <c r="E27" s="121"/>
      <c r="F27" s="121"/>
      <c r="G27" s="121"/>
      <c r="H27" s="121"/>
      <c r="I27" s="121"/>
      <c r="J27" s="121"/>
      <c r="K27" s="121"/>
    </row>
    <row r="28" spans="1:11" x14ac:dyDescent="0.25"/>
    <row r="29" spans="1:11" x14ac:dyDescent="0.25">
      <c r="C29" s="6"/>
      <c r="D29" s="6"/>
    </row>
    <row r="30" spans="1:11" x14ac:dyDescent="0.25">
      <c r="C30" s="6"/>
      <c r="D30" s="6"/>
    </row>
    <row r="31" spans="1:11" x14ac:dyDescent="0.25">
      <c r="C31" s="6"/>
      <c r="D31" s="6"/>
    </row>
    <row r="32" spans="1:11" x14ac:dyDescent="0.25">
      <c r="C32" s="6"/>
      <c r="D32" s="6"/>
    </row>
    <row r="33" spans="3:4" x14ac:dyDescent="0.25">
      <c r="D33" s="6"/>
    </row>
    <row r="34" spans="3:4" x14ac:dyDescent="0.25">
      <c r="C34" s="6"/>
      <c r="D34" s="6"/>
    </row>
    <row r="35" spans="3:4" x14ac:dyDescent="0.25">
      <c r="C35" s="6"/>
      <c r="D35" s="6"/>
    </row>
    <row r="36" spans="3:4" x14ac:dyDescent="0.25">
      <c r="C36" s="6"/>
      <c r="D36" s="6"/>
    </row>
    <row r="37" spans="3:4" x14ac:dyDescent="0.25">
      <c r="C37" s="6"/>
      <c r="D37" s="6"/>
    </row>
    <row r="38" spans="3:4" x14ac:dyDescent="0.25">
      <c r="C38" s="6"/>
      <c r="D38" s="6"/>
    </row>
    <row r="39" spans="3:4" x14ac:dyDescent="0.25">
      <c r="C39" s="6"/>
      <c r="D39" s="6"/>
    </row>
    <row r="40" spans="3:4" x14ac:dyDescent="0.25">
      <c r="C40" s="6"/>
      <c r="D40" s="6"/>
    </row>
    <row r="41" spans="3:4" x14ac:dyDescent="0.25"/>
    <row r="42" spans="3:4" x14ac:dyDescent="0.25"/>
    <row r="43" spans="3:4" x14ac:dyDescent="0.25"/>
    <row r="44" spans="3:4" x14ac:dyDescent="0.25"/>
    <row r="45" spans="3:4" x14ac:dyDescent="0.25"/>
    <row r="46" spans="3:4" x14ac:dyDescent="0.25"/>
    <row r="47" spans="3:4" x14ac:dyDescent="0.25"/>
    <row r="48" spans="3:4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</sheetData>
  <mergeCells count="8">
    <mergeCell ref="B1:D6"/>
    <mergeCell ref="B11:B13"/>
    <mergeCell ref="C11:F11"/>
    <mergeCell ref="G11:J11"/>
    <mergeCell ref="C12:D12"/>
    <mergeCell ref="E12:F12"/>
    <mergeCell ref="G12:H12"/>
    <mergeCell ref="I12:J12"/>
  </mergeCells>
  <conditionalFormatting sqref="B14:F22">
    <cfRule type="expression" dxfId="79" priority="8">
      <formula>MOD(ROW(),2)=0</formula>
    </cfRule>
  </conditionalFormatting>
  <conditionalFormatting sqref="G14:G22">
    <cfRule type="expression" dxfId="78" priority="6">
      <formula>MOD(ROW(),2)=0</formula>
    </cfRule>
  </conditionalFormatting>
  <conditionalFormatting sqref="H14:H22">
    <cfRule type="expression" dxfId="77" priority="5">
      <formula>MOD(ROW(),2)=0</formula>
    </cfRule>
  </conditionalFormatting>
  <conditionalFormatting sqref="I14:I22">
    <cfRule type="expression" dxfId="76" priority="4">
      <formula>MOD(ROW(),2)=0</formula>
    </cfRule>
  </conditionalFormatting>
  <conditionalFormatting sqref="J14:J22">
    <cfRule type="expression" dxfId="75" priority="3">
      <formula>MOD(ROW(),2)=0</formula>
    </cfRule>
  </conditionalFormatting>
  <conditionalFormatting sqref="C26:K27 K23:K25">
    <cfRule type="cellIs" dxfId="74" priority="2" operator="greaterThan">
      <formula>0</formula>
    </cfRule>
  </conditionalFormatting>
  <conditionalFormatting sqref="C23:J25">
    <cfRule type="cellIs" dxfId="73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6"/>
  <sheetViews>
    <sheetView showGridLines="0" zoomScaleNormal="100" workbookViewId="0"/>
  </sheetViews>
  <sheetFormatPr defaultColWidth="8.7109375" defaultRowHeight="15" x14ac:dyDescent="0.25"/>
  <cols>
    <col min="1" max="1" width="9.85546875" customWidth="1"/>
    <col min="2" max="2" width="59.7109375" customWidth="1"/>
    <col min="3" max="3" width="18.5703125" customWidth="1"/>
    <col min="4" max="4" width="18" customWidth="1"/>
    <col min="5" max="5" width="18.28515625" customWidth="1"/>
    <col min="6" max="6" width="17.28515625" customWidth="1"/>
    <col min="16381" max="16381" width="8.7109375" customWidth="1"/>
  </cols>
  <sheetData>
    <row r="1" spans="1:6" ht="15" customHeight="1" x14ac:dyDescent="0.25">
      <c r="B1" s="142"/>
      <c r="C1" s="142"/>
      <c r="D1" s="142"/>
    </row>
    <row r="2" spans="1:6" ht="15" customHeight="1" x14ac:dyDescent="0.25">
      <c r="B2" s="142"/>
      <c r="C2" s="142"/>
      <c r="D2" s="142"/>
    </row>
    <row r="3" spans="1:6" ht="15" customHeight="1" x14ac:dyDescent="0.25">
      <c r="B3" s="142"/>
      <c r="C3" s="142"/>
      <c r="D3" s="142"/>
    </row>
    <row r="4" spans="1:6" ht="15" customHeight="1" x14ac:dyDescent="0.25">
      <c r="B4" s="142"/>
      <c r="C4" s="142"/>
      <c r="D4" s="142"/>
    </row>
    <row r="5" spans="1:6" ht="15" customHeight="1" x14ac:dyDescent="0.25">
      <c r="B5" s="142"/>
      <c r="C5" s="142"/>
      <c r="D5" s="142"/>
    </row>
    <row r="6" spans="1:6" ht="15" customHeight="1" x14ac:dyDescent="0.25">
      <c r="B6" s="142"/>
      <c r="C6" s="142"/>
      <c r="D6" s="142"/>
    </row>
    <row r="7" spans="1:6" ht="24.6" customHeight="1" x14ac:dyDescent="0.25">
      <c r="A7" s="9"/>
      <c r="B7" s="3" t="s">
        <v>2</v>
      </c>
      <c r="C7" s="9"/>
      <c r="D7" s="9"/>
    </row>
    <row r="8" spans="1:6" ht="9.75" customHeight="1" x14ac:dyDescent="0.25">
      <c r="A8" s="9"/>
      <c r="B8" s="3"/>
      <c r="C8" s="9"/>
      <c r="D8" s="9"/>
    </row>
    <row r="9" spans="1:6" ht="9.75" customHeight="1" x14ac:dyDescent="0.25">
      <c r="A9" s="9"/>
      <c r="B9" s="3"/>
      <c r="C9" s="9"/>
      <c r="D9" s="9"/>
    </row>
    <row r="10" spans="1:6" ht="14.25" customHeight="1" x14ac:dyDescent="0.25">
      <c r="A10" s="9"/>
      <c r="B10" s="143"/>
      <c r="C10" s="150" t="s">
        <v>14</v>
      </c>
      <c r="D10" s="152"/>
      <c r="E10" s="150" t="s">
        <v>151</v>
      </c>
      <c r="F10" s="151"/>
    </row>
    <row r="11" spans="1:6" ht="16.5" customHeight="1" x14ac:dyDescent="0.25">
      <c r="A11" s="9"/>
      <c r="B11" s="143"/>
      <c r="C11" s="94" t="s">
        <v>152</v>
      </c>
      <c r="D11" s="94" t="s">
        <v>153</v>
      </c>
      <c r="E11" s="94" t="s">
        <v>154</v>
      </c>
      <c r="F11" s="94" t="s">
        <v>155</v>
      </c>
    </row>
    <row r="12" spans="1:6" ht="20.25" customHeight="1" x14ac:dyDescent="0.25">
      <c r="A12" s="9"/>
      <c r="B12" s="21" t="s">
        <v>15</v>
      </c>
      <c r="C12" s="22">
        <v>1529092</v>
      </c>
      <c r="D12" s="22">
        <v>1884936</v>
      </c>
      <c r="E12" s="22">
        <v>3109952</v>
      </c>
      <c r="F12" s="22">
        <v>3902451</v>
      </c>
    </row>
    <row r="13" spans="1:6" ht="20.25" customHeight="1" x14ac:dyDescent="0.25">
      <c r="A13" s="9"/>
      <c r="B13" s="23" t="s">
        <v>16</v>
      </c>
      <c r="C13" s="24"/>
      <c r="D13" s="24"/>
      <c r="E13" s="24"/>
      <c r="F13" s="24"/>
    </row>
    <row r="14" spans="1:6" ht="20.25" customHeight="1" x14ac:dyDescent="0.25">
      <c r="A14" s="9"/>
      <c r="B14" s="74" t="s">
        <v>17</v>
      </c>
      <c r="C14" s="22">
        <v>182320</v>
      </c>
      <c r="D14" s="22">
        <v>197395</v>
      </c>
      <c r="E14" s="22">
        <v>356573</v>
      </c>
      <c r="F14" s="22">
        <v>349240</v>
      </c>
    </row>
    <row r="15" spans="1:6" ht="20.25" customHeight="1" x14ac:dyDescent="0.25">
      <c r="A15" s="9"/>
      <c r="B15" s="23" t="s">
        <v>18</v>
      </c>
      <c r="C15" s="24">
        <v>67798</v>
      </c>
      <c r="D15" s="24">
        <v>100873</v>
      </c>
      <c r="E15" s="24">
        <v>107202</v>
      </c>
      <c r="F15" s="24">
        <v>169268</v>
      </c>
    </row>
    <row r="16" spans="1:6" ht="20.25" customHeight="1" x14ac:dyDescent="0.25">
      <c r="A16" s="9"/>
      <c r="B16" s="21" t="s">
        <v>19</v>
      </c>
      <c r="C16" s="22">
        <v>105185</v>
      </c>
      <c r="D16" s="22">
        <v>204602</v>
      </c>
      <c r="E16" s="22">
        <v>280060</v>
      </c>
      <c r="F16" s="22">
        <v>393144</v>
      </c>
    </row>
    <row r="17" spans="1:6" ht="20.25" customHeight="1" x14ac:dyDescent="0.25">
      <c r="A17" s="9"/>
      <c r="B17" s="23" t="s">
        <v>20</v>
      </c>
      <c r="C17" s="24">
        <v>94839</v>
      </c>
      <c r="D17" s="24">
        <v>161268</v>
      </c>
      <c r="E17" s="24">
        <v>229603</v>
      </c>
      <c r="F17" s="24">
        <v>292863</v>
      </c>
    </row>
    <row r="18" spans="1:6" ht="20.25" customHeight="1" x14ac:dyDescent="0.25">
      <c r="A18" s="9"/>
      <c r="B18" s="21" t="s">
        <v>21</v>
      </c>
      <c r="C18" s="22">
        <v>9078</v>
      </c>
      <c r="D18" s="22">
        <v>18279</v>
      </c>
      <c r="E18" s="22">
        <v>31643</v>
      </c>
      <c r="F18" s="22">
        <v>40855</v>
      </c>
    </row>
    <row r="19" spans="1:6" ht="20.25" customHeight="1" x14ac:dyDescent="0.25">
      <c r="A19" s="9"/>
      <c r="B19" s="23" t="s">
        <v>22</v>
      </c>
      <c r="C19" s="24">
        <v>23469</v>
      </c>
      <c r="D19" s="24" t="s">
        <v>11</v>
      </c>
      <c r="E19" s="24">
        <v>45946</v>
      </c>
      <c r="F19" s="24" t="s">
        <v>11</v>
      </c>
    </row>
    <row r="20" spans="1:6" ht="20.25" customHeight="1" x14ac:dyDescent="0.25">
      <c r="A20" s="9"/>
      <c r="B20" s="21" t="s">
        <v>23</v>
      </c>
      <c r="C20" s="22">
        <v>26842</v>
      </c>
      <c r="D20" s="22">
        <v>19525</v>
      </c>
      <c r="E20" s="22">
        <v>53064</v>
      </c>
      <c r="F20" s="22">
        <v>55980</v>
      </c>
    </row>
    <row r="21" spans="1:6" ht="18.75" customHeight="1" x14ac:dyDescent="0.25">
      <c r="A21" s="9"/>
      <c r="B21" s="21" t="s">
        <v>24</v>
      </c>
      <c r="C21" s="22">
        <v>-406355</v>
      </c>
      <c r="D21" s="22">
        <v>-537165</v>
      </c>
      <c r="E21" s="22">
        <v>-825735</v>
      </c>
      <c r="F21" s="22">
        <v>-1029924</v>
      </c>
    </row>
    <row r="22" spans="1:6" ht="24.75" customHeight="1" thickBot="1" x14ac:dyDescent="0.3">
      <c r="A22" s="9"/>
      <c r="B22" s="21"/>
      <c r="C22" s="88">
        <v>1632268</v>
      </c>
      <c r="D22" s="89">
        <v>2049713</v>
      </c>
      <c r="E22" s="89">
        <v>3388308</v>
      </c>
      <c r="F22" s="89">
        <v>4173877</v>
      </c>
    </row>
    <row r="23" spans="1:6" hidden="1" x14ac:dyDescent="0.25"/>
    <row r="24" spans="1:6" hidden="1" x14ac:dyDescent="0.25">
      <c r="C24" s="7"/>
      <c r="D24" s="7"/>
    </row>
    <row r="25" spans="1:6" hidden="1" x14ac:dyDescent="0.25">
      <c r="C25" s="6"/>
      <c r="D25" s="6"/>
    </row>
    <row r="26" spans="1:6" hidden="1" x14ac:dyDescent="0.25">
      <c r="C26" s="6"/>
      <c r="D26" s="6"/>
    </row>
    <row r="27" spans="1:6" hidden="1" x14ac:dyDescent="0.25">
      <c r="C27" s="6"/>
      <c r="D27" s="6"/>
    </row>
    <row r="28" spans="1:6" hidden="1" x14ac:dyDescent="0.25"/>
    <row r="29" spans="1:6" hidden="1" x14ac:dyDescent="0.25">
      <c r="C29" s="6"/>
      <c r="D29" s="6"/>
    </row>
    <row r="30" spans="1:6" hidden="1" x14ac:dyDescent="0.25">
      <c r="C30" s="6"/>
      <c r="D30" s="6"/>
    </row>
    <row r="31" spans="1:6" hidden="1" x14ac:dyDescent="0.25">
      <c r="C31" s="6"/>
      <c r="D31" s="6"/>
    </row>
    <row r="32" spans="1:6" hidden="1" x14ac:dyDescent="0.25">
      <c r="C32" s="6"/>
      <c r="D32" s="6"/>
    </row>
    <row r="33" spans="3:6" hidden="1" x14ac:dyDescent="0.25">
      <c r="D33" s="6"/>
    </row>
    <row r="34" spans="3:6" hidden="1" x14ac:dyDescent="0.25">
      <c r="C34" s="6"/>
      <c r="D34" s="6"/>
    </row>
    <row r="35" spans="3:6" hidden="1" x14ac:dyDescent="0.25">
      <c r="C35" s="6"/>
      <c r="D35" s="6"/>
    </row>
    <row r="36" spans="3:6" hidden="1" x14ac:dyDescent="0.25">
      <c r="C36" s="6"/>
      <c r="D36" s="6"/>
    </row>
    <row r="37" spans="3:6" hidden="1" x14ac:dyDescent="0.25">
      <c r="C37" s="6"/>
      <c r="D37" s="6"/>
    </row>
    <row r="38" spans="3:6" hidden="1" x14ac:dyDescent="0.25">
      <c r="C38" s="6"/>
      <c r="D38" s="6"/>
    </row>
    <row r="39" spans="3:6" hidden="1" x14ac:dyDescent="0.25">
      <c r="C39" s="6"/>
      <c r="D39" s="6"/>
    </row>
    <row r="40" spans="3:6" hidden="1" x14ac:dyDescent="0.25">
      <c r="C40" s="6"/>
      <c r="D40" s="6"/>
    </row>
    <row r="41" spans="3:6" ht="15.75" thickTop="1" x14ac:dyDescent="0.25">
      <c r="C41" s="121">
        <f>SUM(C12:C21)-C22</f>
        <v>0</v>
      </c>
      <c r="D41" s="121">
        <f t="shared" ref="D41:F41" si="0">SUM(D12:D21)-D22</f>
        <v>0</v>
      </c>
      <c r="E41" s="121">
        <f t="shared" si="0"/>
        <v>0</v>
      </c>
      <c r="F41" s="121">
        <f t="shared" si="0"/>
        <v>0</v>
      </c>
    </row>
    <row r="42" spans="3:6" x14ac:dyDescent="0.25">
      <c r="C42" s="123"/>
    </row>
    <row r="43" spans="3:6" x14ac:dyDescent="0.25">
      <c r="C43" s="123"/>
    </row>
    <row r="44" spans="3:6" x14ac:dyDescent="0.25">
      <c r="C44" s="123"/>
    </row>
    <row r="45" spans="3:6" x14ac:dyDescent="0.25">
      <c r="C45" s="123"/>
    </row>
    <row r="46" spans="3:6" x14ac:dyDescent="0.25">
      <c r="C46" s="123"/>
    </row>
  </sheetData>
  <mergeCells count="4">
    <mergeCell ref="E10:F10"/>
    <mergeCell ref="B1:D6"/>
    <mergeCell ref="B10:B11"/>
    <mergeCell ref="C10:D10"/>
  </mergeCells>
  <conditionalFormatting sqref="B12:B22">
    <cfRule type="expression" dxfId="72" priority="7">
      <formula>MOD(ROW(),2)=0</formula>
    </cfRule>
  </conditionalFormatting>
  <conditionalFormatting sqref="C12:D21">
    <cfRule type="expression" dxfId="71" priority="6">
      <formula>MOD(ROW(),2)=0</formula>
    </cfRule>
  </conditionalFormatting>
  <conditionalFormatting sqref="C22:F22">
    <cfRule type="expression" dxfId="70" priority="4">
      <formula>MOD(ROW(),2)=0</formula>
    </cfRule>
  </conditionalFormatting>
  <conditionalFormatting sqref="E12:E21">
    <cfRule type="expression" dxfId="69" priority="3">
      <formula>MOD(ROW(),2)=0</formula>
    </cfRule>
  </conditionalFormatting>
  <conditionalFormatting sqref="F12:F21">
    <cfRule type="expression" dxfId="68" priority="2">
      <formula>MOD(ROW(),2)=0</formula>
    </cfRule>
  </conditionalFormatting>
  <conditionalFormatting sqref="C41:F41">
    <cfRule type="cellIs" dxfId="67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G33"/>
  <sheetViews>
    <sheetView showGridLines="0" zoomScale="85" zoomScaleNormal="85" workbookViewId="0"/>
  </sheetViews>
  <sheetFormatPr defaultColWidth="8.7109375" defaultRowHeight="15" x14ac:dyDescent="0.25"/>
  <cols>
    <col min="1" max="1" width="9.85546875" customWidth="1"/>
    <col min="2" max="2" width="57.7109375" bestFit="1" customWidth="1"/>
    <col min="3" max="4" width="20.5703125" customWidth="1"/>
    <col min="5" max="5" width="17.7109375" customWidth="1"/>
    <col min="6" max="6" width="20" customWidth="1"/>
    <col min="7" max="8" width="8.7109375" customWidth="1"/>
  </cols>
  <sheetData>
    <row r="5" spans="2:7" ht="15" customHeight="1" x14ac:dyDescent="0.25">
      <c r="B5" s="101"/>
      <c r="C5" s="101"/>
      <c r="D5" s="101"/>
      <c r="E5" s="4"/>
      <c r="F5" s="4"/>
      <c r="G5" s="4"/>
    </row>
    <row r="6" spans="2:7" ht="15" customHeight="1" x14ac:dyDescent="0.25">
      <c r="B6" s="4"/>
      <c r="C6" s="4"/>
      <c r="D6" s="4"/>
      <c r="E6" s="4"/>
      <c r="F6" s="4"/>
      <c r="G6" s="4"/>
    </row>
    <row r="7" spans="2:7" ht="15" customHeight="1" x14ac:dyDescent="0.25">
      <c r="B7" s="4"/>
      <c r="C7" s="4"/>
      <c r="D7" s="4"/>
      <c r="E7" s="4"/>
      <c r="F7" s="4"/>
      <c r="G7" s="4"/>
    </row>
    <row r="8" spans="2:7" ht="15" customHeight="1" x14ac:dyDescent="0.25">
      <c r="B8" s="10" t="s">
        <v>2</v>
      </c>
      <c r="C8" s="4"/>
      <c r="D8" s="4"/>
      <c r="E8" s="4"/>
      <c r="F8" s="4"/>
      <c r="G8" s="4"/>
    </row>
    <row r="9" spans="2:7" ht="21" customHeight="1" x14ac:dyDescent="0.25">
      <c r="C9" s="10"/>
      <c r="D9" s="10"/>
    </row>
    <row r="10" spans="2:7" ht="24" customHeight="1" x14ac:dyDescent="0.25">
      <c r="B10" s="143"/>
      <c r="C10" s="150" t="s">
        <v>14</v>
      </c>
      <c r="D10" s="152"/>
      <c r="E10" s="150" t="s">
        <v>151</v>
      </c>
      <c r="F10" s="151"/>
    </row>
    <row r="11" spans="2:7" ht="32.25" customHeight="1" x14ac:dyDescent="0.25">
      <c r="B11" s="143"/>
      <c r="C11" s="94" t="s">
        <v>152</v>
      </c>
      <c r="D11" s="94" t="s">
        <v>153</v>
      </c>
      <c r="E11" s="94" t="s">
        <v>154</v>
      </c>
      <c r="F11" s="98" t="s">
        <v>155</v>
      </c>
    </row>
    <row r="12" spans="2:7" ht="32.25" customHeight="1" x14ac:dyDescent="0.25">
      <c r="B12" s="95" t="s">
        <v>156</v>
      </c>
      <c r="C12" s="22">
        <v>683877</v>
      </c>
      <c r="D12" s="22">
        <v>933891</v>
      </c>
      <c r="E12" s="97">
        <v>1366073</v>
      </c>
      <c r="F12" s="99">
        <v>1840688</v>
      </c>
    </row>
    <row r="13" spans="2:7" ht="32.25" customHeight="1" x14ac:dyDescent="0.25">
      <c r="B13" s="95" t="s">
        <v>157</v>
      </c>
      <c r="C13" s="22">
        <v>64069</v>
      </c>
      <c r="D13" s="22">
        <v>59411</v>
      </c>
      <c r="E13" s="97">
        <v>127395</v>
      </c>
      <c r="F13" s="99">
        <v>117346</v>
      </c>
    </row>
    <row r="14" spans="2:7" ht="32.25" customHeight="1" x14ac:dyDescent="0.25">
      <c r="B14" s="95" t="s">
        <v>116</v>
      </c>
      <c r="C14" s="22">
        <v>47184</v>
      </c>
      <c r="D14" s="22">
        <v>75190</v>
      </c>
      <c r="E14" s="97">
        <v>74017</v>
      </c>
      <c r="F14" s="99">
        <v>125886</v>
      </c>
    </row>
    <row r="15" spans="2:7" ht="24" customHeight="1" x14ac:dyDescent="0.25">
      <c r="B15" s="95" t="s">
        <v>131</v>
      </c>
      <c r="C15" s="22">
        <v>80213</v>
      </c>
      <c r="D15" s="22">
        <v>91654</v>
      </c>
      <c r="E15" s="97">
        <v>165992</v>
      </c>
      <c r="F15" s="99">
        <v>172721</v>
      </c>
    </row>
    <row r="16" spans="2:7" ht="24" customHeight="1" x14ac:dyDescent="0.25">
      <c r="B16" s="95" t="s">
        <v>132</v>
      </c>
      <c r="C16" s="22">
        <v>9227</v>
      </c>
      <c r="D16" s="22">
        <v>10606</v>
      </c>
      <c r="E16" s="97">
        <v>18739</v>
      </c>
      <c r="F16" s="99">
        <v>20002</v>
      </c>
    </row>
    <row r="17" spans="2:6" ht="24" customHeight="1" x14ac:dyDescent="0.25">
      <c r="B17" s="95" t="s">
        <v>25</v>
      </c>
      <c r="C17" s="22">
        <v>32766</v>
      </c>
      <c r="D17" s="22">
        <v>31735</v>
      </c>
      <c r="E17" s="97">
        <v>45532</v>
      </c>
      <c r="F17" s="99">
        <v>63966</v>
      </c>
    </row>
    <row r="18" spans="2:6" ht="24" customHeight="1" x14ac:dyDescent="0.25">
      <c r="B18" s="95" t="s">
        <v>133</v>
      </c>
      <c r="C18" s="22">
        <v>4725</v>
      </c>
      <c r="D18" s="22">
        <v>7192</v>
      </c>
      <c r="E18" s="97">
        <v>8183</v>
      </c>
      <c r="F18" s="99">
        <v>10729</v>
      </c>
    </row>
    <row r="19" spans="2:6" ht="24" customHeight="1" x14ac:dyDescent="0.25">
      <c r="B19" s="95" t="s">
        <v>134</v>
      </c>
      <c r="C19" s="22">
        <v>64406</v>
      </c>
      <c r="D19" s="22">
        <v>50433</v>
      </c>
      <c r="E19" s="97">
        <v>116953</v>
      </c>
      <c r="F19" s="99">
        <v>95513</v>
      </c>
    </row>
    <row r="20" spans="2:6" ht="24" customHeight="1" x14ac:dyDescent="0.25">
      <c r="B20" s="95" t="s">
        <v>26</v>
      </c>
      <c r="C20" s="22">
        <v>80081</v>
      </c>
      <c r="D20" s="22">
        <v>82307</v>
      </c>
      <c r="E20" s="97">
        <v>161227</v>
      </c>
      <c r="F20" s="99">
        <v>164184</v>
      </c>
    </row>
    <row r="21" spans="2:6" ht="24" customHeight="1" x14ac:dyDescent="0.25">
      <c r="B21" s="95" t="s">
        <v>135</v>
      </c>
      <c r="C21" s="22">
        <v>13724</v>
      </c>
      <c r="D21" s="22">
        <v>11835</v>
      </c>
      <c r="E21" s="97">
        <v>23099</v>
      </c>
      <c r="F21" s="99">
        <v>28220</v>
      </c>
    </row>
    <row r="22" spans="2:6" ht="24" customHeight="1" x14ac:dyDescent="0.25">
      <c r="B22" s="95" t="s">
        <v>136</v>
      </c>
      <c r="C22" s="22">
        <v>-221</v>
      </c>
      <c r="D22" s="22">
        <v>868</v>
      </c>
      <c r="E22" s="97">
        <v>-296</v>
      </c>
      <c r="F22" s="99">
        <v>-305</v>
      </c>
    </row>
    <row r="23" spans="2:6" ht="24" customHeight="1" x14ac:dyDescent="0.25">
      <c r="B23" s="95" t="s">
        <v>158</v>
      </c>
      <c r="C23" s="22" t="s">
        <v>11</v>
      </c>
      <c r="D23" s="22">
        <v>-53356</v>
      </c>
      <c r="E23" s="97" t="s">
        <v>11</v>
      </c>
      <c r="F23" s="99">
        <v>-53356</v>
      </c>
    </row>
    <row r="24" spans="2:6" ht="24" customHeight="1" x14ac:dyDescent="0.25">
      <c r="B24" s="95" t="s">
        <v>137</v>
      </c>
      <c r="C24" s="22">
        <v>25046</v>
      </c>
      <c r="D24" s="22">
        <v>4972</v>
      </c>
      <c r="E24" s="97">
        <v>57801</v>
      </c>
      <c r="F24" s="99">
        <v>32399</v>
      </c>
    </row>
    <row r="25" spans="2:6" ht="24" customHeight="1" x14ac:dyDescent="0.25">
      <c r="B25" s="95" t="s">
        <v>27</v>
      </c>
      <c r="C25" s="22">
        <v>-335</v>
      </c>
      <c r="D25" s="22" t="s">
        <v>11</v>
      </c>
      <c r="E25" s="97">
        <v>45791</v>
      </c>
      <c r="F25" s="99" t="s">
        <v>11</v>
      </c>
    </row>
    <row r="26" spans="2:6" ht="24" customHeight="1" x14ac:dyDescent="0.25">
      <c r="B26" s="95" t="s">
        <v>159</v>
      </c>
      <c r="C26" s="22" t="s">
        <v>11</v>
      </c>
      <c r="D26" s="22">
        <v>171770</v>
      </c>
      <c r="E26" s="97" t="s">
        <v>11</v>
      </c>
      <c r="F26" s="99">
        <v>171770</v>
      </c>
    </row>
    <row r="27" spans="2:6" ht="27" customHeight="1" x14ac:dyDescent="0.25">
      <c r="B27" s="95" t="s">
        <v>138</v>
      </c>
      <c r="C27" s="22">
        <v>4052</v>
      </c>
      <c r="D27" s="22">
        <v>15295</v>
      </c>
      <c r="E27" s="97">
        <v>16589</v>
      </c>
      <c r="F27" s="99">
        <v>21616</v>
      </c>
    </row>
    <row r="28" spans="2:6" ht="24" customHeight="1" x14ac:dyDescent="0.25">
      <c r="B28" s="95" t="s">
        <v>139</v>
      </c>
      <c r="C28" s="22" t="s">
        <v>11</v>
      </c>
      <c r="D28" s="22">
        <v>-6644</v>
      </c>
      <c r="E28" s="97">
        <v>-30487</v>
      </c>
      <c r="F28" s="99">
        <v>-6644</v>
      </c>
    </row>
    <row r="29" spans="2:6" ht="21" customHeight="1" thickBot="1" x14ac:dyDescent="0.3">
      <c r="B29" s="96" t="s">
        <v>46</v>
      </c>
      <c r="C29" s="89">
        <f t="shared" ref="C29:E29" si="0">SUM(C12:C28)</f>
        <v>1108814</v>
      </c>
      <c r="D29" s="89">
        <f t="shared" si="0"/>
        <v>1487159</v>
      </c>
      <c r="E29" s="89">
        <f t="shared" si="0"/>
        <v>2196608</v>
      </c>
      <c r="F29" s="100">
        <f>SUM(F12:F28)</f>
        <v>2804735</v>
      </c>
    </row>
    <row r="30" spans="2:6" ht="15.75" thickTop="1" x14ac:dyDescent="0.25"/>
    <row r="31" spans="2:6" x14ac:dyDescent="0.25">
      <c r="C31" s="121">
        <f>'4. DRE'!C18+'4. DRE'!C26+C29</f>
        <v>0</v>
      </c>
      <c r="D31" s="121">
        <f>'4. DRE'!D18+'4. DRE'!D26+D29</f>
        <v>0</v>
      </c>
      <c r="E31" s="121">
        <f>'4. DRE'!E18+'4. DRE'!E26+E29</f>
        <v>0</v>
      </c>
      <c r="F31" s="121">
        <f>'4. DRE'!F18+'4. DRE'!F26+F29</f>
        <v>0</v>
      </c>
    </row>
    <row r="32" spans="2:6" x14ac:dyDescent="0.25">
      <c r="C32" s="121"/>
      <c r="D32" s="121"/>
      <c r="E32" s="121"/>
      <c r="F32" s="121"/>
    </row>
    <row r="33" spans="3:6" x14ac:dyDescent="0.25">
      <c r="C33" s="121"/>
      <c r="D33" s="121"/>
      <c r="E33" s="121"/>
      <c r="F33" s="121"/>
    </row>
  </sheetData>
  <mergeCells count="3">
    <mergeCell ref="B10:B11"/>
    <mergeCell ref="C10:D10"/>
    <mergeCell ref="E10:F10"/>
  </mergeCells>
  <conditionalFormatting sqref="B12:D14">
    <cfRule type="expression" dxfId="66" priority="17">
      <formula>MOD(ROW(),2)=0</formula>
    </cfRule>
  </conditionalFormatting>
  <conditionalFormatting sqref="C15:D28">
    <cfRule type="expression" dxfId="65" priority="15">
      <formula>MOD(ROW(),2)=0</formula>
    </cfRule>
  </conditionalFormatting>
  <conditionalFormatting sqref="E12:E14">
    <cfRule type="expression" dxfId="64" priority="12">
      <formula>MOD(ROW(),2)=0</formula>
    </cfRule>
  </conditionalFormatting>
  <conditionalFormatting sqref="E15:E28">
    <cfRule type="expression" dxfId="63" priority="11">
      <formula>MOD(ROW(),2)=0</formula>
    </cfRule>
  </conditionalFormatting>
  <conditionalFormatting sqref="B15:B29">
    <cfRule type="expression" dxfId="62" priority="7">
      <formula>MOD(ROW(),2)=0</formula>
    </cfRule>
  </conditionalFormatting>
  <conditionalFormatting sqref="C29:E29">
    <cfRule type="expression" dxfId="61" priority="6">
      <formula>MOD(ROW(),2)=0</formula>
    </cfRule>
  </conditionalFormatting>
  <conditionalFormatting sqref="F12:F14">
    <cfRule type="expression" dxfId="60" priority="4">
      <formula>MOD(ROW(),2)=0</formula>
    </cfRule>
  </conditionalFormatting>
  <conditionalFormatting sqref="F15:F29">
    <cfRule type="expression" dxfId="59" priority="3">
      <formula>MOD(ROW(),2)=0</formula>
    </cfRule>
  </conditionalFormatting>
  <conditionalFormatting sqref="C31:F33">
    <cfRule type="cellIs" dxfId="58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H31"/>
  <sheetViews>
    <sheetView showGridLines="0" zoomScaleNormal="100" workbookViewId="0"/>
  </sheetViews>
  <sheetFormatPr defaultColWidth="8.7109375" defaultRowHeight="15" x14ac:dyDescent="0.25"/>
  <cols>
    <col min="1" max="1" width="9.85546875" customWidth="1"/>
    <col min="2" max="2" width="50.7109375" customWidth="1"/>
    <col min="3" max="4" width="16.140625" customWidth="1"/>
    <col min="5" max="5" width="18" customWidth="1"/>
    <col min="6" max="6" width="15" customWidth="1"/>
    <col min="7" max="7" width="12.85546875" customWidth="1"/>
    <col min="8" max="8" width="17.5703125" customWidth="1"/>
    <col min="9" max="9" width="12.140625" customWidth="1"/>
    <col min="11" max="11" width="17.5703125" customWidth="1"/>
    <col min="12" max="12" width="12.140625" customWidth="1"/>
  </cols>
  <sheetData>
    <row r="6" spans="2:8" ht="27.95" customHeight="1" x14ac:dyDescent="0.25">
      <c r="C6" s="11"/>
      <c r="D6" s="11"/>
      <c r="E6" s="11"/>
      <c r="F6" s="11"/>
      <c r="G6" s="4"/>
      <c r="H6" s="4"/>
    </row>
    <row r="7" spans="2:8" ht="27.95" customHeight="1" x14ac:dyDescent="0.25">
      <c r="B7" s="10" t="s">
        <v>2</v>
      </c>
      <c r="C7" s="11"/>
      <c r="D7" s="11"/>
      <c r="E7" s="11"/>
      <c r="F7" s="11"/>
      <c r="G7" s="4"/>
      <c r="H7" s="4"/>
    </row>
    <row r="8" spans="2:8" x14ac:dyDescent="0.25">
      <c r="B8" s="81"/>
    </row>
    <row r="9" spans="2:8" x14ac:dyDescent="0.25">
      <c r="B9" s="119" t="s">
        <v>160</v>
      </c>
      <c r="C9" s="110" t="s">
        <v>56</v>
      </c>
      <c r="D9" s="110" t="s">
        <v>57</v>
      </c>
      <c r="E9" s="110" t="s">
        <v>161</v>
      </c>
      <c r="F9" s="110" t="s">
        <v>162</v>
      </c>
      <c r="G9" s="120" t="s">
        <v>46</v>
      </c>
    </row>
    <row r="10" spans="2:8" x14ac:dyDescent="0.25">
      <c r="B10" s="95" t="s">
        <v>163</v>
      </c>
      <c r="C10" s="22">
        <v>363181</v>
      </c>
      <c r="D10" s="22">
        <v>97811</v>
      </c>
      <c r="E10" s="22">
        <v>9384</v>
      </c>
      <c r="F10" s="97">
        <v>-10890</v>
      </c>
      <c r="G10" s="99">
        <v>459486</v>
      </c>
    </row>
    <row r="11" spans="2:8" ht="25.5" x14ac:dyDescent="0.25">
      <c r="B11" s="95" t="s">
        <v>164</v>
      </c>
      <c r="C11" s="22">
        <v>79932</v>
      </c>
      <c r="D11" s="22">
        <v>34400</v>
      </c>
      <c r="E11" s="22">
        <v>16052</v>
      </c>
      <c r="F11" s="97">
        <v>-26115</v>
      </c>
      <c r="G11" s="99">
        <v>104269</v>
      </c>
    </row>
    <row r="12" spans="2:8" x14ac:dyDescent="0.25">
      <c r="B12" s="95" t="s">
        <v>165</v>
      </c>
      <c r="C12" s="22">
        <v>-10055</v>
      </c>
      <c r="D12" s="22">
        <v>1632</v>
      </c>
      <c r="E12" s="22">
        <v>-28664</v>
      </c>
      <c r="F12" s="97">
        <v>22318</v>
      </c>
      <c r="G12" s="99">
        <v>-14769</v>
      </c>
    </row>
    <row r="13" spans="2:8" x14ac:dyDescent="0.25">
      <c r="B13" s="95" t="s">
        <v>166</v>
      </c>
      <c r="C13" s="22">
        <v>80078</v>
      </c>
      <c r="D13" s="22" t="s">
        <v>11</v>
      </c>
      <c r="E13" s="22">
        <v>3</v>
      </c>
      <c r="F13" s="97" t="s">
        <v>11</v>
      </c>
      <c r="G13" s="99">
        <v>80081</v>
      </c>
    </row>
    <row r="14" spans="2:8" s="80" customFormat="1" ht="15.75" thickBot="1" x14ac:dyDescent="0.3">
      <c r="B14" s="104" t="s">
        <v>172</v>
      </c>
      <c r="C14" s="105">
        <v>513136</v>
      </c>
      <c r="D14" s="105">
        <v>133843</v>
      </c>
      <c r="E14" s="105">
        <v>-3225</v>
      </c>
      <c r="F14" s="105">
        <v>-14687</v>
      </c>
      <c r="G14" s="105">
        <v>629067</v>
      </c>
    </row>
    <row r="15" spans="2:8" ht="15.75" thickTop="1" x14ac:dyDescent="0.25">
      <c r="B15" s="17"/>
      <c r="C15" s="121">
        <f>SUM(C10:C13)-C14</f>
        <v>0</v>
      </c>
      <c r="D15" s="121">
        <f t="shared" ref="D15:G15" si="0">SUM(D10:D13)-D14</f>
        <v>0</v>
      </c>
      <c r="E15" s="121">
        <f t="shared" si="0"/>
        <v>0</v>
      </c>
      <c r="F15" s="121">
        <f t="shared" si="0"/>
        <v>0</v>
      </c>
      <c r="G15" s="121">
        <f t="shared" si="0"/>
        <v>0</v>
      </c>
    </row>
    <row r="16" spans="2:8" x14ac:dyDescent="0.25">
      <c r="B16" s="17"/>
      <c r="C16" s="121"/>
      <c r="D16" s="121"/>
      <c r="E16" s="121"/>
      <c r="F16" s="121"/>
      <c r="G16" s="121"/>
    </row>
    <row r="17" spans="2:7" ht="23.25" customHeight="1" x14ac:dyDescent="0.25">
      <c r="B17" s="119" t="s">
        <v>167</v>
      </c>
      <c r="C17" s="110" t="s">
        <v>56</v>
      </c>
      <c r="D17" s="110" t="s">
        <v>57</v>
      </c>
      <c r="E17" s="110" t="s">
        <v>161</v>
      </c>
      <c r="F17" s="110" t="s">
        <v>162</v>
      </c>
      <c r="G17" s="110" t="s">
        <v>46</v>
      </c>
    </row>
    <row r="18" spans="2:7" x14ac:dyDescent="0.25">
      <c r="B18" s="95" t="s">
        <v>163</v>
      </c>
      <c r="C18" s="22">
        <v>149362</v>
      </c>
      <c r="D18" s="22">
        <v>5981</v>
      </c>
      <c r="E18" s="22">
        <v>51735</v>
      </c>
      <c r="F18" s="22">
        <v>382812</v>
      </c>
      <c r="G18" s="22">
        <v>589890</v>
      </c>
    </row>
    <row r="19" spans="2:7" ht="25.5" x14ac:dyDescent="0.25">
      <c r="B19" s="95" t="s">
        <v>164</v>
      </c>
      <c r="C19" s="22">
        <v>32705</v>
      </c>
      <c r="D19" s="22">
        <v>-18740</v>
      </c>
      <c r="E19" s="22">
        <v>16453</v>
      </c>
      <c r="F19" s="22">
        <v>-374570</v>
      </c>
      <c r="G19" s="22">
        <v>-344152</v>
      </c>
    </row>
    <row r="20" spans="2:7" x14ac:dyDescent="0.25">
      <c r="B20" s="95" t="s">
        <v>165</v>
      </c>
      <c r="C20" s="22">
        <v>200087</v>
      </c>
      <c r="D20" s="22">
        <v>122725</v>
      </c>
      <c r="E20" s="22">
        <v>-4441</v>
      </c>
      <c r="F20" s="22">
        <v>216385</v>
      </c>
      <c r="G20" s="22">
        <v>534756</v>
      </c>
    </row>
    <row r="21" spans="2:7" x14ac:dyDescent="0.25">
      <c r="B21" s="95" t="s">
        <v>166</v>
      </c>
      <c r="C21" s="22">
        <v>82303</v>
      </c>
      <c r="D21" s="22">
        <v>1</v>
      </c>
      <c r="E21" s="22">
        <v>3</v>
      </c>
      <c r="F21" s="22" t="s">
        <v>11</v>
      </c>
      <c r="G21" s="22">
        <v>82307</v>
      </c>
    </row>
    <row r="22" spans="2:7" s="80" customFormat="1" x14ac:dyDescent="0.25">
      <c r="B22" s="104" t="s">
        <v>172</v>
      </c>
      <c r="C22" s="107">
        <v>464457</v>
      </c>
      <c r="D22" s="107">
        <v>109967</v>
      </c>
      <c r="E22" s="107">
        <v>63750</v>
      </c>
      <c r="F22" s="107">
        <v>224627</v>
      </c>
      <c r="G22" s="107">
        <v>862801</v>
      </c>
    </row>
    <row r="23" spans="2:7" s="80" customFormat="1" x14ac:dyDescent="0.25">
      <c r="B23" s="102" t="s">
        <v>168</v>
      </c>
      <c r="C23" s="103"/>
      <c r="D23" s="103"/>
      <c r="E23" s="103"/>
      <c r="F23" s="103"/>
      <c r="G23" s="103"/>
    </row>
    <row r="24" spans="2:7" x14ac:dyDescent="0.25">
      <c r="B24" s="95" t="s">
        <v>169</v>
      </c>
      <c r="C24" s="22" t="s">
        <v>11</v>
      </c>
      <c r="D24" s="22" t="s">
        <v>11</v>
      </c>
      <c r="E24" s="22" t="s">
        <v>11</v>
      </c>
      <c r="F24" s="22">
        <v>-60000</v>
      </c>
      <c r="G24" s="22">
        <v>-60000</v>
      </c>
    </row>
    <row r="25" spans="2:7" x14ac:dyDescent="0.25">
      <c r="B25" s="95" t="s">
        <v>170</v>
      </c>
      <c r="C25" s="22">
        <v>171770</v>
      </c>
      <c r="D25" s="22" t="s">
        <v>11</v>
      </c>
      <c r="E25" s="22" t="s">
        <v>11</v>
      </c>
      <c r="F25" s="22" t="s">
        <v>11</v>
      </c>
      <c r="G25" s="22">
        <v>171770</v>
      </c>
    </row>
    <row r="26" spans="2:7" x14ac:dyDescent="0.25">
      <c r="B26" s="95" t="s">
        <v>171</v>
      </c>
      <c r="C26" s="22" t="s">
        <v>11</v>
      </c>
      <c r="D26" s="22" t="s">
        <v>11</v>
      </c>
      <c r="E26" s="22" t="s">
        <v>11</v>
      </c>
      <c r="F26" s="22">
        <v>-170916</v>
      </c>
      <c r="G26" s="22">
        <v>-170916</v>
      </c>
    </row>
    <row r="27" spans="2:7" s="80" customFormat="1" ht="15.75" thickBot="1" x14ac:dyDescent="0.3">
      <c r="B27" s="106" t="s">
        <v>173</v>
      </c>
      <c r="C27" s="105">
        <v>636227</v>
      </c>
      <c r="D27" s="105">
        <v>109967</v>
      </c>
      <c r="E27" s="105">
        <v>63750</v>
      </c>
      <c r="F27" s="105">
        <v>-6289</v>
      </c>
      <c r="G27" s="105">
        <v>803655</v>
      </c>
    </row>
    <row r="28" spans="2:7" ht="15.75" thickTop="1" x14ac:dyDescent="0.25">
      <c r="C28" s="121">
        <f>SUM(C18:C21)-C22</f>
        <v>0</v>
      </c>
      <c r="D28" s="121">
        <f t="shared" ref="D28:G28" si="1">SUM(D18:D21)-D22</f>
        <v>0</v>
      </c>
      <c r="E28" s="121">
        <f t="shared" si="1"/>
        <v>0</v>
      </c>
      <c r="F28" s="121">
        <f t="shared" si="1"/>
        <v>0</v>
      </c>
      <c r="G28" s="121">
        <f t="shared" si="1"/>
        <v>0</v>
      </c>
    </row>
    <row r="29" spans="2:7" x14ac:dyDescent="0.25">
      <c r="C29" s="121">
        <f>SUM(C22:C26)-C27</f>
        <v>0</v>
      </c>
      <c r="D29" s="121">
        <f t="shared" ref="D29:G29" si="2">SUM(D22:D26)-D27</f>
        <v>0</v>
      </c>
      <c r="E29" s="121">
        <f t="shared" si="2"/>
        <v>0</v>
      </c>
      <c r="F29" s="121">
        <f t="shared" si="2"/>
        <v>0</v>
      </c>
      <c r="G29" s="121">
        <f t="shared" si="2"/>
        <v>0</v>
      </c>
    </row>
    <row r="30" spans="2:7" x14ac:dyDescent="0.25">
      <c r="C30" s="121"/>
      <c r="D30" s="121"/>
      <c r="E30" s="121"/>
      <c r="F30" s="121"/>
      <c r="G30" s="121"/>
    </row>
    <row r="31" spans="2:7" x14ac:dyDescent="0.25">
      <c r="C31" s="121"/>
      <c r="D31" s="121"/>
      <c r="E31" s="121"/>
      <c r="F31" s="121"/>
      <c r="G31" s="121"/>
    </row>
  </sheetData>
  <conditionalFormatting sqref="C10:G14">
    <cfRule type="expression" dxfId="57" priority="8">
      <formula>MOD(ROW(),2)=0</formula>
    </cfRule>
  </conditionalFormatting>
  <conditionalFormatting sqref="C18:G27">
    <cfRule type="expression" dxfId="56" priority="7">
      <formula>MOD(ROW(),2)=0</formula>
    </cfRule>
  </conditionalFormatting>
  <conditionalFormatting sqref="B10:B14">
    <cfRule type="expression" dxfId="55" priority="6">
      <formula>MOD(ROW(),2)=0</formula>
    </cfRule>
  </conditionalFormatting>
  <conditionalFormatting sqref="B18:B27">
    <cfRule type="expression" dxfId="54" priority="5">
      <formula>MOD(ROW(),2)=0</formula>
    </cfRule>
  </conditionalFormatting>
  <conditionalFormatting sqref="C28:G31">
    <cfRule type="cellIs" dxfId="53" priority="2" operator="notEqual">
      <formula>0</formula>
    </cfRule>
  </conditionalFormatting>
  <conditionalFormatting sqref="C15:G16">
    <cfRule type="cellIs" dxfId="52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F36"/>
  <sheetViews>
    <sheetView showGridLines="0" zoomScaleNormal="100" workbookViewId="0"/>
  </sheetViews>
  <sheetFormatPr defaultColWidth="2.7109375" defaultRowHeight="15" x14ac:dyDescent="0.25"/>
  <cols>
    <col min="1" max="1" width="9.85546875" customWidth="1"/>
    <col min="2" max="2" width="61.5703125" bestFit="1" customWidth="1"/>
    <col min="3" max="4" width="19.140625" customWidth="1"/>
    <col min="5" max="5" width="18.28515625" customWidth="1"/>
    <col min="6" max="6" width="16.28515625" customWidth="1"/>
  </cols>
  <sheetData>
    <row r="4" spans="2:6" x14ac:dyDescent="0.25">
      <c r="B4" s="153"/>
      <c r="C4" s="153"/>
      <c r="D4" s="153"/>
      <c r="E4" s="154"/>
    </row>
    <row r="5" spans="2:6" x14ac:dyDescent="0.25">
      <c r="B5" s="154"/>
      <c r="C5" s="154"/>
      <c r="D5" s="154"/>
      <c r="E5" s="154"/>
    </row>
    <row r="6" spans="2:6" ht="21.95" customHeight="1" x14ac:dyDescent="0.25">
      <c r="B6" s="154"/>
      <c r="C6" s="154"/>
      <c r="D6" s="154"/>
      <c r="E6" s="154"/>
    </row>
    <row r="7" spans="2:6" ht="21.6" customHeight="1" x14ac:dyDescent="0.25">
      <c r="B7" s="5" t="s">
        <v>2</v>
      </c>
      <c r="C7" s="5"/>
      <c r="D7" s="5"/>
    </row>
    <row r="8" spans="2:6" ht="21.6" customHeight="1" x14ac:dyDescent="0.25">
      <c r="B8" s="5"/>
      <c r="C8" s="5"/>
      <c r="D8" s="5"/>
    </row>
    <row r="9" spans="2:6" ht="21.6" customHeight="1" x14ac:dyDescent="0.25">
      <c r="B9" s="143"/>
      <c r="C9" s="150" t="s">
        <v>14</v>
      </c>
      <c r="D9" s="152"/>
      <c r="E9" s="150" t="s">
        <v>151</v>
      </c>
      <c r="F9" s="151"/>
    </row>
    <row r="10" spans="2:6" ht="21.6" customHeight="1" x14ac:dyDescent="0.25">
      <c r="B10" s="143"/>
      <c r="C10" s="94" t="s">
        <v>152</v>
      </c>
      <c r="D10" s="94" t="s">
        <v>153</v>
      </c>
      <c r="E10" s="94" t="s">
        <v>154</v>
      </c>
      <c r="F10" s="98" t="s">
        <v>155</v>
      </c>
    </row>
    <row r="11" spans="2:6" ht="20.45" customHeight="1" x14ac:dyDescent="0.25">
      <c r="B11" s="25" t="s">
        <v>29</v>
      </c>
      <c r="C11" s="26"/>
      <c r="D11" s="27"/>
      <c r="E11" s="27"/>
      <c r="F11" s="27"/>
    </row>
    <row r="12" spans="2:6" ht="20.45" customHeight="1" x14ac:dyDescent="0.25">
      <c r="B12" s="28" t="s">
        <v>30</v>
      </c>
      <c r="C12" s="26">
        <v>46614</v>
      </c>
      <c r="D12" s="26">
        <v>41475</v>
      </c>
      <c r="E12" s="26">
        <v>100155</v>
      </c>
      <c r="F12" s="26">
        <v>77360</v>
      </c>
    </row>
    <row r="13" spans="2:6" ht="20.45" customHeight="1" x14ac:dyDescent="0.25">
      <c r="B13" s="28" t="s">
        <v>31</v>
      </c>
      <c r="C13" s="26">
        <v>2969</v>
      </c>
      <c r="D13" s="26">
        <v>2534</v>
      </c>
      <c r="E13" s="26">
        <v>9380</v>
      </c>
      <c r="F13" s="26">
        <v>4631</v>
      </c>
    </row>
    <row r="14" spans="2:6" ht="20.45" customHeight="1" x14ac:dyDescent="0.25">
      <c r="B14" s="28" t="s">
        <v>32</v>
      </c>
      <c r="C14" s="26">
        <v>47692</v>
      </c>
      <c r="D14" s="26">
        <v>10906</v>
      </c>
      <c r="E14" s="26">
        <v>51391</v>
      </c>
      <c r="F14" s="26">
        <v>21643</v>
      </c>
    </row>
    <row r="15" spans="2:6" ht="20.45" customHeight="1" x14ac:dyDescent="0.25">
      <c r="B15" s="28" t="s">
        <v>33</v>
      </c>
      <c r="C15" s="26">
        <v>3504</v>
      </c>
      <c r="D15" s="26">
        <v>2605</v>
      </c>
      <c r="E15" s="26">
        <v>5424</v>
      </c>
      <c r="F15" s="26">
        <v>4854</v>
      </c>
    </row>
    <row r="16" spans="2:6" ht="20.45" customHeight="1" x14ac:dyDescent="0.25">
      <c r="B16" s="28" t="s">
        <v>175</v>
      </c>
      <c r="C16" s="26">
        <v>197496</v>
      </c>
      <c r="D16" s="26" t="s">
        <v>11</v>
      </c>
      <c r="E16" s="26">
        <v>301310</v>
      </c>
      <c r="F16" s="26">
        <v>342500</v>
      </c>
    </row>
    <row r="17" spans="2:6" ht="20.45" customHeight="1" x14ac:dyDescent="0.25">
      <c r="B17" s="28" t="s">
        <v>176</v>
      </c>
      <c r="C17" s="26" t="s">
        <v>11</v>
      </c>
      <c r="D17" s="26">
        <v>54620</v>
      </c>
      <c r="E17" s="26" t="s">
        <v>11</v>
      </c>
      <c r="F17" s="26" t="s">
        <v>11</v>
      </c>
    </row>
    <row r="18" spans="2:6" ht="20.45" customHeight="1" x14ac:dyDescent="0.25">
      <c r="B18" s="28" t="s">
        <v>34</v>
      </c>
      <c r="C18" s="26">
        <v>16774</v>
      </c>
      <c r="D18" s="26">
        <v>3407</v>
      </c>
      <c r="E18" s="26">
        <v>23341</v>
      </c>
      <c r="F18" s="26">
        <v>9851</v>
      </c>
    </row>
    <row r="19" spans="2:6" ht="20.45" customHeight="1" x14ac:dyDescent="0.25">
      <c r="B19" s="28" t="s">
        <v>35</v>
      </c>
      <c r="C19" s="29">
        <v>-4662</v>
      </c>
      <c r="D19" s="29">
        <v>-2255</v>
      </c>
      <c r="E19" s="29">
        <v>-7355</v>
      </c>
      <c r="F19" s="29">
        <v>-4458</v>
      </c>
    </row>
    <row r="20" spans="2:6" ht="20.45" customHeight="1" x14ac:dyDescent="0.25">
      <c r="B20" s="28"/>
      <c r="C20" s="30">
        <v>310387</v>
      </c>
      <c r="D20" s="30">
        <v>113292</v>
      </c>
      <c r="E20" s="30">
        <v>483646</v>
      </c>
      <c r="F20" s="30">
        <v>456381</v>
      </c>
    </row>
    <row r="21" spans="2:6" ht="20.45" customHeight="1" x14ac:dyDescent="0.25">
      <c r="B21" s="25" t="s">
        <v>36</v>
      </c>
      <c r="C21" s="26"/>
      <c r="D21" s="68"/>
      <c r="E21" s="68"/>
      <c r="F21" s="68"/>
    </row>
    <row r="22" spans="2:6" ht="20.45" customHeight="1" x14ac:dyDescent="0.25">
      <c r="B22" s="28" t="s">
        <v>37</v>
      </c>
      <c r="C22" s="26">
        <v>-132978</v>
      </c>
      <c r="D22" s="26">
        <v>-135491</v>
      </c>
      <c r="E22" s="26">
        <v>-270597</v>
      </c>
      <c r="F22" s="26">
        <v>-262451</v>
      </c>
    </row>
    <row r="23" spans="2:6" ht="20.45" customHeight="1" x14ac:dyDescent="0.25">
      <c r="B23" s="28" t="s">
        <v>38</v>
      </c>
      <c r="C23" s="26">
        <v>-956</v>
      </c>
      <c r="D23" s="26">
        <v>-604</v>
      </c>
      <c r="E23" s="26">
        <v>-3063</v>
      </c>
      <c r="F23" s="26">
        <v>-1209</v>
      </c>
    </row>
    <row r="24" spans="2:6" ht="20.45" customHeight="1" x14ac:dyDescent="0.25">
      <c r="B24" s="28" t="s">
        <v>39</v>
      </c>
      <c r="C24" s="26">
        <v>-1398</v>
      </c>
      <c r="D24" s="26">
        <v>-3674</v>
      </c>
      <c r="E24" s="26">
        <v>-3266</v>
      </c>
      <c r="F24" s="26">
        <v>-6851</v>
      </c>
    </row>
    <row r="25" spans="2:6" ht="20.45" customHeight="1" x14ac:dyDescent="0.25">
      <c r="B25" s="28" t="s">
        <v>40</v>
      </c>
      <c r="C25" s="26">
        <v>-2003</v>
      </c>
      <c r="D25" s="26" t="s">
        <v>11</v>
      </c>
      <c r="E25" s="26">
        <v>-8525</v>
      </c>
      <c r="F25" s="26">
        <v>-3060</v>
      </c>
    </row>
    <row r="26" spans="2:6" ht="20.45" customHeight="1" x14ac:dyDescent="0.25">
      <c r="B26" s="28" t="s">
        <v>41</v>
      </c>
      <c r="C26" s="26">
        <v>-2600</v>
      </c>
      <c r="D26" s="26">
        <v>-6424</v>
      </c>
      <c r="E26" s="26">
        <v>-1468</v>
      </c>
      <c r="F26" s="26">
        <v>-12409</v>
      </c>
    </row>
    <row r="27" spans="2:6" ht="20.45" customHeight="1" x14ac:dyDescent="0.25">
      <c r="B27" s="28" t="s">
        <v>174</v>
      </c>
      <c r="C27" s="26" t="s">
        <v>11</v>
      </c>
      <c r="D27" s="26">
        <v>-500200</v>
      </c>
      <c r="E27" s="26" t="s">
        <v>11</v>
      </c>
      <c r="F27" s="26" t="s">
        <v>11</v>
      </c>
    </row>
    <row r="28" spans="2:6" ht="20.45" customHeight="1" x14ac:dyDescent="0.25">
      <c r="B28" s="28" t="s">
        <v>42</v>
      </c>
      <c r="C28" s="26">
        <v>-150010</v>
      </c>
      <c r="D28" s="26" t="s">
        <v>11</v>
      </c>
      <c r="E28" s="26">
        <v>-162735</v>
      </c>
      <c r="F28" s="26">
        <v>-402027</v>
      </c>
    </row>
    <row r="29" spans="2:6" ht="20.45" customHeight="1" x14ac:dyDescent="0.25">
      <c r="B29" s="28" t="s">
        <v>43</v>
      </c>
      <c r="C29" s="26">
        <v>-1734</v>
      </c>
      <c r="D29" s="26">
        <v>-1218</v>
      </c>
      <c r="E29" s="26">
        <v>-3322</v>
      </c>
      <c r="F29" s="26">
        <v>-2463</v>
      </c>
    </row>
    <row r="30" spans="2:6" ht="20.45" customHeight="1" x14ac:dyDescent="0.25">
      <c r="B30" s="28" t="s">
        <v>34</v>
      </c>
      <c r="C30" s="26">
        <v>-3939</v>
      </c>
      <c r="D30" s="26">
        <v>-437</v>
      </c>
      <c r="E30" s="26">
        <v>-10089</v>
      </c>
      <c r="F30" s="26">
        <v>-3786</v>
      </c>
    </row>
    <row r="31" spans="2:6" ht="20.45" customHeight="1" x14ac:dyDescent="0.25">
      <c r="B31" s="28" t="s">
        <v>28</v>
      </c>
      <c r="C31" s="82">
        <v>-295618</v>
      </c>
      <c r="D31" s="82">
        <v>-648048</v>
      </c>
      <c r="E31" s="82">
        <v>-463065</v>
      </c>
      <c r="F31" s="82">
        <v>-694256</v>
      </c>
    </row>
    <row r="32" spans="2:6" ht="20.45" customHeight="1" thickBot="1" x14ac:dyDescent="0.3">
      <c r="B32" s="83" t="s">
        <v>44</v>
      </c>
      <c r="C32" s="108">
        <v>14769</v>
      </c>
      <c r="D32" s="108">
        <v>-534756</v>
      </c>
      <c r="E32" s="108">
        <v>20581</v>
      </c>
      <c r="F32" s="108">
        <v>-237875</v>
      </c>
    </row>
    <row r="33" spans="3:6" ht="15.75" thickTop="1" x14ac:dyDescent="0.25">
      <c r="C33" s="121">
        <f>SUM(C12:C19)-C20</f>
        <v>0</v>
      </c>
      <c r="D33" s="121">
        <f t="shared" ref="D33:F33" si="0">SUM(D12:D19)-D20</f>
        <v>0</v>
      </c>
      <c r="E33" s="121">
        <f t="shared" si="0"/>
        <v>0</v>
      </c>
      <c r="F33" s="121">
        <f t="shared" si="0"/>
        <v>0</v>
      </c>
    </row>
    <row r="34" spans="3:6" x14ac:dyDescent="0.25">
      <c r="C34" s="121">
        <f>SUM(C22:C30)-C31</f>
        <v>0</v>
      </c>
      <c r="D34" s="121">
        <f t="shared" ref="D34:F34" si="1">SUM(D22:D30)-D31</f>
        <v>0</v>
      </c>
      <c r="E34" s="121">
        <f t="shared" si="1"/>
        <v>0</v>
      </c>
      <c r="F34" s="121">
        <f t="shared" si="1"/>
        <v>0</v>
      </c>
    </row>
    <row r="35" spans="3:6" x14ac:dyDescent="0.25">
      <c r="C35" s="121">
        <f>C20+C31-C32</f>
        <v>0</v>
      </c>
      <c r="D35" s="121">
        <f t="shared" ref="D35:F35" si="2">D20+D31-D32</f>
        <v>0</v>
      </c>
      <c r="E35" s="121">
        <f t="shared" si="2"/>
        <v>0</v>
      </c>
      <c r="F35" s="121">
        <f t="shared" si="2"/>
        <v>0</v>
      </c>
    </row>
    <row r="36" spans="3:6" x14ac:dyDescent="0.25">
      <c r="C36" s="121"/>
      <c r="D36" s="121"/>
      <c r="E36" s="121"/>
      <c r="F36" s="121"/>
    </row>
  </sheetData>
  <mergeCells count="4">
    <mergeCell ref="B4:E6"/>
    <mergeCell ref="B9:B10"/>
    <mergeCell ref="C9:D9"/>
    <mergeCell ref="E9:F9"/>
  </mergeCells>
  <conditionalFormatting sqref="B11:D32">
    <cfRule type="expression" dxfId="51" priority="6">
      <formula>MOD(ROW(),2)=0</formula>
    </cfRule>
  </conditionalFormatting>
  <conditionalFormatting sqref="E11:E32">
    <cfRule type="expression" dxfId="50" priority="4">
      <formula>MOD(ROW(),2)=0</formula>
    </cfRule>
  </conditionalFormatting>
  <conditionalFormatting sqref="F11:F32">
    <cfRule type="expression" dxfId="49" priority="3">
      <formula>MOD(ROW(),2)=0</formula>
    </cfRule>
  </conditionalFormatting>
  <conditionalFormatting sqref="C33:F36">
    <cfRule type="cellIs" dxfId="48" priority="1" operator="notEqual">
      <formula>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K38"/>
  <sheetViews>
    <sheetView showGridLines="0" showRowColHeaders="0" zoomScaleNormal="100" workbookViewId="0"/>
  </sheetViews>
  <sheetFormatPr defaultColWidth="8.7109375" defaultRowHeight="15" customHeight="1" x14ac:dyDescent="0.25"/>
  <cols>
    <col min="1" max="1" width="9.85546875" customWidth="1"/>
    <col min="2" max="2" width="30.140625" customWidth="1"/>
    <col min="3" max="8" width="12" customWidth="1"/>
    <col min="9" max="9" width="11.140625" customWidth="1"/>
    <col min="10" max="10" width="12.42578125" bestFit="1" customWidth="1"/>
    <col min="11" max="11" width="10.85546875" bestFit="1" customWidth="1"/>
    <col min="12" max="12" width="4.140625" customWidth="1"/>
  </cols>
  <sheetData>
    <row r="1" spans="2:11" x14ac:dyDescent="0.25"/>
    <row r="2" spans="2:11" x14ac:dyDescent="0.25"/>
    <row r="3" spans="2:11" x14ac:dyDescent="0.25"/>
    <row r="4" spans="2:11" ht="15" customHeight="1" x14ac:dyDescent="0.25">
      <c r="B4" s="153"/>
      <c r="C4" s="153"/>
      <c r="D4" s="153"/>
      <c r="E4" s="153"/>
      <c r="F4" s="153"/>
      <c r="G4" s="153"/>
      <c r="H4" s="153"/>
      <c r="I4" s="153"/>
      <c r="J4" s="153"/>
      <c r="K4" s="153"/>
    </row>
    <row r="5" spans="2:11" ht="15" customHeight="1" x14ac:dyDescent="0.25">
      <c r="B5" s="153"/>
      <c r="C5" s="153"/>
      <c r="D5" s="153"/>
      <c r="E5" s="153"/>
      <c r="F5" s="153"/>
      <c r="G5" s="153"/>
      <c r="H5" s="153"/>
      <c r="I5" s="153"/>
      <c r="J5" s="153"/>
      <c r="K5" s="153"/>
    </row>
    <row r="6" spans="2:11" ht="15" customHeight="1" x14ac:dyDescent="0.25">
      <c r="B6" s="153"/>
      <c r="C6" s="153"/>
      <c r="D6" s="153"/>
      <c r="E6" s="153"/>
      <c r="F6" s="153"/>
      <c r="G6" s="153"/>
      <c r="H6" s="153"/>
      <c r="I6" s="153"/>
      <c r="J6" s="153"/>
      <c r="K6" s="153"/>
    </row>
    <row r="7" spans="2:11" ht="20.100000000000001" customHeight="1" x14ac:dyDescent="0.25">
      <c r="B7" s="3" t="s">
        <v>2</v>
      </c>
    </row>
    <row r="8" spans="2:11" ht="9.75" customHeight="1" x14ac:dyDescent="0.25">
      <c r="B8" s="3"/>
    </row>
    <row r="9" spans="2:11" ht="32.25" customHeight="1" x14ac:dyDescent="0.25">
      <c r="B9" s="19" t="s">
        <v>3</v>
      </c>
      <c r="C9" s="18">
        <v>2023</v>
      </c>
      <c r="D9" s="18">
        <v>2024</v>
      </c>
      <c r="E9" s="18">
        <v>2025</v>
      </c>
      <c r="F9" s="18">
        <v>2026</v>
      </c>
      <c r="G9" s="18">
        <v>2027</v>
      </c>
      <c r="H9" s="18" t="s">
        <v>45</v>
      </c>
      <c r="I9" s="18" t="s">
        <v>46</v>
      </c>
    </row>
    <row r="10" spans="2:11" ht="20.45" customHeight="1" x14ac:dyDescent="0.25">
      <c r="B10" s="25" t="s">
        <v>47</v>
      </c>
      <c r="C10" s="26"/>
      <c r="D10" s="26"/>
      <c r="E10" s="26"/>
      <c r="F10" s="26"/>
      <c r="G10" s="26"/>
      <c r="H10" s="26"/>
      <c r="I10" s="68"/>
      <c r="K10" s="70"/>
    </row>
    <row r="11" spans="2:11" ht="20.45" customHeight="1" x14ac:dyDescent="0.25">
      <c r="B11" s="28" t="s">
        <v>48</v>
      </c>
      <c r="C11" s="26">
        <v>27537</v>
      </c>
      <c r="D11" s="26">
        <v>3643845</v>
      </c>
      <c r="E11" s="26">
        <v>0</v>
      </c>
      <c r="F11" s="26">
        <v>0</v>
      </c>
      <c r="G11" s="26">
        <v>0</v>
      </c>
      <c r="H11" s="26">
        <v>0</v>
      </c>
      <c r="I11" s="26">
        <v>3671382</v>
      </c>
      <c r="K11" s="70"/>
    </row>
    <row r="12" spans="2:11" ht="20.45" customHeight="1" x14ac:dyDescent="0.25">
      <c r="B12" s="25" t="s">
        <v>49</v>
      </c>
      <c r="C12" s="32">
        <v>27537</v>
      </c>
      <c r="D12" s="32">
        <v>3643845</v>
      </c>
      <c r="E12" s="32">
        <v>0</v>
      </c>
      <c r="F12" s="32">
        <v>0</v>
      </c>
      <c r="G12" s="32">
        <v>0</v>
      </c>
      <c r="H12" s="32">
        <v>0</v>
      </c>
      <c r="I12" s="32">
        <v>3671382</v>
      </c>
      <c r="K12" s="71"/>
    </row>
    <row r="13" spans="2:11" ht="20.45" customHeight="1" x14ac:dyDescent="0.25">
      <c r="B13" s="28" t="s">
        <v>50</v>
      </c>
      <c r="C13" s="26">
        <v>996</v>
      </c>
      <c r="D13" s="26">
        <v>0</v>
      </c>
      <c r="E13" s="26" t="s">
        <v>11</v>
      </c>
      <c r="F13" s="26" t="s">
        <v>11</v>
      </c>
      <c r="G13" s="26" t="s">
        <v>11</v>
      </c>
      <c r="H13" s="26">
        <v>310034</v>
      </c>
      <c r="I13" s="26">
        <v>311030</v>
      </c>
      <c r="K13" s="70"/>
    </row>
    <row r="14" spans="2:11" ht="20.45" customHeight="1" x14ac:dyDescent="0.25">
      <c r="B14" s="28" t="s">
        <v>51</v>
      </c>
      <c r="C14" s="33">
        <v>4327</v>
      </c>
      <c r="D14" s="33">
        <v>0</v>
      </c>
      <c r="E14" s="33">
        <v>233334</v>
      </c>
      <c r="F14" s="33">
        <v>233333</v>
      </c>
      <c r="G14" s="33">
        <v>233333</v>
      </c>
      <c r="H14" s="33" t="s">
        <v>11</v>
      </c>
      <c r="I14" s="33">
        <v>704327</v>
      </c>
      <c r="K14" s="70"/>
    </row>
    <row r="15" spans="2:11" ht="20.45" customHeight="1" x14ac:dyDescent="0.25">
      <c r="B15" s="25" t="s">
        <v>52</v>
      </c>
      <c r="C15" s="32">
        <v>5323</v>
      </c>
      <c r="D15" s="32">
        <v>0</v>
      </c>
      <c r="E15" s="32">
        <v>233334</v>
      </c>
      <c r="F15" s="32">
        <v>233333</v>
      </c>
      <c r="G15" s="32">
        <v>233333</v>
      </c>
      <c r="H15" s="32">
        <v>310034</v>
      </c>
      <c r="I15" s="32">
        <v>1015357</v>
      </c>
      <c r="K15" s="70"/>
    </row>
    <row r="16" spans="2:11" x14ac:dyDescent="0.25">
      <c r="B16" s="28" t="s">
        <v>53</v>
      </c>
      <c r="C16" s="26" t="s">
        <v>11</v>
      </c>
      <c r="D16" s="26">
        <v>-3242</v>
      </c>
      <c r="E16" s="26">
        <v>-1297</v>
      </c>
      <c r="F16" s="26">
        <v>-1297</v>
      </c>
      <c r="G16" s="26">
        <v>-1297</v>
      </c>
      <c r="H16" s="26">
        <v>-1723</v>
      </c>
      <c r="I16" s="26">
        <v>-8856</v>
      </c>
    </row>
    <row r="17" spans="2:9" x14ac:dyDescent="0.25">
      <c r="B17" s="28" t="s">
        <v>54</v>
      </c>
      <c r="C17" s="26" t="s">
        <v>11</v>
      </c>
      <c r="D17" s="26">
        <v>-5377</v>
      </c>
      <c r="E17" s="26" t="s">
        <v>11</v>
      </c>
      <c r="F17" s="26" t="s">
        <v>11</v>
      </c>
      <c r="G17" s="26" t="s">
        <v>11</v>
      </c>
      <c r="H17" s="26" t="s">
        <v>11</v>
      </c>
      <c r="I17" s="26">
        <v>-5377</v>
      </c>
    </row>
    <row r="18" spans="2:9" ht="15.75" thickBot="1" x14ac:dyDescent="0.3">
      <c r="B18" s="25" t="s">
        <v>55</v>
      </c>
      <c r="C18" s="31">
        <v>32860</v>
      </c>
      <c r="D18" s="31">
        <v>3635226</v>
      </c>
      <c r="E18" s="31">
        <v>232037</v>
      </c>
      <c r="F18" s="31">
        <v>232036</v>
      </c>
      <c r="G18" s="31">
        <v>232036</v>
      </c>
      <c r="H18" s="31">
        <v>308311</v>
      </c>
      <c r="I18" s="31">
        <v>4672506</v>
      </c>
    </row>
    <row r="19" spans="2:9" ht="15.75" thickTop="1" x14ac:dyDescent="0.25">
      <c r="C19" s="121">
        <f>C12-C11</f>
        <v>0</v>
      </c>
      <c r="D19" s="121">
        <f t="shared" ref="D19:I19" si="0">D12-D11</f>
        <v>0</v>
      </c>
      <c r="E19" s="121">
        <f t="shared" si="0"/>
        <v>0</v>
      </c>
      <c r="F19" s="121">
        <f t="shared" si="0"/>
        <v>0</v>
      </c>
      <c r="G19" s="121">
        <f t="shared" si="0"/>
        <v>0</v>
      </c>
      <c r="H19" s="121">
        <f t="shared" si="0"/>
        <v>0</v>
      </c>
      <c r="I19" s="121">
        <f t="shared" si="0"/>
        <v>0</v>
      </c>
    </row>
    <row r="20" spans="2:9" x14ac:dyDescent="0.25">
      <c r="C20" s="121">
        <f>SUM(C13:C14)-C15</f>
        <v>0</v>
      </c>
      <c r="D20" s="121">
        <f t="shared" ref="D20:I20" si="1">SUM(D13:D14)-D15</f>
        <v>0</v>
      </c>
      <c r="E20" s="121">
        <f t="shared" si="1"/>
        <v>0</v>
      </c>
      <c r="F20" s="121">
        <f t="shared" si="1"/>
        <v>0</v>
      </c>
      <c r="G20" s="121">
        <f t="shared" si="1"/>
        <v>0</v>
      </c>
      <c r="H20" s="121">
        <f t="shared" si="1"/>
        <v>0</v>
      </c>
      <c r="I20" s="121">
        <f t="shared" si="1"/>
        <v>0</v>
      </c>
    </row>
    <row r="21" spans="2:9" x14ac:dyDescent="0.25">
      <c r="C21" s="121">
        <f>SUM(C15:C17)+C12-C18</f>
        <v>0</v>
      </c>
      <c r="D21" s="121">
        <f t="shared" ref="D21:I21" si="2">SUM(D15:D17)+D12-D18</f>
        <v>0</v>
      </c>
      <c r="E21" s="121">
        <f t="shared" si="2"/>
        <v>0</v>
      </c>
      <c r="F21" s="121">
        <f t="shared" si="2"/>
        <v>0</v>
      </c>
      <c r="G21" s="121">
        <f t="shared" si="2"/>
        <v>0</v>
      </c>
      <c r="H21" s="121">
        <f t="shared" si="2"/>
        <v>0</v>
      </c>
      <c r="I21" s="121">
        <f t="shared" si="2"/>
        <v>0</v>
      </c>
    </row>
    <row r="22" spans="2:9" x14ac:dyDescent="0.25">
      <c r="C22" s="121"/>
      <c r="D22" s="121"/>
      <c r="E22" s="121"/>
      <c r="F22" s="121"/>
      <c r="G22" s="121"/>
      <c r="H22" s="121"/>
      <c r="I22" s="121"/>
    </row>
    <row r="23" spans="2:9" x14ac:dyDescent="0.25">
      <c r="C23" s="121"/>
      <c r="D23" s="121"/>
      <c r="E23" s="121"/>
      <c r="F23" s="121"/>
      <c r="G23" s="121"/>
      <c r="H23" s="121"/>
      <c r="I23" s="121"/>
    </row>
    <row r="24" spans="2:9" x14ac:dyDescent="0.25"/>
    <row r="25" spans="2:9" x14ac:dyDescent="0.25"/>
    <row r="26" spans="2:9" x14ac:dyDescent="0.25"/>
    <row r="27" spans="2:9" x14ac:dyDescent="0.25"/>
    <row r="28" spans="2:9" x14ac:dyDescent="0.25"/>
    <row r="29" spans="2:9" x14ac:dyDescent="0.25"/>
    <row r="30" spans="2:9" x14ac:dyDescent="0.25"/>
    <row r="31" spans="2:9" x14ac:dyDescent="0.25"/>
    <row r="32" spans="2:9" x14ac:dyDescent="0.25"/>
    <row r="33" x14ac:dyDescent="0.25"/>
    <row r="34" x14ac:dyDescent="0.25"/>
    <row r="35" x14ac:dyDescent="0.25"/>
    <row r="36" x14ac:dyDescent="0.25"/>
    <row r="37" x14ac:dyDescent="0.25"/>
    <row r="38" x14ac:dyDescent="0.25"/>
  </sheetData>
  <mergeCells count="1">
    <mergeCell ref="B4:K6"/>
  </mergeCells>
  <conditionalFormatting sqref="B10:I10 B11:B18">
    <cfRule type="expression" dxfId="47" priority="4">
      <formula>MOD(ROW(),2)=0</formula>
    </cfRule>
  </conditionalFormatting>
  <conditionalFormatting sqref="C11:I18">
    <cfRule type="expression" dxfId="46" priority="3">
      <formula>MOD(ROW(),2)=0</formula>
    </cfRule>
  </conditionalFormatting>
  <conditionalFormatting sqref="C19:I23">
    <cfRule type="cellIs" dxfId="45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DFB25-6957-4B41-AB22-92C23982D9B3}">
  <dimension ref="A5:G21"/>
  <sheetViews>
    <sheetView showGridLines="0" zoomScale="85" zoomScaleNormal="85" workbookViewId="0"/>
  </sheetViews>
  <sheetFormatPr defaultColWidth="9.140625" defaultRowHeight="15" x14ac:dyDescent="0.25"/>
  <cols>
    <col min="1" max="1" width="13.7109375" style="125" customWidth="1"/>
    <col min="2" max="2" width="49.7109375" style="125" customWidth="1"/>
    <col min="3" max="4" width="22.28515625" style="125" customWidth="1"/>
    <col min="5" max="5" width="18.42578125" style="125" customWidth="1"/>
    <col min="6" max="7" width="9.140625" style="125" customWidth="1"/>
    <col min="8" max="16384" width="9.140625" style="125"/>
  </cols>
  <sheetData>
    <row r="5" spans="1:7" x14ac:dyDescent="0.25">
      <c r="A5"/>
      <c r="B5" s="153"/>
      <c r="C5" s="154"/>
      <c r="D5" s="154"/>
      <c r="E5" s="154"/>
      <c r="F5" s="154"/>
      <c r="G5" s="154"/>
    </row>
    <row r="6" spans="1:7" x14ac:dyDescent="0.25">
      <c r="A6"/>
      <c r="B6" s="154"/>
      <c r="C6" s="154"/>
      <c r="D6" s="154"/>
      <c r="E6" s="154"/>
      <c r="F6" s="154"/>
      <c r="G6" s="154"/>
    </row>
    <row r="7" spans="1:7" ht="21.6" customHeight="1" x14ac:dyDescent="0.25">
      <c r="B7" s="5" t="s">
        <v>227</v>
      </c>
      <c r="C7" s="126"/>
      <c r="D7" s="126"/>
    </row>
    <row r="8" spans="1:7" ht="17.45" customHeight="1" x14ac:dyDescent="0.25">
      <c r="B8" s="155" t="s">
        <v>228</v>
      </c>
      <c r="C8" s="127" t="s">
        <v>229</v>
      </c>
    </row>
    <row r="9" spans="1:7" ht="17.45" customHeight="1" x14ac:dyDescent="0.25">
      <c r="B9" s="155"/>
      <c r="C9" s="128">
        <v>45078</v>
      </c>
    </row>
    <row r="10" spans="1:7" ht="17.45" customHeight="1" x14ac:dyDescent="0.25">
      <c r="B10" s="129" t="s">
        <v>56</v>
      </c>
      <c r="C10" s="130">
        <v>93</v>
      </c>
    </row>
    <row r="11" spans="1:7" ht="17.45" customHeight="1" x14ac:dyDescent="0.25">
      <c r="B11" s="131"/>
      <c r="C11" s="132"/>
    </row>
    <row r="12" spans="1:7" ht="17.45" customHeight="1" x14ac:dyDescent="0.25">
      <c r="B12" s="129" t="s">
        <v>57</v>
      </c>
      <c r="C12" s="130">
        <v>86</v>
      </c>
    </row>
    <row r="13" spans="1:7" ht="17.25" customHeight="1" x14ac:dyDescent="0.25">
      <c r="B13" s="131"/>
      <c r="C13" s="132"/>
    </row>
    <row r="14" spans="1:7" ht="17.45" customHeight="1" x14ac:dyDescent="0.25">
      <c r="B14" s="129" t="s">
        <v>230</v>
      </c>
      <c r="C14" s="130">
        <v>1429</v>
      </c>
    </row>
    <row r="15" spans="1:7" ht="17.45" customHeight="1" x14ac:dyDescent="0.25">
      <c r="B15" s="131"/>
      <c r="C15" s="132"/>
    </row>
    <row r="16" spans="1:7" ht="17.45" customHeight="1" x14ac:dyDescent="0.25">
      <c r="B16" s="133" t="s">
        <v>231</v>
      </c>
      <c r="C16" s="134">
        <f>C17+C18</f>
        <v>101</v>
      </c>
    </row>
    <row r="17" spans="2:3" ht="17.45" customHeight="1" x14ac:dyDescent="0.25">
      <c r="B17" s="131" t="s">
        <v>232</v>
      </c>
      <c r="C17" s="135">
        <v>73</v>
      </c>
    </row>
    <row r="18" spans="2:3" ht="17.45" customHeight="1" x14ac:dyDescent="0.25">
      <c r="B18" s="131" t="s">
        <v>233</v>
      </c>
      <c r="C18" s="135">
        <v>28</v>
      </c>
    </row>
    <row r="19" spans="2:3" ht="17.45" customHeight="1" thickBot="1" x14ac:dyDescent="0.3">
      <c r="B19" s="129" t="s">
        <v>234</v>
      </c>
      <c r="C19" s="136">
        <f>C16+C14+C12+C10</f>
        <v>1709</v>
      </c>
    </row>
    <row r="20" spans="2:3" ht="15.75" thickTop="1" x14ac:dyDescent="0.25">
      <c r="C20" s="137"/>
    </row>
    <row r="21" spans="2:3" x14ac:dyDescent="0.25">
      <c r="C21" s="137"/>
    </row>
  </sheetData>
  <mergeCells count="2">
    <mergeCell ref="B5:G6"/>
    <mergeCell ref="B8:B9"/>
  </mergeCells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docMetadata/LabelInfo.xml><?xml version="1.0" encoding="utf-8"?>
<clbl:labelList xmlns:clbl="http://schemas.microsoft.com/office/2020/mipLabelMetadata">
  <clbl:label id="{7158201a-9c91-4077-8c8c-35afb0b2b6e2}" enabled="1" method="Privileged" siteId="{97ce2340-9c1d-45b1-a835-7ea811b6fe9a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4</vt:i4>
      </vt:variant>
    </vt:vector>
  </HeadingPairs>
  <TitlesOfParts>
    <vt:vector size="17" baseType="lpstr">
      <vt:lpstr>Cemig GT (Índice)</vt:lpstr>
      <vt:lpstr>1.1 Balanço de Energia</vt:lpstr>
      <vt:lpstr>1.2 Venda de energia por classe</vt:lpstr>
      <vt:lpstr>2.1 Receita</vt:lpstr>
      <vt:lpstr>2.2 Custos Despesas operaci</vt:lpstr>
      <vt:lpstr>2.3 LAJIDA</vt:lpstr>
      <vt:lpstr>2.4 Resultado Financeiro</vt:lpstr>
      <vt:lpstr>2.5 Endividamento</vt:lpstr>
      <vt:lpstr>2.6 Investimentos</vt:lpstr>
      <vt:lpstr>3.1 BP (Ativo)</vt:lpstr>
      <vt:lpstr>3.2 BP (Passivo)</vt:lpstr>
      <vt:lpstr>4. DRE</vt:lpstr>
      <vt:lpstr>5. Fluxo de caixa</vt:lpstr>
      <vt:lpstr>'2.2 Custos Despesas operaci'!_Hlk160453777</vt:lpstr>
      <vt:lpstr>'5. Fluxo de caixa'!_Toc229977613</vt:lpstr>
      <vt:lpstr>'3.2 BP (Passivo)'!_Toc282006926</vt:lpstr>
      <vt:lpstr>'3.2 BP (Passivo)'!_Toc282006927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c056925</cp:lastModifiedBy>
  <cp:revision/>
  <dcterms:created xsi:type="dcterms:W3CDTF">2020-11-04T13:02:04Z</dcterms:created>
  <dcterms:modified xsi:type="dcterms:W3CDTF">2023-08-02T14:10:32Z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coUpdateId">
    <vt:lpwstr>1367614967</vt:lpwstr>
  </property>
  <property fmtid="{D5CDD505-2E9C-101B-9397-08002B2CF9AE}" pid="3" name="EcoUpdateMessage">
    <vt:lpwstr>2023/05/03-21:02:47</vt:lpwstr>
  </property>
  <property fmtid="{D5CDD505-2E9C-101B-9397-08002B2CF9AE}" pid="4" name="EcoUpdateStatus">
    <vt:lpwstr>2023-05-02=BRA:St,Fd,TP;ARG:St,ME,Fd,TP;CHL:ME,Fd;GBR:St,ME;COL:St,ME,Fd;PER:St,ME,Fd|2023-05-03=BRA:ME;USA:St,ME;MEX:St,ME,Fd,TP;CHL:St|2022-10-17=USA:TP|2021-11-17=CHL:TP|2014-02-26=VEN:St|2002-11-08=JPN:St|2016-08-18=NNN:St|2023-05-01=PER:TP|2007-01-31=ESP:St|2003-01-29=CHN:St|2003-01-28=TWN:St|2003-01-30=HKG:St;KOR:St|2023-01-19=OTH:St</vt:lpwstr>
  </property>
</Properties>
</file>